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7050" firstSheet="19" activeTab="19"/>
  </bookViews>
  <sheets>
    <sheet name="Input Sheet" sheetId="31" r:id="rId1"/>
    <sheet name="Teaser" sheetId="30" r:id="rId2"/>
    <sheet name="Share Price" sheetId="32" r:id="rId3"/>
    <sheet name="Profit &amp; Loss" sheetId="1" r:id="rId4"/>
    <sheet name="Quarters" sheetId="3" r:id="rId5"/>
    <sheet name="Balance Sheet" sheetId="2" r:id="rId6"/>
    <sheet name="Cash Flow" sheetId="4" r:id="rId7"/>
    <sheet name="Customization" sheetId="5" r:id="rId8"/>
    <sheet name="Historical Financial Statements" sheetId="9" r:id="rId9"/>
    <sheet name="Ratio Analysis" sheetId="12" r:id="rId10"/>
    <sheet name="Forecasting" sheetId="13" r:id="rId11"/>
    <sheet name="Beta Regression" sheetId="14" r:id="rId12"/>
    <sheet name="WACC" sheetId="15" r:id="rId13"/>
    <sheet name="Avgmarketreturns" sheetId="33" r:id="rId14"/>
    <sheet name="Common Size Statement" sheetId="10" r:id="rId15"/>
    <sheet name="Data Room" sheetId="17" r:id="rId16"/>
    <sheet name="Data Sheet" sheetId="6" r:id="rId17"/>
    <sheet name="Raw FS" sheetId="18" r:id="rId18"/>
    <sheet name="Intrinsic Growth" sheetId="16" r:id="rId19"/>
    <sheet name="DCF" sheetId="19" r:id="rId20"/>
    <sheet name="cashflow data" sheetId="11" r:id="rId21"/>
    <sheet name="Comp Val" sheetId="20" r:id="rId22"/>
    <sheet name="DATA" sheetId="21" r:id="rId23"/>
    <sheet name="Football Field Analysis" sheetId="22" r:id="rId24"/>
    <sheet name="VAR" sheetId="23" r:id="rId25"/>
    <sheet name="datavar" sheetId="24" r:id="rId26"/>
    <sheet name="Dupont Analysis" sheetId="25" r:id="rId27"/>
    <sheet name="List of stocks" sheetId="27" r:id="rId28"/>
    <sheet name="Altman's Z Score" sheetId="29" r:id="rId29"/>
    <sheet name="-financials-" sheetId="8" r:id="rId30"/>
    <sheet name="Contents" sheetId="34" r:id="rId31"/>
    <sheet name="Sheet1" sheetId="35" r:id="rId32"/>
  </sheets>
  <definedNames>
    <definedName name="_xlnm._FilterDatabase" localSheetId="11" hidden="1">'Beta Regression'!$B$11:$D$117</definedName>
    <definedName name="_xlnm._FilterDatabase" localSheetId="2" hidden="1">'Share Price'!$B$2:$D$1216</definedName>
    <definedName name="_xlnm._FilterDatabase" localSheetId="24" hidden="1">VAR!$B$9:$E$9</definedName>
    <definedName name="_xlchart.v1.0" hidden="1">VAR!$H$10:$H$10009</definedName>
    <definedName name="_xlnm.Print_Area" localSheetId="28">'Altman''s Z Score'!$A$1:$AA$112</definedName>
    <definedName name="_xlnm.Print_Area" localSheetId="14">'Common Size Statement'!$A$1:$U$56</definedName>
    <definedName name="_xlnm.Print_Area" localSheetId="30">Contents!$A$1:$E$18</definedName>
    <definedName name="_xlnm.Print_Area" localSheetId="26">'Dupont Analysis'!$A$1:$AA$114</definedName>
    <definedName name="_xlnm.Print_Area" localSheetId="10">Forecasting!$A$1:$N$63</definedName>
    <definedName name="_xlnm.Print_Area" localSheetId="8">'Historical Financial Statements'!$A$1:$M$72</definedName>
    <definedName name="_xlnm.Print_Area" localSheetId="31">Sheet1!$A$1:$R$33</definedName>
    <definedName name="_xlnm.Print_Area" localSheetId="1">Teaser!$A$6:$L$65</definedName>
    <definedName name="UPDATE">'Data Sheet'!$E$1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<sst xmlns="http://schemas.openxmlformats.org/spreadsheetml/2006/main" count="17444" uniqueCount="8801">
  <si>
    <t>Company Description</t>
  </si>
  <si>
    <r>
      <rPr>
        <b/>
        <sz val="11"/>
        <color rgb="FF202122"/>
        <rFont val="Arial"/>
        <charset val="134"/>
      </rPr>
      <t>Tata Motors Limited</t>
    </r>
    <r>
      <rPr>
        <sz val="11"/>
        <color rgb="FF202122"/>
        <rFont val="Arial"/>
        <charset val="134"/>
      </rPr>
      <t> is an Indian multinational automotive company, headquartered in Mumbai and part of the Tata Group. The company produces cars, trucks, vans, and buses.Subsidiaries include British Jaguar Land Rover and South Korean Tata Daewoo. Tata Motors has joint ventures with Hitachi (Tata Hitachi Construction Machinery) and Stellantis, which makes vehicle parts for Fiat Chrysler and Tata-branded vehicles.</t>
    </r>
  </si>
  <si>
    <t>INR Crs</t>
  </si>
  <si>
    <t>Key Financial Metrics</t>
  </si>
  <si>
    <t>Share Price - 5Y</t>
  </si>
  <si>
    <t>Total Sales</t>
  </si>
  <si>
    <t>Sales Growth (y-o-y)</t>
  </si>
  <si>
    <t>Gross Profit Margins(%)</t>
  </si>
  <si>
    <t>EBITDA Margins(%)</t>
  </si>
  <si>
    <t>EBIT Margins(%)</t>
  </si>
  <si>
    <t>Net Profit Margins(%)</t>
  </si>
  <si>
    <t>Earnings Per Share</t>
  </si>
  <si>
    <t>EPS Growyh (y-o-y)</t>
  </si>
  <si>
    <t>Key Financial Ratios</t>
  </si>
  <si>
    <t>Volumes - 5Y</t>
  </si>
  <si>
    <t>Price to Earnings Ratio</t>
  </si>
  <si>
    <t>EV/EBITDA</t>
  </si>
  <si>
    <t>EV/Sales</t>
  </si>
  <si>
    <t>Price to Book Value</t>
  </si>
  <si>
    <t>Return on Equity (%)</t>
  </si>
  <si>
    <t>Return on Capital Employed (%)</t>
  </si>
  <si>
    <t>Top 10 Shareholders</t>
  </si>
  <si>
    <t>Shareholding Pattern</t>
  </si>
  <si>
    <t>Managerial Remuneration</t>
  </si>
  <si>
    <t>Designation</t>
  </si>
  <si>
    <t>X Median of Salary</t>
  </si>
  <si>
    <t>Capital Structure</t>
  </si>
  <si>
    <t>Mr N Chandrasekaran</t>
  </si>
  <si>
    <t>Chairman- Non- Executive Director</t>
  </si>
  <si>
    <t>-</t>
  </si>
  <si>
    <t>Share Price as on 4/06/2024</t>
  </si>
  <si>
    <t>Mr Om Prakash Bhat</t>
  </si>
  <si>
    <t>Independent Director</t>
  </si>
  <si>
    <t>No. of Shares O/S</t>
  </si>
  <si>
    <t>Mr Girish Wagh</t>
  </si>
  <si>
    <t>Executive Director</t>
  </si>
  <si>
    <t>Market Capitalisation</t>
  </si>
  <si>
    <t>Mr P B Balaji</t>
  </si>
  <si>
    <t>Group Chief Financial Officer</t>
  </si>
  <si>
    <t>Less: Cash &amp; Bank Equivalents</t>
  </si>
  <si>
    <t>Add: Total Debt</t>
  </si>
  <si>
    <t>Notes:</t>
  </si>
  <si>
    <t>Add: Minority Interest</t>
  </si>
  <si>
    <t xml:space="preserve">1) As a Policy, Mr N Chandrasekaran, Chairman, has abstained from receiving commission from the Company and hence not stated. </t>
  </si>
  <si>
    <t>Enterprise Value</t>
  </si>
  <si>
    <t>2) Appointed as an Independent Director of the Company, effective from May 15, 2023. Hence, her remuneration is not comparable.</t>
  </si>
  <si>
    <t>3) Ceased to be Non-Executive Director of the Company effective October 27, 2023. Hence, his remuneration is not comparable.</t>
  </si>
  <si>
    <t>Recent Updates</t>
  </si>
  <si>
    <t xml:space="preserve"> </t>
  </si>
  <si>
    <t>Sources:-</t>
  </si>
  <si>
    <t>www.screener.in</t>
  </si>
  <si>
    <t>www.yahoofinance.com</t>
  </si>
  <si>
    <t>TheValuationSchool</t>
  </si>
  <si>
    <t>Date</t>
  </si>
  <si>
    <t>Adj Close</t>
  </si>
  <si>
    <t>Volume</t>
  </si>
  <si>
    <t>Shareholder's name</t>
  </si>
  <si>
    <t>Total Shares Held</t>
  </si>
  <si>
    <t>Shareholding (%)</t>
  </si>
  <si>
    <t>Quarter Ending</t>
  </si>
  <si>
    <t>Tata Sons Private Limited</t>
  </si>
  <si>
    <t>Life Insurance Corporation Of India</t>
  </si>
  <si>
    <t>SBI Nifty 50 Etf</t>
  </si>
  <si>
    <t>Tata Industries Limited</t>
  </si>
  <si>
    <t>Rekha Jhunjhunwala</t>
  </si>
  <si>
    <t>HDFC Trustee Company Ltd. A/C Hdfc Top 100 Fund</t>
  </si>
  <si>
    <t>UTI - Nifty Exchange Traded Fund</t>
  </si>
  <si>
    <t>Tata Investment Corporation Limited</t>
  </si>
  <si>
    <t>Investor Education and Protection Fund (IEPF)</t>
  </si>
  <si>
    <t>Ewart Investments Limited</t>
  </si>
  <si>
    <t>N. Shares (in Crs.)</t>
  </si>
  <si>
    <t>Holding (%)</t>
  </si>
  <si>
    <t>Market Value(in Crs.)</t>
  </si>
  <si>
    <t>Promoters</t>
  </si>
  <si>
    <t>FIIs</t>
  </si>
  <si>
    <t>DIIs</t>
  </si>
  <si>
    <t>Public &amp; Government</t>
  </si>
  <si>
    <t xml:space="preserve">Notes: 1) As a Policy, Mr N Chandrasekaran, Chairman, has abstained from receiving commission from the Company and hence not stated.  </t>
  </si>
  <si>
    <t>SCREENER.IN</t>
  </si>
  <si>
    <t>Narration</t>
  </si>
  <si>
    <t>Trailing</t>
  </si>
  <si>
    <t>Best Case</t>
  </si>
  <si>
    <t>Worst Case</t>
  </si>
  <si>
    <t>Sales</t>
  </si>
  <si>
    <t>Expenses</t>
  </si>
  <si>
    <t>Operating Profit</t>
  </si>
  <si>
    <t>Other Income</t>
  </si>
  <si>
    <t>Depreciation</t>
  </si>
  <si>
    <t>Interest</t>
  </si>
  <si>
    <t>Profit before tax</t>
  </si>
  <si>
    <t>Tax</t>
  </si>
  <si>
    <t>Net profit</t>
  </si>
  <si>
    <t>EPS</t>
  </si>
  <si>
    <t>Price to earning</t>
  </si>
  <si>
    <t>Price</t>
  </si>
  <si>
    <t>RATIOS:</t>
  </si>
  <si>
    <t>Dividend Payout</t>
  </si>
  <si>
    <t>OPM</t>
  </si>
  <si>
    <t>TRENDS:</t>
  </si>
  <si>
    <t>10 YEARS</t>
  </si>
  <si>
    <t>7 YEARS</t>
  </si>
  <si>
    <t>5 YEARS</t>
  </si>
  <si>
    <t>3 YEARS</t>
  </si>
  <si>
    <t>RECENT</t>
  </si>
  <si>
    <t>BEST</t>
  </si>
  <si>
    <t>WORST</t>
  </si>
  <si>
    <t>Sales Growth</t>
  </si>
  <si>
    <t>Price to Earning</t>
  </si>
  <si>
    <t>Sales Growth(y-o-y)</t>
  </si>
  <si>
    <t>Gross Profits</t>
  </si>
  <si>
    <t>Gross profit margins</t>
  </si>
  <si>
    <t>Dividend Per Share</t>
  </si>
  <si>
    <t>Dividend Growth</t>
  </si>
  <si>
    <t>Market capitalisation</t>
  </si>
  <si>
    <t>Debt</t>
  </si>
  <si>
    <t>Cash</t>
  </si>
  <si>
    <t>P/B</t>
  </si>
  <si>
    <t>Equity Share Capital</t>
  </si>
  <si>
    <t>Reserves</t>
  </si>
  <si>
    <t>Borrowings</t>
  </si>
  <si>
    <t>Other Liabilities</t>
  </si>
  <si>
    <t>Total</t>
  </si>
  <si>
    <t>Net Block</t>
  </si>
  <si>
    <t>Capital Work in Progress</t>
  </si>
  <si>
    <t>Investments</t>
  </si>
  <si>
    <t>Other Assets</t>
  </si>
  <si>
    <t>Working Capital</t>
  </si>
  <si>
    <t>Debtors</t>
  </si>
  <si>
    <t>Inventory</t>
  </si>
  <si>
    <t>Debtor Days</t>
  </si>
  <si>
    <t>Inventory Turnover</t>
  </si>
  <si>
    <t>Return on Equity</t>
  </si>
  <si>
    <t>Return on Capital Emp</t>
  </si>
  <si>
    <t>Book Value</t>
  </si>
  <si>
    <t>Cash from Operating Activity</t>
  </si>
  <si>
    <t>Cash from Investing Activity</t>
  </si>
  <si>
    <t>Cash from Financing Activity</t>
  </si>
  <si>
    <t>Net Cash Flow</t>
  </si>
  <si>
    <t>How to use it?</t>
  </si>
  <si>
    <t>You can customize this workbook as you want.</t>
  </si>
  <si>
    <t>You can add custom formating, add conditional formating, add your own formulas… do ANYTHING.</t>
  </si>
  <si>
    <t>Please don't edit the "Data Sheet" only.</t>
  </si>
  <si>
    <t>After customization, you can upload this back on Screener.</t>
  </si>
  <si>
    <t>Upload on:</t>
  </si>
  <si>
    <t xml:space="preserve"> https://www.screener.in/excel/</t>
  </si>
  <si>
    <t>Download your customized workbooks now onwards.</t>
  </si>
  <si>
    <t>Now whenever you will "Export to excel" from Screener, it will export your customized file.</t>
  </si>
  <si>
    <t>TESTING:</t>
  </si>
  <si>
    <t>This is a testing feature currently.</t>
  </si>
  <si>
    <r>
      <rPr>
        <sz val="11"/>
        <color theme="1"/>
        <rFont val="Calibri"/>
        <charset val="134"/>
        <scheme val="minor"/>
      </rPr>
      <t xml:space="preserve">You can report any formula errors on the worksheet at: </t>
    </r>
    <r>
      <rPr>
        <b/>
        <sz val="11"/>
        <color theme="1"/>
        <rFont val="Calibri"/>
        <charset val="134"/>
        <scheme val="minor"/>
      </rPr>
      <t>support@screener.in</t>
    </r>
  </si>
  <si>
    <t xml:space="preserve">     </t>
  </si>
  <si>
    <t>Year</t>
  </si>
  <si>
    <t>LTM</t>
  </si>
  <si>
    <t>#</t>
  </si>
  <si>
    <t>Income Statement</t>
  </si>
  <si>
    <t>Sales growth</t>
  </si>
  <si>
    <t>COGS</t>
  </si>
  <si>
    <t>COGS % Sales</t>
  </si>
  <si>
    <t>Gross Profit</t>
  </si>
  <si>
    <t>Gross Margins</t>
  </si>
  <si>
    <t>Selling and General Expenses</t>
  </si>
  <si>
    <t>S&amp;GA expenses%sales</t>
  </si>
  <si>
    <t>EBITDA</t>
  </si>
  <si>
    <t>EBITDA  MARGIN</t>
  </si>
  <si>
    <t xml:space="preserve"> Interest%Sales</t>
  </si>
  <si>
    <t>Depreciation%Sales</t>
  </si>
  <si>
    <t>Earnings Before Tax</t>
  </si>
  <si>
    <t>EBT % Sales</t>
  </si>
  <si>
    <t>Effective Tax Rate</t>
  </si>
  <si>
    <t>Net Profit</t>
  </si>
  <si>
    <t>Net Margins</t>
  </si>
  <si>
    <t xml:space="preserve">No. of Equity Shares </t>
  </si>
  <si>
    <t>Earning per Share</t>
  </si>
  <si>
    <t>EPS Growth %</t>
  </si>
  <si>
    <t xml:space="preserve"> Dividend per Share</t>
  </si>
  <si>
    <t>Dividend Payout Ratio</t>
  </si>
  <si>
    <t>Retained Earnings</t>
  </si>
  <si>
    <t>Balance Sheet</t>
  </si>
  <si>
    <t>Total Liabilities</t>
  </si>
  <si>
    <t>Fixed Assets Net Block</t>
  </si>
  <si>
    <t>Total Non-Current Assets</t>
  </si>
  <si>
    <t>Receivables</t>
  </si>
  <si>
    <t>Cash &amp; Bank</t>
  </si>
  <si>
    <t>Total Current Assets</t>
  </si>
  <si>
    <t>Total Assets</t>
  </si>
  <si>
    <t>Check</t>
  </si>
  <si>
    <t>Cash Flow Statements</t>
  </si>
  <si>
    <t>Operating Activities</t>
  </si>
  <si>
    <t>Profit from operations</t>
  </si>
  <si>
    <t>Payables</t>
  </si>
  <si>
    <t>Loans Advances</t>
  </si>
  <si>
    <t>Other WC items</t>
  </si>
  <si>
    <t>Working capital changes</t>
  </si>
  <si>
    <t>Direct taxes</t>
  </si>
  <si>
    <t>Cash from Operating Activities</t>
  </si>
  <si>
    <t>Investing Activities</t>
  </si>
  <si>
    <t>Fixed assets purchased</t>
  </si>
  <si>
    <t>Fixed assets sold</t>
  </si>
  <si>
    <t>Investments purchased</t>
  </si>
  <si>
    <t>Investments sold</t>
  </si>
  <si>
    <t>Interest received</t>
  </si>
  <si>
    <t>Dividends received</t>
  </si>
  <si>
    <t>Investment in group cos</t>
  </si>
  <si>
    <t>Redemp n Canc of Shares</t>
  </si>
  <si>
    <t>Acquisition of companies</t>
  </si>
  <si>
    <t>Inter corporate deposits</t>
  </si>
  <si>
    <t>Other investing items</t>
  </si>
  <si>
    <t>Cash from Investing Activities</t>
  </si>
  <si>
    <t>Financing Activities</t>
  </si>
  <si>
    <t>Proceeds from shares</t>
  </si>
  <si>
    <t>Redemption of debentures</t>
  </si>
  <si>
    <t>Proceeds from borrowings</t>
  </si>
  <si>
    <t>Repayment of borrowings</t>
  </si>
  <si>
    <t>Interest paid fin</t>
  </si>
  <si>
    <t>Dividends paid</t>
  </si>
  <si>
    <t>Financial liabilities</t>
  </si>
  <si>
    <t>Other financing items</t>
  </si>
  <si>
    <t>Cash from Financing Activities</t>
  </si>
  <si>
    <t>Trend</t>
  </si>
  <si>
    <t>Mean</t>
  </si>
  <si>
    <t>Median</t>
  </si>
  <si>
    <t>EBITDA Growth</t>
  </si>
  <si>
    <t>EBIT Growth</t>
  </si>
  <si>
    <t>Net Profit Growth</t>
  </si>
  <si>
    <t>Gross Margin</t>
  </si>
  <si>
    <t>EBITDA Margin</t>
  </si>
  <si>
    <t>EBIT Margin</t>
  </si>
  <si>
    <t>EBT Margin</t>
  </si>
  <si>
    <t>Net Profit Margin</t>
  </si>
  <si>
    <t>SalesExpenses%Sales</t>
  </si>
  <si>
    <t>OperatingIncome%Sales</t>
  </si>
  <si>
    <t>Return on Capital Employed</t>
  </si>
  <si>
    <t>Retained Earnings%</t>
  </si>
  <si>
    <t>Self Sustained Growth Rate</t>
  </si>
  <si>
    <t>Interest Coverage Ratio</t>
  </si>
  <si>
    <t>Debtor Turnover Ratio</t>
  </si>
  <si>
    <t>Creditor Turnover Ratio</t>
  </si>
  <si>
    <t>Fixed Asset Turnover</t>
  </si>
  <si>
    <t>Capital Turnover Ratio</t>
  </si>
  <si>
    <t>(in days)</t>
  </si>
  <si>
    <t>Payable Days</t>
  </si>
  <si>
    <t>Inventory Days</t>
  </si>
  <si>
    <t>Cash Coversion Cycle</t>
  </si>
  <si>
    <t>CFO/Sales</t>
  </si>
  <si>
    <t>CFO/Total Assets</t>
  </si>
  <si>
    <t>CFO/Total Debt</t>
  </si>
  <si>
    <t>Year weight</t>
  </si>
  <si>
    <t xml:space="preserve">Sales </t>
  </si>
  <si>
    <t>Year Weight</t>
  </si>
  <si>
    <t>EBITDAGrowth</t>
  </si>
  <si>
    <t xml:space="preserve">Year Weight </t>
  </si>
  <si>
    <t>EPS Growth</t>
  </si>
  <si>
    <t>Regression Beta - 2 Years Weekly</t>
  </si>
  <si>
    <t>TATA MOTORS Weekly Returns</t>
  </si>
  <si>
    <t>NIFTY Returns</t>
  </si>
  <si>
    <t>Beta Drifting</t>
  </si>
  <si>
    <t>Levered Raw Beta</t>
  </si>
  <si>
    <t>Closing Price</t>
  </si>
  <si>
    <t>Return</t>
  </si>
  <si>
    <t>Raw Beta Weight</t>
  </si>
  <si>
    <t>Market Beta</t>
  </si>
  <si>
    <t>Market Beta Weight</t>
  </si>
  <si>
    <t>Adjusted Beta</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</si>
  <si>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</si>
  <si>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</si>
  <si>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</si>
  <si>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</si>
  <si>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</si>
  <si>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</si>
  <si>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</si>
  <si>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</si>
  <si>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</si>
  <si>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</si>
  <si>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</si>
  <si>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</si>
  <si>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</si>
  <si>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</si>
  <si>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</si>
  <si>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</si>
  <si>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</si>
  <si>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</si>
  <si>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</si>
  <si>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</si>
  <si>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</si>
  <si>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</si>
  <si>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</si>
  <si>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X Variable 1</t>
  </si>
  <si>
    <t>Weighted Average Cost of Capital</t>
  </si>
  <si>
    <t>All figures are in INR unless stated otherwise</t>
  </si>
  <si>
    <t>Peer Comps</t>
  </si>
  <si>
    <t>Debt/</t>
  </si>
  <si>
    <t xml:space="preserve">Levered </t>
  </si>
  <si>
    <t xml:space="preserve">Unlevered </t>
  </si>
  <si>
    <t>Name</t>
  </si>
  <si>
    <t>Country</t>
  </si>
  <si>
    <t>Total Debt</t>
  </si>
  <si>
    <t>Total Equity</t>
  </si>
  <si>
    <r>
      <rPr>
        <sz val="11"/>
        <color theme="1"/>
        <rFont val="Calibri"/>
        <charset val="134"/>
        <scheme val="minor"/>
      </rPr>
      <t>Tax Rate</t>
    </r>
    <r>
      <rPr>
        <vertAlign val="superscript"/>
        <sz val="11"/>
        <color theme="1"/>
        <rFont val="Calibri"/>
        <charset val="134"/>
        <scheme val="minor"/>
      </rPr>
      <t>1</t>
    </r>
  </si>
  <si>
    <t>Equity</t>
  </si>
  <si>
    <t>Capital</t>
  </si>
  <si>
    <r>
      <rPr>
        <sz val="11"/>
        <color theme="1"/>
        <rFont val="Calibri"/>
        <charset val="134"/>
        <scheme val="minor"/>
      </rPr>
      <t>Beta</t>
    </r>
    <r>
      <rPr>
        <vertAlign val="superscript"/>
        <sz val="11"/>
        <color theme="1"/>
        <rFont val="Calibri"/>
        <charset val="134"/>
        <scheme val="minor"/>
      </rPr>
      <t>2</t>
    </r>
  </si>
  <si>
    <r>
      <rPr>
        <sz val="11"/>
        <color theme="1"/>
        <rFont val="Calibri"/>
        <charset val="134"/>
        <scheme val="minor"/>
      </rPr>
      <t>Beta</t>
    </r>
    <r>
      <rPr>
        <vertAlign val="superscript"/>
        <sz val="11"/>
        <color theme="1"/>
        <rFont val="Calibri"/>
        <charset val="134"/>
        <scheme val="minor"/>
      </rPr>
      <t>3</t>
    </r>
  </si>
  <si>
    <t>TATA Motors</t>
  </si>
  <si>
    <t>India</t>
  </si>
  <si>
    <t>Eicher Motors</t>
  </si>
  <si>
    <t>Bajaj Auto</t>
  </si>
  <si>
    <t>M &amp; M</t>
  </si>
  <si>
    <t>Maruti Suzuki</t>
  </si>
  <si>
    <t>Average</t>
  </si>
  <si>
    <t>Cost of Debt</t>
  </si>
  <si>
    <t>Cost of Equity</t>
  </si>
  <si>
    <t>Pre-tax cost of debt</t>
  </si>
  <si>
    <t>Risk Free Rate</t>
  </si>
  <si>
    <t>Tax Rate</t>
  </si>
  <si>
    <t>Equity Risk Premium</t>
  </si>
  <si>
    <t>Post-tax cost of Debt</t>
  </si>
  <si>
    <r>
      <rPr>
        <sz val="11"/>
        <color theme="1"/>
        <rFont val="Calibri"/>
        <charset val="134"/>
        <scheme val="minor"/>
      </rPr>
      <t>Levered Beta</t>
    </r>
    <r>
      <rPr>
        <vertAlign val="superscript"/>
        <sz val="11"/>
        <color theme="1"/>
        <rFont val="Calibri"/>
        <charset val="134"/>
        <scheme val="minor"/>
      </rPr>
      <t>1</t>
    </r>
  </si>
  <si>
    <t>Levered Beta</t>
  </si>
  <si>
    <t>Current</t>
  </si>
  <si>
    <t>Target</t>
  </si>
  <si>
    <t>Comps Median Unlevered Beta</t>
  </si>
  <si>
    <t>Target Debt/Equity</t>
  </si>
  <si>
    <t>Market Capitalization</t>
  </si>
  <si>
    <t>Total Capital</t>
  </si>
  <si>
    <t>Debt/Equity</t>
  </si>
  <si>
    <t>Equity Weight</t>
  </si>
  <si>
    <t>1. Tax Rate considered as Marginal Tax Rate for the country</t>
  </si>
  <si>
    <t>2. Levered beta is based on 5 years monthly data</t>
  </si>
  <si>
    <t>Debt Weight</t>
  </si>
  <si>
    <t>3. Unlevered Beta=Levered Beta/(1+(1-tax rate)*Debt/Equity</t>
  </si>
  <si>
    <t>4. Levered Beta=Unlevered Beta*(1+(1-tax rate)*Debt/Equity</t>
  </si>
  <si>
    <t>WACC</t>
  </si>
  <si>
    <t>Annual</t>
  </si>
  <si>
    <t>Average market returns</t>
  </si>
  <si>
    <t>Dividend Yield</t>
  </si>
  <si>
    <r>
      <rPr>
        <sz val="11"/>
        <color theme="1"/>
        <rFont val="Calibri"/>
        <charset val="134"/>
        <scheme val="minor"/>
      </rPr>
      <t xml:space="preserve">1.25% </t>
    </r>
    <r>
      <rPr>
        <vertAlign val="superscript"/>
        <sz val="10"/>
        <color theme="1"/>
        <rFont val="Calibri"/>
        <charset val="134"/>
        <scheme val="minor"/>
      </rPr>
      <t>1</t>
    </r>
  </si>
  <si>
    <t>Total Returns</t>
  </si>
  <si>
    <t>Particulars</t>
  </si>
  <si>
    <t>Total Asssets</t>
  </si>
  <si>
    <t>COMPANY NAME</t>
  </si>
  <si>
    <t>TATA MOTORS LTD</t>
  </si>
  <si>
    <t>LATEST VERSION</t>
  </si>
  <si>
    <t>PLEASE DO NOT MAKE ANY CHANGES TO THIS SHEET</t>
  </si>
  <si>
    <t>CURRENT VERSION</t>
  </si>
  <si>
    <t>META</t>
  </si>
  <si>
    <t>Number of shares</t>
  </si>
  <si>
    <t>Face Value</t>
  </si>
  <si>
    <t>Current Price</t>
  </si>
  <si>
    <t>PROFIT &amp; LOSS</t>
  </si>
  <si>
    <t>Report Date</t>
  </si>
  <si>
    <t>Raw Material Cost</t>
  </si>
  <si>
    <t>Change in Inventory</t>
  </si>
  <si>
    <t>Power and Fuel</t>
  </si>
  <si>
    <t>Other Mfr. Exp</t>
  </si>
  <si>
    <t>Employee Cost</t>
  </si>
  <si>
    <t>Selling and admin</t>
  </si>
  <si>
    <t>Other Expenses</t>
  </si>
  <si>
    <t>Dividend Amount</t>
  </si>
  <si>
    <t>Quarters</t>
  </si>
  <si>
    <t>BALANCE SHEET</t>
  </si>
  <si>
    <t>No. of Equity Shares</t>
  </si>
  <si>
    <t>New Bonus Shares</t>
  </si>
  <si>
    <t>Face value</t>
  </si>
  <si>
    <t>CASH FLOW:</t>
  </si>
  <si>
    <t>PRICE:</t>
  </si>
  <si>
    <t>DERIVED:</t>
  </si>
  <si>
    <t>Adjusted Equity Shares in Cr</t>
  </si>
  <si>
    <t>Equity Capital</t>
  </si>
  <si>
    <t>Borrowings -</t>
  </si>
  <si>
    <t>Long term Borrowings</t>
  </si>
  <si>
    <t>Short term Borrowings</t>
  </si>
  <si>
    <t>Lease Liabilities</t>
  </si>
  <si>
    <t>Other Borrowings</t>
  </si>
  <si>
    <t>Other Liabilities -</t>
  </si>
  <si>
    <t>Non controlling int</t>
  </si>
  <si>
    <t>Trade Payables</t>
  </si>
  <si>
    <t>Advance from Customers</t>
  </si>
  <si>
    <t>Other liability items</t>
  </si>
  <si>
    <t>Fixed Assets -</t>
  </si>
  <si>
    <t>Land</t>
  </si>
  <si>
    <t>Building</t>
  </si>
  <si>
    <t>Plant Machinery</t>
  </si>
  <si>
    <t>Equipments</t>
  </si>
  <si>
    <t>Computers</t>
  </si>
  <si>
    <t>Furniture n fittings</t>
  </si>
  <si>
    <t>Vehicles</t>
  </si>
  <si>
    <t>Intangible Assets</t>
  </si>
  <si>
    <t>Other fixed assets</t>
  </si>
  <si>
    <t>Gross Block</t>
  </si>
  <si>
    <t>Accumulated Depreciation</t>
  </si>
  <si>
    <t>CWIP</t>
  </si>
  <si>
    <t>Other Assets -</t>
  </si>
  <si>
    <t>Inventories</t>
  </si>
  <si>
    <t>Trade receivables +</t>
  </si>
  <si>
    <t>Cash Equivalents</t>
  </si>
  <si>
    <t>Short term loans</t>
  </si>
  <si>
    <t>Other asset items</t>
  </si>
  <si>
    <t>Cash from Operating Activity -</t>
  </si>
  <si>
    <t>Cash from Investing Activity -</t>
  </si>
  <si>
    <t>Cash from Financing Activity -</t>
  </si>
  <si>
    <t>Calculation of ROIC</t>
  </si>
  <si>
    <t>Current Assets</t>
  </si>
  <si>
    <t>Trade receivables</t>
  </si>
  <si>
    <t>Current Liabilities</t>
  </si>
  <si>
    <t>Total Current Liabilities</t>
  </si>
  <si>
    <t>Net Working Capital</t>
  </si>
  <si>
    <t>Non-Current Assets</t>
  </si>
  <si>
    <t>Net Non Current Assets</t>
  </si>
  <si>
    <t>Invested Capital</t>
  </si>
  <si>
    <t>EBIT</t>
  </si>
  <si>
    <t>ROIC</t>
  </si>
  <si>
    <t>Calculation of Reinvestment Rate</t>
  </si>
  <si>
    <t>Net CapEx</t>
  </si>
  <si>
    <t>Change in Working Capital</t>
  </si>
  <si>
    <t>Marginal Tax Rate</t>
  </si>
  <si>
    <t>EBIT(1-T)</t>
  </si>
  <si>
    <t>Reinvestment</t>
  </si>
  <si>
    <t>Reinvestment Rate</t>
  </si>
  <si>
    <t>4 Year Average</t>
  </si>
  <si>
    <t>4 Year Median</t>
  </si>
  <si>
    <t>Calculation of Growth Rate</t>
  </si>
  <si>
    <t>Intrinsic Growth</t>
  </si>
  <si>
    <t>Calculation of PV of FCFF</t>
  </si>
  <si>
    <t>Less: Reinvestment Rate</t>
  </si>
  <si>
    <t>Free Cash Flow to Firm(FCFF)</t>
  </si>
  <si>
    <t>Mid Year Convention</t>
  </si>
  <si>
    <t>Discounting Factor</t>
  </si>
  <si>
    <t>PV of FCFF</t>
  </si>
  <si>
    <t>Expected Growth</t>
  </si>
  <si>
    <t>Terminal Growth</t>
  </si>
  <si>
    <t>Calculation of Terminal Value</t>
  </si>
  <si>
    <t>Sensitivity Analysis - Enterprise Value</t>
  </si>
  <si>
    <t>FCFF(n+1)</t>
  </si>
  <si>
    <t>Terminal Growth Rate</t>
  </si>
  <si>
    <t>Terminal Value</t>
  </si>
  <si>
    <t>Calculation of Equity Value Per Share</t>
  </si>
  <si>
    <t>Sensitivity Analysis - Equity Value Per Share</t>
  </si>
  <si>
    <t>PV of Terminal Value</t>
  </si>
  <si>
    <t>EV/Value of Operating Assets</t>
  </si>
  <si>
    <t>Add: Cash</t>
  </si>
  <si>
    <t>Less: Debt</t>
  </si>
  <si>
    <t>Value of Equity</t>
  </si>
  <si>
    <t>No. of Shares</t>
  </si>
  <si>
    <t>Equity Value Per Share</t>
  </si>
  <si>
    <t>Share price</t>
  </si>
  <si>
    <t>Discount/Premium</t>
  </si>
  <si>
    <t>Amount in Crores</t>
  </si>
  <si>
    <t>Comparable Company Valuation</t>
  </si>
  <si>
    <t>Market Data</t>
  </si>
  <si>
    <t>Financials</t>
  </si>
  <si>
    <t>Valuation</t>
  </si>
  <si>
    <t>Share</t>
  </si>
  <si>
    <t>Shares</t>
  </si>
  <si>
    <t xml:space="preserve">Equity </t>
  </si>
  <si>
    <t>Enterprise</t>
  </si>
  <si>
    <t>Company</t>
  </si>
  <si>
    <t>Ticker</t>
  </si>
  <si>
    <t>Outstanding</t>
  </si>
  <si>
    <t xml:space="preserve"> Value</t>
  </si>
  <si>
    <t>Net Debt</t>
  </si>
  <si>
    <t>Value</t>
  </si>
  <si>
    <t>Revenue</t>
  </si>
  <si>
    <t>Net Income</t>
  </si>
  <si>
    <t>EV/Revenue</t>
  </si>
  <si>
    <t>P/E</t>
  </si>
  <si>
    <t>TTM.NS</t>
  </si>
  <si>
    <t>MARUTI.NS</t>
  </si>
  <si>
    <t>M&amp;M.NS</t>
  </si>
  <si>
    <t>BAJAJ-AUTO.NS</t>
  </si>
  <si>
    <t>EICHER-MOTORS.NS</t>
  </si>
  <si>
    <t>TVSMOTORS.NS</t>
  </si>
  <si>
    <t>HEROMOTOCO.NS</t>
  </si>
  <si>
    <t>ASHOKLEY.NS</t>
  </si>
  <si>
    <t>ESCORTS.NS</t>
  </si>
  <si>
    <t>High</t>
  </si>
  <si>
    <t>75th Percentile</t>
  </si>
  <si>
    <t>.</t>
  </si>
  <si>
    <t>25th Percentile</t>
  </si>
  <si>
    <t>Low</t>
  </si>
  <si>
    <t>Tata Motors Comparable Valuation</t>
  </si>
  <si>
    <t>Implied Enterprise Value</t>
  </si>
  <si>
    <t>Implied Market Value</t>
  </si>
  <si>
    <t>Shares Outstanding</t>
  </si>
  <si>
    <t>Implied Value Per Share</t>
  </si>
  <si>
    <t>S.No.</t>
  </si>
  <si>
    <t>CMP Rs.</t>
  </si>
  <si>
    <t>No. Eq. Shares Cr.</t>
  </si>
  <si>
    <t>Debt Rs.Cr.</t>
  </si>
  <si>
    <t>Sales Rs.Cr.</t>
  </si>
  <si>
    <t>EV Rs.Cr.</t>
  </si>
  <si>
    <t>NP 12M Rs.Cr.</t>
  </si>
  <si>
    <t>EV / EBITDA</t>
  </si>
  <si>
    <t xml:space="preserve">Mar Cap Rs.Cr. </t>
  </si>
  <si>
    <t>Cash End Rs.Cr.</t>
  </si>
  <si>
    <t>Tata Motors</t>
  </si>
  <si>
    <t>TVS Motor Co.</t>
  </si>
  <si>
    <t>Hero Motocorp</t>
  </si>
  <si>
    <t>Ashok Leyland</t>
  </si>
  <si>
    <t>Escorts Kubota</t>
  </si>
  <si>
    <t>net debt</t>
  </si>
  <si>
    <t>Football Field Analysis</t>
  </si>
  <si>
    <t>OpenLow</t>
  </si>
  <si>
    <t>OpenHigh</t>
  </si>
  <si>
    <t>Comps</t>
  </si>
  <si>
    <t>DCF Bear</t>
  </si>
  <si>
    <t>DCF Base</t>
  </si>
  <si>
    <t>DCF Bull</t>
  </si>
  <si>
    <t>52W H/L</t>
  </si>
  <si>
    <t>Value at Risk (VAR) &amp; Monte Carlo Simulation</t>
  </si>
  <si>
    <t>Returns</t>
  </si>
  <si>
    <t>Sorted Returns</t>
  </si>
  <si>
    <t>Replication</t>
  </si>
  <si>
    <t>Simulated Returns</t>
  </si>
  <si>
    <t>Historical Approach</t>
  </si>
  <si>
    <t>Standard Deviation</t>
  </si>
  <si>
    <t>Min</t>
  </si>
  <si>
    <t>Max</t>
  </si>
  <si>
    <t>CMP</t>
  </si>
  <si>
    <t>Percentile</t>
  </si>
  <si>
    <t>Confidence</t>
  </si>
  <si>
    <t>VAR %</t>
  </si>
  <si>
    <t>Stock Price</t>
  </si>
  <si>
    <t>VAR (INR)</t>
  </si>
  <si>
    <t>Monte Carlo Simulations</t>
  </si>
  <si>
    <t>VAR (%)</t>
  </si>
  <si>
    <t>null</t>
  </si>
  <si>
    <t>52 Week (High - INR 1179 &amp; Low - 593.30)</t>
  </si>
  <si>
    <t>About the company</t>
  </si>
  <si>
    <t>Tata Motors Group is a leading global automobile manufacturer.Part of the illustrious multi-national conglomerate, the Tata group, it offers a wide and diverse portfolio of cars, sports utility vehicles, trucks, buses and defence vehicles to the world.It has operations in India, the UK, South Korea, South Africa, China, Brazil, Austria and Slovakia through a strong global network of subsidiaries, associate companies and Joint Ventures (JVs), including Jaguar Land Rover in the UK and Tata Daewoo in South Korea.</t>
  </si>
  <si>
    <t>Financial Summary</t>
  </si>
  <si>
    <t>Return on Equity (ROE)</t>
  </si>
  <si>
    <t>Average Shareholder Equity</t>
  </si>
  <si>
    <t>ROE - Dupont Equation</t>
  </si>
  <si>
    <t>Net Profit Margin (A)</t>
  </si>
  <si>
    <t>Average Total Assets</t>
  </si>
  <si>
    <t>Average Turnover Ratio (B)</t>
  </si>
  <si>
    <t>Equity Multiplier (C)</t>
  </si>
  <si>
    <t>Return on Equity (A*B*C)</t>
  </si>
  <si>
    <t>Return on Asset(ROA)</t>
  </si>
  <si>
    <t>Return on Asset (ROA)</t>
  </si>
  <si>
    <t>ROA - Dupont Equation</t>
  </si>
  <si>
    <t>Return on Asset (A*B)</t>
  </si>
  <si>
    <t>COMPANY_NAME</t>
  </si>
  <si>
    <t>BSE</t>
  </si>
  <si>
    <t>NSE</t>
  </si>
  <si>
    <t>Industry</t>
  </si>
  <si>
    <t>20 MICRONS LTD</t>
  </si>
  <si>
    <t>20MICRONS</t>
  </si>
  <si>
    <t>Mining</t>
  </si>
  <si>
    <t>21ST CENTURY MANAGEMENT SERVICES LTD</t>
  </si>
  <si>
    <t>21STCENMGM</t>
  </si>
  <si>
    <t>Other Financial Services</t>
  </si>
  <si>
    <t>3I INFOTECH LTD</t>
  </si>
  <si>
    <t>3IINFOTECH</t>
  </si>
  <si>
    <t>IT Consulting &amp; Software</t>
  </si>
  <si>
    <t>3M (INDIA) LTD</t>
  </si>
  <si>
    <t>3M(INDIA)</t>
  </si>
  <si>
    <t>Diversified</t>
  </si>
  <si>
    <t>3M INDIA LTD</t>
  </si>
  <si>
    <t>3MINDIA</t>
  </si>
  <si>
    <t>3P LAND HOLDINGS LTD</t>
  </si>
  <si>
    <t>3PLAND</t>
  </si>
  <si>
    <t>Paper &amp; Paper Products</t>
  </si>
  <si>
    <t>5PAISA CAPITAL LTD</t>
  </si>
  <si>
    <t>5PAISA</t>
  </si>
  <si>
    <t>63 MOONS TECHNOLOGIES LTD</t>
  </si>
  <si>
    <t>63MOONS</t>
  </si>
  <si>
    <t>7NR RETAIL LTD</t>
  </si>
  <si>
    <t>Not Listed</t>
  </si>
  <si>
    <t>Specialty Retail</t>
  </si>
  <si>
    <t>7SEAS ENTERTAINMENT LTD</t>
  </si>
  <si>
    <t>Movies &amp; Entertainment</t>
  </si>
  <si>
    <t>8K MILES SOFTWARE SERVICES LTD</t>
  </si>
  <si>
    <t>8KMILES</t>
  </si>
  <si>
    <t>Internet Software &amp; Services</t>
  </si>
  <si>
    <t>A &amp; M FEBCON LTD</t>
  </si>
  <si>
    <t>Industrial Machinery</t>
  </si>
  <si>
    <t>A AND M JUMBO BAGS LTD</t>
  </si>
  <si>
    <t>AMJUMBO</t>
  </si>
  <si>
    <t>SME</t>
  </si>
  <si>
    <t>A INFRASTRUCTURE LTD</t>
  </si>
  <si>
    <t>Cement &amp; Cement Products</t>
  </si>
  <si>
    <t>A K  SPINTEX LTD</t>
  </si>
  <si>
    <t>Textiles</t>
  </si>
  <si>
    <t>A K CAPITAL SERVICES LTD</t>
  </si>
  <si>
    <t>Finance (including NBFCs)</t>
  </si>
  <si>
    <t>A.F. Enterprises Ltd</t>
  </si>
  <si>
    <t>AFEL</t>
  </si>
  <si>
    <t>Investment Companies</t>
  </si>
  <si>
    <t>A-1 ACID LTD</t>
  </si>
  <si>
    <t>Comm.Trading  &amp; Distribution</t>
  </si>
  <si>
    <t>A2Z INFRA ENGINEERING LTD</t>
  </si>
  <si>
    <t>A2ZINFRA</t>
  </si>
  <si>
    <t>Utilities:Non-Elec.</t>
  </si>
  <si>
    <t>AADHAAR VENTURES (INDIA) LTD</t>
  </si>
  <si>
    <t>AADHAAR VENTURES INDIA LTD</t>
  </si>
  <si>
    <t>AAKASH EXPLORATION SERVICES LTD</t>
  </si>
  <si>
    <t>AAKASH</t>
  </si>
  <si>
    <t>AANANDA LAKSHMI SPINNING MILLS LTD</t>
  </si>
  <si>
    <t>AANCHAL ISPAT LTD</t>
  </si>
  <si>
    <t>Iron &amp; Steel/Interm.Products</t>
  </si>
  <si>
    <t>AAR COMMERCIAL COMPANY LTD</t>
  </si>
  <si>
    <t>Distributors</t>
  </si>
  <si>
    <t>Aar Shyam India Investment Company Ltd</t>
  </si>
  <si>
    <t>AARSHYAM</t>
  </si>
  <si>
    <t>AAREY DRUGS &amp; PHARMACEUTICALS LTD</t>
  </si>
  <si>
    <t>Pharmaceuticals</t>
  </si>
  <si>
    <t>AARON INDUSTRIES LTD</t>
  </si>
  <si>
    <t>AARON</t>
  </si>
  <si>
    <t>Aartech Solonics Ltd</t>
  </si>
  <si>
    <t>AARTECH</t>
  </si>
  <si>
    <t>Heavy Electrical Equipment</t>
  </si>
  <si>
    <t>AARTI DRUGS LTD</t>
  </si>
  <si>
    <t>AARTIDRUGS</t>
  </si>
  <si>
    <t>AARTI INDUSTRIES LTD</t>
  </si>
  <si>
    <t>AARTIIND</t>
  </si>
  <si>
    <t>Commodity Chemicals</t>
  </si>
  <si>
    <t>AARV INFRATEL LTD</t>
  </si>
  <si>
    <t>AARVEE DENIMS &amp; EXPORTS LTD</t>
  </si>
  <si>
    <t>AARVEEDEN</t>
  </si>
  <si>
    <t>AARVI ENCON LTD</t>
  </si>
  <si>
    <t>AARVI</t>
  </si>
  <si>
    <t>AASHEE INFOTECH LTD</t>
  </si>
  <si>
    <t>AASWA TRADING &amp; EXPORTS LTD</t>
  </si>
  <si>
    <t>AAVAS FINANCIERS LTD</t>
  </si>
  <si>
    <t>AAVAS</t>
  </si>
  <si>
    <t xml:space="preserve">Housing Finance </t>
  </si>
  <si>
    <t>AAYUSH FOOD AND HERBS LTD</t>
  </si>
  <si>
    <t>Packaged Foods</t>
  </si>
  <si>
    <t>ABAN OFFSHORE LTD</t>
  </si>
  <si>
    <t>ABAN</t>
  </si>
  <si>
    <t>Exploration &amp; Production</t>
  </si>
  <si>
    <t>ABANS ENTERPRISES LTD</t>
  </si>
  <si>
    <t>ABB INDIA LTD</t>
  </si>
  <si>
    <t>ABB</t>
  </si>
  <si>
    <t>ABBOTT (INDIA) LTD</t>
  </si>
  <si>
    <t>ABBOT(INDIA)</t>
  </si>
  <si>
    <t>ABBOTT INDIA LTD</t>
  </si>
  <si>
    <t>ABBOTINDIA</t>
  </si>
  <si>
    <t>ABC (INDIA) LTD</t>
  </si>
  <si>
    <t>Surface Transportation</t>
  </si>
  <si>
    <t>ABC GAS INTERNATIONAL LTD</t>
  </si>
  <si>
    <t>Copper</t>
  </si>
  <si>
    <t>ABC INDIA LTD</t>
  </si>
  <si>
    <t>ABG SHIPYARD LTD</t>
  </si>
  <si>
    <t>ABGSHIP</t>
  </si>
  <si>
    <t>Commercial Vehicles</t>
  </si>
  <si>
    <t>ABHIJIT TRADING COMPANY LTD</t>
  </si>
  <si>
    <t>Other Food Products</t>
  </si>
  <si>
    <t>ABHINAV CAPITAL SERVICES LTD</t>
  </si>
  <si>
    <t>ABHINAV LEASING &amp; FINANCE LTD</t>
  </si>
  <si>
    <t>ABHISHEK FINLEASE LTD</t>
  </si>
  <si>
    <t>Consulting Services</t>
  </si>
  <si>
    <t>ABHISHEK INFRAVENTURES LTD</t>
  </si>
  <si>
    <t>Realty</t>
  </si>
  <si>
    <t>ABIRAMI FINANCIAL SERVICES (INDIA) LTD</t>
  </si>
  <si>
    <t>ABIRAMI FINANCIAL SERVICES INDIA LTD</t>
  </si>
  <si>
    <t>ABM INTERNATIONAL LTD</t>
  </si>
  <si>
    <t>ABMINTLTD</t>
  </si>
  <si>
    <t>Others</t>
  </si>
  <si>
    <t>ABM KNOWLEDGEWARE LTD</t>
  </si>
  <si>
    <t>IT Software Products</t>
  </si>
  <si>
    <t>ACC LTD</t>
  </si>
  <si>
    <t>ACC</t>
  </si>
  <si>
    <t>ACCEL LTD</t>
  </si>
  <si>
    <t>Storage Media &amp; Peripherals</t>
  </si>
  <si>
    <t>ACCELYA KALE SOLUTIONS LTD</t>
  </si>
  <si>
    <t>ACCELYA</t>
  </si>
  <si>
    <t>ACCORD SYNERGY LTD</t>
  </si>
  <si>
    <t>ACCORD</t>
  </si>
  <si>
    <t>ACCURACY SHIPPING LTD</t>
  </si>
  <si>
    <t>ACCURACY</t>
  </si>
  <si>
    <t>ACE EDUTREND LTD</t>
  </si>
  <si>
    <t>Education</t>
  </si>
  <si>
    <t>ACE INTEGRATED SOLUTIONS LTD</t>
  </si>
  <si>
    <t>ACEINTEG</t>
  </si>
  <si>
    <t>ACE MEN ENGG WORKS LTD</t>
  </si>
  <si>
    <t>ACE SOFTWARE EXPORTS LTD</t>
  </si>
  <si>
    <t>Achal Investments Ltd</t>
  </si>
  <si>
    <t>ACHAL</t>
  </si>
  <si>
    <t>ACI INFOCOM LTD</t>
  </si>
  <si>
    <t>ACKNIT INDUSTRIES LTD</t>
  </si>
  <si>
    <t>Other Apparels &amp; Accessories</t>
  </si>
  <si>
    <t>ACME RESOURCES LTD</t>
  </si>
  <si>
    <t>ACROW INDIA LTD.</t>
  </si>
  <si>
    <t>ACROW</t>
  </si>
  <si>
    <t>Iron &amp;amp; Steel Products</t>
  </si>
  <si>
    <t>ACRYSIL LTD</t>
  </si>
  <si>
    <t>Plastic Products</t>
  </si>
  <si>
    <t>ACTION CONSTRUCTION EQUIPMENT LTD</t>
  </si>
  <si>
    <t>ACE</t>
  </si>
  <si>
    <t>Transport Related Services</t>
  </si>
  <si>
    <t>ACTION FINANCIAL SERVICES (INDIA) LTD</t>
  </si>
  <si>
    <t>ACTION FINANCIAL SERVICES INDIA LTD</t>
  </si>
  <si>
    <t>ACTIVE CLOTHING CO LTD</t>
  </si>
  <si>
    <t>ADANI ENTERPRISES LTD</t>
  </si>
  <si>
    <t>ADANIENT</t>
  </si>
  <si>
    <t>ADANI GAS LTD</t>
  </si>
  <si>
    <t>ADANIGAS</t>
  </si>
  <si>
    <t>Integrated Oil &amp; Gas</t>
  </si>
  <si>
    <t>ADANI GREEN ENERGY LTD</t>
  </si>
  <si>
    <t>ADANIGREEN</t>
  </si>
  <si>
    <t>ADANI PORTS AND SPECIAL ECONOMIC ZONE LTD</t>
  </si>
  <si>
    <t>ADANIPORTS</t>
  </si>
  <si>
    <t>Marine Port &amp; Services</t>
  </si>
  <si>
    <t>ADANI POWER LTD</t>
  </si>
  <si>
    <t>ADANIPOWER</t>
  </si>
  <si>
    <t>Electric Utilities</t>
  </si>
  <si>
    <t>ADANI TRANSMISSION LTD</t>
  </si>
  <si>
    <t>ADANITRANS</t>
  </si>
  <si>
    <t>ADARSH MERCANTILE LTD</t>
  </si>
  <si>
    <t>ADARSH PLANT PROTECT LTD</t>
  </si>
  <si>
    <t>Agrochemicals</t>
  </si>
  <si>
    <t>ADC INDIA COMMUNICATIONS LTD</t>
  </si>
  <si>
    <t>Telecom Equipment</t>
  </si>
  <si>
    <t>ADCON CAPITAL SERVICES LTD</t>
  </si>
  <si>
    <t>ADDI INDUSTRIES LTD</t>
  </si>
  <si>
    <t>ADD-SHOP PROMOTIONS LTD</t>
  </si>
  <si>
    <t>ADF FOODS LTD</t>
  </si>
  <si>
    <t>ADFFOODS</t>
  </si>
  <si>
    <t>ADHARSHILA CAPITAL SERVICES LTD</t>
  </si>
  <si>
    <t>ADHBHUT INFRASTRUCTURE LTD</t>
  </si>
  <si>
    <t>ADHIRAJ DISTRIBUTORS LTD</t>
  </si>
  <si>
    <t>ADHUNIK INDUSTRIES LTD</t>
  </si>
  <si>
    <t>ADHUNIKIND</t>
  </si>
  <si>
    <t>ADHUNIK METALIKS LTD</t>
  </si>
  <si>
    <t>ADHUNIK</t>
  </si>
  <si>
    <t>ADI RASAYAN LTD</t>
  </si>
  <si>
    <t>Specialty Chemicals</t>
  </si>
  <si>
    <t>ADINATH EXIM RESOURCES LTD</t>
  </si>
  <si>
    <t>ADINATH TEXTILES LTD</t>
  </si>
  <si>
    <t>ADITRI INDUSTRIES LTD</t>
  </si>
  <si>
    <t>ADITYA BIRLA CAPITAL LTD</t>
  </si>
  <si>
    <t>ABCAPITAL</t>
  </si>
  <si>
    <t>Holding Companies</t>
  </si>
  <si>
    <t>ADITYA BIRLA FASHION AND RETAIL LTD</t>
  </si>
  <si>
    <t>ABFRL</t>
  </si>
  <si>
    <t>Department Stores</t>
  </si>
  <si>
    <t>ADITYA BIRLA MONEY LTD</t>
  </si>
  <si>
    <t>BIRLAMONEY</t>
  </si>
  <si>
    <t>ADITYA CONSUMER MARKETING LTD</t>
  </si>
  <si>
    <t>ADITYA ISPAT LTD</t>
  </si>
  <si>
    <t>ADITYA SPINNERS LTD</t>
  </si>
  <si>
    <t>ADITYA VISION LTD</t>
  </si>
  <si>
    <t>ADLABS ENTERTAINMENT LTD</t>
  </si>
  <si>
    <t>ADLABS</t>
  </si>
  <si>
    <t>Other Leisure Facilities</t>
  </si>
  <si>
    <t>AD-MANUM FINANCE LTD</t>
  </si>
  <si>
    <t>ADOR FONTECH LTD</t>
  </si>
  <si>
    <t>ADOR MULTIPRODUCTS LTD</t>
  </si>
  <si>
    <t>Personal Products</t>
  </si>
  <si>
    <t>ADOR WELDING LTD</t>
  </si>
  <si>
    <t>ADORWELD</t>
  </si>
  <si>
    <t>Other Industrial Goods</t>
  </si>
  <si>
    <t>ADROIT INFOTECH LTD</t>
  </si>
  <si>
    <t>ADROITINFO</t>
  </si>
  <si>
    <t>ADS DIAGNOSTIC LTD</t>
  </si>
  <si>
    <t>Healthcare Services</t>
  </si>
  <si>
    <t>ADVANCE LIFESTYLES LTD</t>
  </si>
  <si>
    <t>ADVANCE METERING TECHNOLOGY LTD</t>
  </si>
  <si>
    <t>ADVANCE PETROCHEMICALS LTD</t>
  </si>
  <si>
    <t>ADVANCE POWERINFRA TECH LTD</t>
  </si>
  <si>
    <t>ADVANCE SYNTEX LTD</t>
  </si>
  <si>
    <t>Containers &amp; Packaging</t>
  </si>
  <si>
    <t>ADVANCED ENZYME TECHNOLOGIES LTD</t>
  </si>
  <si>
    <t>ADVENZYMES</t>
  </si>
  <si>
    <t>Other Agricultural Products</t>
  </si>
  <si>
    <t>ADVANI HOTELS &amp; RESORTS (INDIA) LTD</t>
  </si>
  <si>
    <t>ADVANIHOTR</t>
  </si>
  <si>
    <t>Hotels</t>
  </si>
  <si>
    <t>ADVANI HOTELS &amp; RESORTS INDIA LTD</t>
  </si>
  <si>
    <t>ADVENT COMPUTER SERVICES LTD</t>
  </si>
  <si>
    <t>ADVIK CAPITAL LTD</t>
  </si>
  <si>
    <t>ADVIK LABORATORIES LTD</t>
  </si>
  <si>
    <t>ADVITIYA TRADE (INDIA) LTD</t>
  </si>
  <si>
    <t>ADVITIYA TRADE INDIA LTD</t>
  </si>
  <si>
    <t>AEGIS LOGISTICS LTD</t>
  </si>
  <si>
    <t>AEGISCHEM</t>
  </si>
  <si>
    <t>Oil Marketing &amp; Distribution</t>
  </si>
  <si>
    <t>AFFORDABLE ROBOTIC &amp; AUTOMATION LTD</t>
  </si>
  <si>
    <t>AGARWAL INDUSTRIAL CORPORATION LTD</t>
  </si>
  <si>
    <t>AGARIND</t>
  </si>
  <si>
    <t>Petrochemicals</t>
  </si>
  <si>
    <t>AGC NETWORKS LTD</t>
  </si>
  <si>
    <t>AGCNET</t>
  </si>
  <si>
    <t>AGI INFRA LTD</t>
  </si>
  <si>
    <t>AGIO PAPER &amp; INDUSTRIES LTD</t>
  </si>
  <si>
    <t>AGRIMONY COMMODITIES LTD</t>
  </si>
  <si>
    <t>AGRI-TECH (INDIA) LTD</t>
  </si>
  <si>
    <t>AGRITECH</t>
  </si>
  <si>
    <t>AGRI-TECH INDIA LTD</t>
  </si>
  <si>
    <t>AGRO PHOS (INDIA) LTD</t>
  </si>
  <si>
    <t>AGROPHOS</t>
  </si>
  <si>
    <t>AGRO PHOS INDIA LTD</t>
  </si>
  <si>
    <t>AGRO TECH FOODS LTD</t>
  </si>
  <si>
    <t>ATFL</t>
  </si>
  <si>
    <t>AHIMSA INDUSTRIES LTD</t>
  </si>
  <si>
    <t>AHIMSA</t>
  </si>
  <si>
    <t>AHLADA ENGINEERS LTD</t>
  </si>
  <si>
    <t>AHLADA</t>
  </si>
  <si>
    <t>AHLUWALIA CONTRACTS (INDIA) LTD</t>
  </si>
  <si>
    <t>AHLUCONT</t>
  </si>
  <si>
    <t>AHLUWALIA CONTRACTS INDIA LTD</t>
  </si>
  <si>
    <t>AHMEDABAD STEELCRAFT LTD</t>
  </si>
  <si>
    <t>AI CHAMPDANY INDUSTRIES LTD</t>
  </si>
  <si>
    <t>Jute &amp; Jute Products</t>
  </si>
  <si>
    <t>AIA ENGINEERING LTD</t>
  </si>
  <si>
    <t>AIAENG</t>
  </si>
  <si>
    <t>AIMCO PESTICIDES LTD</t>
  </si>
  <si>
    <t>AIRAN LTD</t>
  </si>
  <si>
    <t>AIRAN</t>
  </si>
  <si>
    <t>AIRO LAM LTD</t>
  </si>
  <si>
    <t>AIROLAM</t>
  </si>
  <si>
    <t>AISHWARYA TELECOM LTD</t>
  </si>
  <si>
    <t>AJANTA PHARMA LTD</t>
  </si>
  <si>
    <t>AJANTPHARM</t>
  </si>
  <si>
    <t>AJANTA SOYA LTD</t>
  </si>
  <si>
    <t>Edible Oils</t>
  </si>
  <si>
    <t>AJCON GLOBAL SERVICES LTD</t>
  </si>
  <si>
    <t>AJEL LTD</t>
  </si>
  <si>
    <t>AJMERA REALTY &amp; INFRA (INDIA) LTD</t>
  </si>
  <si>
    <t>AJMERA</t>
  </si>
  <si>
    <t>AJMERA REALTY &amp; INFRA INDIA LTD</t>
  </si>
  <si>
    <t>AJOONI BIOTECH LTD</t>
  </si>
  <si>
    <t>AJOONI</t>
  </si>
  <si>
    <t>AJWA FUN WORLD &amp; RESORT LTD</t>
  </si>
  <si>
    <t>AKAR AUTO INDUSTRIES LTD</t>
  </si>
  <si>
    <t>AKASH INFRA PROJECTS LTD</t>
  </si>
  <si>
    <t>AKASH</t>
  </si>
  <si>
    <t>AKASHDEEP METAL INDUSTRIES LTD</t>
  </si>
  <si>
    <t>AKG EXIM LTD</t>
  </si>
  <si>
    <t>AKG</t>
  </si>
  <si>
    <t>AKI (INDIA) LTD</t>
  </si>
  <si>
    <t>AKI INDIA LTD</t>
  </si>
  <si>
    <t>AKM LACE AND EMBROTEX LTD</t>
  </si>
  <si>
    <t>AKME STAR HOUSING FINANCE LTD</t>
  </si>
  <si>
    <t>AKSH OPTIFIBRE LTD</t>
  </si>
  <si>
    <t>AKSHOPTFBR</t>
  </si>
  <si>
    <t>Telecom Cables</t>
  </si>
  <si>
    <t>AKSHAR SPINTEX LTD</t>
  </si>
  <si>
    <t>AKSHARCHEM (INDIA) LTD</t>
  </si>
  <si>
    <t>AKSHARCHEM</t>
  </si>
  <si>
    <t>AKSHARCHEM INDIA LTD</t>
  </si>
  <si>
    <t>AKZO NOBEL (INDIA) LTD</t>
  </si>
  <si>
    <t>AKZO(INDIA)</t>
  </si>
  <si>
    <t>Furniture-Furnishing-Paints</t>
  </si>
  <si>
    <t>AKZO NOBEL INDIA LTD</t>
  </si>
  <si>
    <t>AKZOINDIA</t>
  </si>
  <si>
    <t>ALACRITY SECURITIES LTD</t>
  </si>
  <si>
    <t>ALAN SCOTT INDUSTRIES LTD</t>
  </si>
  <si>
    <t>ALANKIT LTD</t>
  </si>
  <si>
    <t>ALANKIT</t>
  </si>
  <si>
    <t>ALBERT DAVID LTD</t>
  </si>
  <si>
    <t>ALBERTDAVD</t>
  </si>
  <si>
    <t>ALCHEMIST CORPORATION LTD</t>
  </si>
  <si>
    <t>ALCHEMIST LTD</t>
  </si>
  <si>
    <t>ALCHEM</t>
  </si>
  <si>
    <t>ALCHEMIST REALTY LTD</t>
  </si>
  <si>
    <t>ALEMBIC LTD</t>
  </si>
  <si>
    <t>ALEMBICLTD</t>
  </si>
  <si>
    <t>ALEMBIC PHARMACEUTICALS LTD</t>
  </si>
  <si>
    <t>APLLTD</t>
  </si>
  <si>
    <t>ALEXANDER STAMPS AND COIN LTD</t>
  </si>
  <si>
    <t>ALFA ICA (INDIA) LTD</t>
  </si>
  <si>
    <t>ALFA ICA INDIA LTD</t>
  </si>
  <si>
    <t>ALFA TRANSFORMERS LTD</t>
  </si>
  <si>
    <t>Other Elect.Equip./ Prod.</t>
  </si>
  <si>
    <t>ALFAVISION OVERSEAS (INDIA) LTD</t>
  </si>
  <si>
    <t>ALFAVISION OVERSEAS INDIA LTD</t>
  </si>
  <si>
    <t>ALFRED HERBERT (INDIA) LTD</t>
  </si>
  <si>
    <t>ALFRED HERBERT INDIA LTD</t>
  </si>
  <si>
    <t>ALICON CASTALLOY LTD</t>
  </si>
  <si>
    <t>ALICON</t>
  </si>
  <si>
    <t>Aluminium</t>
  </si>
  <si>
    <t>ALKA (INDIA) LTD</t>
  </si>
  <si>
    <t>ALKA DIAMOND INDUSTRIES LTD</t>
  </si>
  <si>
    <t>ALKA INDIA LTD</t>
  </si>
  <si>
    <t>ALKA SECURITIES LTD</t>
  </si>
  <si>
    <t>ALKALI METALS LTD</t>
  </si>
  <si>
    <t>ALKALI</t>
  </si>
  <si>
    <t>ALKEM LABORATORIES LTD</t>
  </si>
  <si>
    <t>ALKEM</t>
  </si>
  <si>
    <t>ALKYL AMINES CHEMICALS LTD</t>
  </si>
  <si>
    <t>ALKYLAMINE</t>
  </si>
  <si>
    <t>ALLAHABAD BANK</t>
  </si>
  <si>
    <t>ALBK</t>
  </si>
  <si>
    <t>Banks</t>
  </si>
  <si>
    <t>ALLCARGO LOGISTICS LTD</t>
  </si>
  <si>
    <t>ALLCARGO</t>
  </si>
  <si>
    <t>Transportation - Logistics</t>
  </si>
  <si>
    <t>ALLIANCE INTEGRATED METALIKS LTD</t>
  </si>
  <si>
    <t>Iron &amp; Steel Products</t>
  </si>
  <si>
    <t>ALLIED COMPUTERS INTERNATIONAL ASIA LTD</t>
  </si>
  <si>
    <t>Computer Hardware</t>
  </si>
  <si>
    <t>ALLIED DIGITAL SERVICES LTD</t>
  </si>
  <si>
    <t>ADSL</t>
  </si>
  <si>
    <t>ALLSEC TECHNOLOGIES LTD</t>
  </si>
  <si>
    <t>ALLSEC</t>
  </si>
  <si>
    <t>BPO/KPO</t>
  </si>
  <si>
    <t>ALMONDZ GLOBAL SECURITIES LTD</t>
  </si>
  <si>
    <t>ALMONDZ</t>
  </si>
  <si>
    <t>ALNA TRADING &amp; EXPORTS LTD</t>
  </si>
  <si>
    <t>ALOK INDUSTRIES LTD</t>
  </si>
  <si>
    <t>ALOKTEXT</t>
  </si>
  <si>
    <t>ALPA LABORATORIES LTD</t>
  </si>
  <si>
    <t>ALPA</t>
  </si>
  <si>
    <t>Biotechnology</t>
  </si>
  <si>
    <t>ALPHAGEO (INDIA) LTD</t>
  </si>
  <si>
    <t>ALPHAGEO</t>
  </si>
  <si>
    <t>Oil Equipment &amp; Services</t>
  </si>
  <si>
    <t>ALPHAGEO INDIA LTD</t>
  </si>
  <si>
    <t>ALPINE HOUSING DEVELOPMENT CORPORATION LTD</t>
  </si>
  <si>
    <t>ALPS INDUSTRIES LTD</t>
  </si>
  <si>
    <t>ALPSINDUS</t>
  </si>
  <si>
    <t>Alps Motor Finance Ltd</t>
  </si>
  <si>
    <t>ALPSMOTOR</t>
  </si>
  <si>
    <t>ALSTONE TEXTILES (INDIA) LTD</t>
  </si>
  <si>
    <t>ALSTONE TEXTILES INDIA LTD</t>
  </si>
  <si>
    <t>ALUFLUORIDE LTD</t>
  </si>
  <si>
    <t>AMAL LTD</t>
  </si>
  <si>
    <t>AMANI TRADING &amp; EXPORTS LTD</t>
  </si>
  <si>
    <t>AMARA RAJA BATTERIES LTD</t>
  </si>
  <si>
    <t>AMARAJABAT</t>
  </si>
  <si>
    <t>Auto Parts &amp; Equipment</t>
  </si>
  <si>
    <t>AMARJOTHI SPINNING MILLS LTD</t>
  </si>
  <si>
    <t>AMARNATH SECURITIES LTD</t>
  </si>
  <si>
    <t>AMAZE ENTERTECH LTD</t>
  </si>
  <si>
    <t>AMBA ENTERPRISES LTD</t>
  </si>
  <si>
    <t>AMBALAL SARABHAI ENTERPRISES LTD</t>
  </si>
  <si>
    <t>AMBANI ORGANICS LTD</t>
  </si>
  <si>
    <t>AMBANIORG</t>
  </si>
  <si>
    <t>AMBAR PROTEIN INDUSTRIES LTD</t>
  </si>
  <si>
    <t>Ambassador Intra Holdings Ltd</t>
  </si>
  <si>
    <t>AIHL</t>
  </si>
  <si>
    <t>Comm.Trading  &amp;amp; Distribution</t>
  </si>
  <si>
    <t>AMBER ENTERPRISES (INDIA) LTD</t>
  </si>
  <si>
    <t>AMBER</t>
  </si>
  <si>
    <t>Consumer Electronics</t>
  </si>
  <si>
    <t>AMBER ENTERPRISES INDIA LTD</t>
  </si>
  <si>
    <t>AMBIKA COTTON MILLS LTD</t>
  </si>
  <si>
    <t>AMBIKCO</t>
  </si>
  <si>
    <t>AMBITION MICA LTD</t>
  </si>
  <si>
    <t>AMBUJA CEMENTS LTD</t>
  </si>
  <si>
    <t>AMBUJACEM</t>
  </si>
  <si>
    <t>AMCO (INDIA) LTD</t>
  </si>
  <si>
    <t>Fibres &amp; Plastics</t>
  </si>
  <si>
    <t>AMCO INDIA LTD</t>
  </si>
  <si>
    <t>AMD INDUSTRIES LTD</t>
  </si>
  <si>
    <t>AMDIND</t>
  </si>
  <si>
    <t>AMFORGE INDUSTRIES LTD</t>
  </si>
  <si>
    <t>AMIN TANNERY LTD</t>
  </si>
  <si>
    <t>AMINES &amp; PLASTICIZERS LTD</t>
  </si>
  <si>
    <t>AMIT INTERNATIONAL LTD</t>
  </si>
  <si>
    <t>AMIT SECURITIES LTD</t>
  </si>
  <si>
    <t>AMJ LAND HOLDINGS LTD</t>
  </si>
  <si>
    <t>AMJLAND</t>
  </si>
  <si>
    <t>AMRADEEP INDUSTRIES LTD</t>
  </si>
  <si>
    <t>AMRAPALI CAPITAL AND FINANCE SERVICES LTD</t>
  </si>
  <si>
    <t>AMRAPALI FINCAP LTD</t>
  </si>
  <si>
    <t>AMRAPALI INDUSTRIES LTD</t>
  </si>
  <si>
    <t>AMRAWORLD AGRICO LTD</t>
  </si>
  <si>
    <t>AMRIT CORP LTD</t>
  </si>
  <si>
    <t>AMRUTANJAN HEALTH CARE LTD</t>
  </si>
  <si>
    <t>AMRUTANJAN</t>
  </si>
  <si>
    <t>AMSONS APPARELS LTD</t>
  </si>
  <si>
    <t>ANAND PROJECTS LTD</t>
  </si>
  <si>
    <t>Construction &amp; Engineering</t>
  </si>
  <si>
    <t>ANANT RAJ LTD</t>
  </si>
  <si>
    <t>ANANTRAJ</t>
  </si>
  <si>
    <t>ANDHRA BANK</t>
  </si>
  <si>
    <t>ANDHRABANK</t>
  </si>
  <si>
    <t>ANDHRA CEMENTS LTD</t>
  </si>
  <si>
    <t>ANDHRACEMT</t>
  </si>
  <si>
    <t>ANDHRA PETROCHEMICALS LTD</t>
  </si>
  <si>
    <t>ANDREW YULE &amp; COMPANY LTD</t>
  </si>
  <si>
    <t>Tea &amp; Coffee</t>
  </si>
  <si>
    <t>ANERI FINCAP LTD</t>
  </si>
  <si>
    <t>ANG INDUSTRIES LTD</t>
  </si>
  <si>
    <t>ANGIND</t>
  </si>
  <si>
    <t>ANG LIFESCIENCES (INDIA) LTD</t>
  </si>
  <si>
    <t>ANG LIFESCIENCES INDIA LTD</t>
  </si>
  <si>
    <t>ANGEL FIBERS LTD</t>
  </si>
  <si>
    <t>ANI INTEGRATED SERVICES LTD</t>
  </si>
  <si>
    <t>AISL</t>
  </si>
  <si>
    <t>ANIK INDUSTRIES LTD</t>
  </si>
  <si>
    <t>ANIKINDS</t>
  </si>
  <si>
    <t>ANISHA IMPEX LTD</t>
  </si>
  <si>
    <t>ANJANI FINANCE LTD</t>
  </si>
  <si>
    <t>ANJANI FOODS LTD</t>
  </si>
  <si>
    <t>Misc.Commercial Services</t>
  </si>
  <si>
    <t>ANJANI PORTLAND CEMENT LTD</t>
  </si>
  <si>
    <t>APCL</t>
  </si>
  <si>
    <t>ANJANI SYNTHETICS LTD</t>
  </si>
  <si>
    <t>ANKA (INDIA) LTD</t>
  </si>
  <si>
    <t>Footwear</t>
  </si>
  <si>
    <t>ANKA INDIA LTD</t>
  </si>
  <si>
    <t>ANKIT METAL &amp; POWER LTD</t>
  </si>
  <si>
    <t>ANKITMETAL</t>
  </si>
  <si>
    <t>ANKUSH FINSTOCK LTD</t>
  </si>
  <si>
    <t>Anmol India Ltd</t>
  </si>
  <si>
    <t>ANMOL</t>
  </si>
  <si>
    <t>ANNA INFRASTRUCTURES LTD</t>
  </si>
  <si>
    <t>ANS INDUSTRIES LTD</t>
  </si>
  <si>
    <t>Non-alcoholic Beverages</t>
  </si>
  <si>
    <t>ANSAL BUILDWELL LTD</t>
  </si>
  <si>
    <t>ANSAL HOUSING AND CONSTRUCTION LTD</t>
  </si>
  <si>
    <t>ANSALHSG</t>
  </si>
  <si>
    <t>ANSAL PROPERTIES &amp; INFRASTRUCTURE LTD</t>
  </si>
  <si>
    <t>ANSALAPI</t>
  </si>
  <si>
    <t>ANSHUNI COMMERCIALS LTD</t>
  </si>
  <si>
    <t>ANTARCTICA LTD</t>
  </si>
  <si>
    <t>ANTGRAPHIC</t>
  </si>
  <si>
    <t>ANTARIKSH INDUSTRIES LTD</t>
  </si>
  <si>
    <t>ANUBHAV INDUSTRIAL RESOURCES LTD</t>
  </si>
  <si>
    <t>Real Estate Investment</t>
  </si>
  <si>
    <t>ANUBHAV INFRASTRUCTURE LTD</t>
  </si>
  <si>
    <t>ANUH PHARMA LTD</t>
  </si>
  <si>
    <t>ANUP MALLEABLE LTD</t>
  </si>
  <si>
    <t>ANUPAM FINSERV LTD</t>
  </si>
  <si>
    <t>APAR INDUSTRIES LTD</t>
  </si>
  <si>
    <t>APARINDS</t>
  </si>
  <si>
    <t>APCOTEX INDUSTRIES LTD</t>
  </si>
  <si>
    <t>APCOTEXIND</t>
  </si>
  <si>
    <t>APEX FROZEN FOODS LTD</t>
  </si>
  <si>
    <t>APEX</t>
  </si>
  <si>
    <t>APEX HOME FINANCE LTD</t>
  </si>
  <si>
    <t>APIS (INDIA) LTD</t>
  </si>
  <si>
    <t>APIS INDIA LTD</t>
  </si>
  <si>
    <t>APL APOLLO TUBES LTD</t>
  </si>
  <si>
    <t>APLAPOLLO</t>
  </si>
  <si>
    <t>APLAB LTD</t>
  </si>
  <si>
    <t>Aplaya Creations Ltd</t>
  </si>
  <si>
    <t>APLAYA</t>
  </si>
  <si>
    <t>APM INDUSTRIES LTD</t>
  </si>
  <si>
    <t>APOLLO FINVEST (INDIA) LTD</t>
  </si>
  <si>
    <t>APOLLO FINVEST INDIA LTD</t>
  </si>
  <si>
    <t>APOLLO HOSPITALS ENTERPRISE LTD</t>
  </si>
  <si>
    <t>APOLLOHOSP</t>
  </si>
  <si>
    <t>Healthcare Facilities</t>
  </si>
  <si>
    <t>APOLLO MICRO SYSTEMS LTD</t>
  </si>
  <si>
    <t>APOLLO</t>
  </si>
  <si>
    <t>Defence</t>
  </si>
  <si>
    <t>APOLLO PIPES LTD</t>
  </si>
  <si>
    <t>APOLLO SINDOORI HOTELS LTD</t>
  </si>
  <si>
    <t>APOLSINHOT</t>
  </si>
  <si>
    <t>APOLLO TRICOAT TUBES LTD</t>
  </si>
  <si>
    <t>APOLLO TYRES LTD</t>
  </si>
  <si>
    <t>APOLLOTYRE</t>
  </si>
  <si>
    <t>Auto Tyres &amp; Rubber Products</t>
  </si>
  <si>
    <t>APOORVA LEASING FINANCE AND INVESTMENT COMPANY LTD</t>
  </si>
  <si>
    <t>APPLE FINANCE LTD</t>
  </si>
  <si>
    <t>APTECH LTD</t>
  </si>
  <si>
    <t>APTECHT</t>
  </si>
  <si>
    <t>IT Training Services</t>
  </si>
  <si>
    <t>APUNKA INVEST COMMERCIAL LTD</t>
  </si>
  <si>
    <t>AQUA PUMPS INFRA VENTURES LTD</t>
  </si>
  <si>
    <t>ARAMBHAN HOSPITALITY SERVICES LTD</t>
  </si>
  <si>
    <t>Restaurants</t>
  </si>
  <si>
    <t>ARC FINANCE LTD</t>
  </si>
  <si>
    <t>ARCEE INDUSTRIES LTD</t>
  </si>
  <si>
    <t>ARCHANA SOFTWARE LTD</t>
  </si>
  <si>
    <t>ARCHIDPLY INDUSTRIES LTD</t>
  </si>
  <si>
    <t>ARCHIDPLY</t>
  </si>
  <si>
    <t>Forest Products</t>
  </si>
  <si>
    <t>ARCHIES LTD</t>
  </si>
  <si>
    <t>ARCHIES</t>
  </si>
  <si>
    <t xml:space="preserve">Gift Articles-Toys &amp; Cards </t>
  </si>
  <si>
    <t>ARCHIT ORGANOSYS LTD</t>
  </si>
  <si>
    <t>ARCOTECH LTD</t>
  </si>
  <si>
    <t>ARCOTECH</t>
  </si>
  <si>
    <t>ARDI INVESTMENT &amp; TRADING LTD</t>
  </si>
  <si>
    <t>AREX INDUSTRIES LTD</t>
  </si>
  <si>
    <t>ARFIN (INDIA) LTD</t>
  </si>
  <si>
    <t>ARFIN INDIA LTD</t>
  </si>
  <si>
    <t>ARIES AGRO LTD</t>
  </si>
  <si>
    <t>ARIES</t>
  </si>
  <si>
    <t>Fertilizers</t>
  </si>
  <si>
    <t>ARIHANT CAPITAL MARKETS LTD</t>
  </si>
  <si>
    <t>ARIHANT FOUNDATIONS &amp; HOUSING LTD</t>
  </si>
  <si>
    <t>ARIHANT</t>
  </si>
  <si>
    <t>ARIHANT INSTITUTE LTD</t>
  </si>
  <si>
    <t>ARIHANT SUPERSTRUCTURES LTD</t>
  </si>
  <si>
    <t>ARIHANTSUP</t>
  </si>
  <si>
    <t>ARIHANT TOURNESOL LTD</t>
  </si>
  <si>
    <t>ARIHANT'S SECURITIES LTD</t>
  </si>
  <si>
    <t>ARIS INTERNATIONAL LTD</t>
  </si>
  <si>
    <t>ARMAN FINANCIAL SERVICES LTD</t>
  </si>
  <si>
    <t>ARMANFIN</t>
  </si>
  <si>
    <t>Arman Holdings Ltd</t>
  </si>
  <si>
    <t>ARMAN</t>
  </si>
  <si>
    <t>ARMS PAPER LTD</t>
  </si>
  <si>
    <t>ARNAV CORPORATION LTD</t>
  </si>
  <si>
    <t>Publishing</t>
  </si>
  <si>
    <t>ARNOLD HOLDINGS LTD</t>
  </si>
  <si>
    <t>ARO GRANITE INDUSTRIES LTD</t>
  </si>
  <si>
    <t>AROGRANITE</t>
  </si>
  <si>
    <t>Construction Materials</t>
  </si>
  <si>
    <t>AROMA ENTERPRISES (INDIA) LTD</t>
  </si>
  <si>
    <t>AROMA ENTERPRISES INDIA LTD</t>
  </si>
  <si>
    <t>ARROW GREENTECH LTD</t>
  </si>
  <si>
    <t>ARROWGREEN</t>
  </si>
  <si>
    <t>ARROW TEXTILES LTD</t>
  </si>
  <si>
    <t>ARROWTEX</t>
  </si>
  <si>
    <t>ARSHIYA LTD</t>
  </si>
  <si>
    <t>ARSHIYA</t>
  </si>
  <si>
    <t>ARSS INFRASTRUCTURE PROJECTS LTD</t>
  </si>
  <si>
    <t>ARSSINFRA</t>
  </si>
  <si>
    <t>ART NIRMAN LTD</t>
  </si>
  <si>
    <t>ARTNIRMAN</t>
  </si>
  <si>
    <t>ARTECH POWER &amp; TRADING LTD</t>
  </si>
  <si>
    <t>Electronic Components</t>
  </si>
  <si>
    <t>ARTEFACT PROJECTS LTD</t>
  </si>
  <si>
    <t>Artemis Electricals Ltd</t>
  </si>
  <si>
    <t>ARTEMISELC</t>
  </si>
  <si>
    <t>Non-Durable Household Prod.</t>
  </si>
  <si>
    <t>ARTEMIS GLOBAL LIFE SCIENCES LTD</t>
  </si>
  <si>
    <t>AGLSL</t>
  </si>
  <si>
    <t>ARTSON ENGINEERING LTD</t>
  </si>
  <si>
    <t>ARUNA HOTELS LTD</t>
  </si>
  <si>
    <t>ARVEE LABORATORIES (INDIA) LTD</t>
  </si>
  <si>
    <t>ARVEE</t>
  </si>
  <si>
    <t>ARVEE LABORATORIES INDIA LTD</t>
  </si>
  <si>
    <t>Arvind Fashions Ltd</t>
  </si>
  <si>
    <t>ARVINDFASN</t>
  </si>
  <si>
    <t>Other Apparels &amp;amp; Accessories</t>
  </si>
  <si>
    <t>ARVIND LTD</t>
  </si>
  <si>
    <t>ARVIND</t>
  </si>
  <si>
    <t>ARVIND SMARTSPACES LTD</t>
  </si>
  <si>
    <t>ARVSMART</t>
  </si>
  <si>
    <t>ARYAMAN CAPITAL MARKETS LTD</t>
  </si>
  <si>
    <t>ARYAMAN FINANCIAL SERVICES LTD</t>
  </si>
  <si>
    <t>Aryan Share and Stock Brokers Ltd</t>
  </si>
  <si>
    <t>ARYAN</t>
  </si>
  <si>
    <t>ASAHI INDIA GLASS LTD</t>
  </si>
  <si>
    <t>ASAHIINDIA</t>
  </si>
  <si>
    <t>ASAHI INDUSTRIES LTD</t>
  </si>
  <si>
    <t>ASAHI SONGWON COLORS LTD</t>
  </si>
  <si>
    <t>ASAHISONG</t>
  </si>
  <si>
    <t>ASHAPURA INTIMATES FASHION LTD</t>
  </si>
  <si>
    <t>AIFL</t>
  </si>
  <si>
    <t>ASHAPURA MINECHEM LTD</t>
  </si>
  <si>
    <t>ASHAPURMIN</t>
  </si>
  <si>
    <t>Ashapuri Gold Ornament Ltd</t>
  </si>
  <si>
    <t>AGOL</t>
  </si>
  <si>
    <t>ASHARI AGENCIES LTD</t>
  </si>
  <si>
    <t>ASHIANA AGRO INDUSTRIES LTD</t>
  </si>
  <si>
    <t>ASHIANA HOUSING LTD</t>
  </si>
  <si>
    <t>ASHIANA</t>
  </si>
  <si>
    <t>ASHIANA ISPAT LTD</t>
  </si>
  <si>
    <t>ASHIKA CREDIT CAPITAL LTD.</t>
  </si>
  <si>
    <t>ASHIKACR</t>
  </si>
  <si>
    <t>ASHIMA LTD</t>
  </si>
  <si>
    <t>ASHIMASYN</t>
  </si>
  <si>
    <t>ASHIRWAD CAPITAL LTD</t>
  </si>
  <si>
    <t>ASHIRWAD STEELS &amp; INDUSTRIES LTD</t>
  </si>
  <si>
    <t>ASHISH POLYPLAST LTD</t>
  </si>
  <si>
    <t>ASHNISHA INDUSTRIES LTD</t>
  </si>
  <si>
    <t>ASHNOOR TEXTILE MILLS LTD</t>
  </si>
  <si>
    <t>ASHOK ALCO-CHEM LTD</t>
  </si>
  <si>
    <t>ASHOK LEYLAND LTD</t>
  </si>
  <si>
    <t>ASHOKLEY</t>
  </si>
  <si>
    <t>ASHOKA BUILDCON LTD</t>
  </si>
  <si>
    <t>ASHOKA</t>
  </si>
  <si>
    <t>Roads &amp; Highways</t>
  </si>
  <si>
    <t>ASHOKA METCAST LTD</t>
  </si>
  <si>
    <t>ASHOKA REFINERIES LTD</t>
  </si>
  <si>
    <t>ASHRAM ONLINE COM LTD</t>
  </si>
  <si>
    <t>ASHUTOSH PAPER MILLS LTD</t>
  </si>
  <si>
    <t>ASI INDUSTRIES LTD</t>
  </si>
  <si>
    <t>ASIA CAPITAL LTD</t>
  </si>
  <si>
    <t>ASIA PACK LTD</t>
  </si>
  <si>
    <t>ASIAN FLORA LTD</t>
  </si>
  <si>
    <t>ASIAN GRANITO (INDIA) LTD</t>
  </si>
  <si>
    <t>ASIANTILES</t>
  </si>
  <si>
    <t>ASIAN GRANITO INDIA LTD</t>
  </si>
  <si>
    <t>ASIAN HOTELS EAST LTD</t>
  </si>
  <si>
    <t>AHLEAST</t>
  </si>
  <si>
    <t>ASIAN HOTELS NORTH LTD</t>
  </si>
  <si>
    <t>ASIANHOTNR</t>
  </si>
  <si>
    <t>ASIAN HOTELS WEST LTD</t>
  </si>
  <si>
    <t>AHLWEST</t>
  </si>
  <si>
    <t>ASIAN OILFIELD SERVICES LTD</t>
  </si>
  <si>
    <t>ASIAN PAINTS LTD</t>
  </si>
  <si>
    <t>ASIANPAINT</t>
  </si>
  <si>
    <t>ASIAN PETROPRODUCTS &amp; EXPORTS LTD</t>
  </si>
  <si>
    <t>ASIAN STAR CO LTD</t>
  </si>
  <si>
    <t>ASIAN TEA &amp; EXPORTS LTD</t>
  </si>
  <si>
    <t>ASIS LOGISTICS LTD</t>
  </si>
  <si>
    <t>ASISL</t>
  </si>
  <si>
    <t>ASIT C MEHTA FINANCIAL SERVICES LTD</t>
  </si>
  <si>
    <t>ASL INDUSTRIES LTD</t>
  </si>
  <si>
    <t>ASLIND</t>
  </si>
  <si>
    <t>ASM TECHNOLOGIES LTD</t>
  </si>
  <si>
    <t>ASPINWALL AND COMPANY LTD</t>
  </si>
  <si>
    <t>ASPINWALL</t>
  </si>
  <si>
    <t>ASPIRA PATHLAB &amp; DIAGNOSTICS LTD</t>
  </si>
  <si>
    <t>ASSAM COMPANY (INDIA) LTD</t>
  </si>
  <si>
    <t>ASSAMCO</t>
  </si>
  <si>
    <t>ASSAM COMPANY INDIA LTD</t>
  </si>
  <si>
    <t>ASSOCIATED ALCOHOLS &amp; BREWERIES LTD</t>
  </si>
  <si>
    <t>Breweries &amp; Distilleries</t>
  </si>
  <si>
    <t>ASTEC LIFESCIENCES LTD</t>
  </si>
  <si>
    <t>ASTEC</t>
  </si>
  <si>
    <t>ASTER DM HEALTHCARE LTD</t>
  </si>
  <si>
    <t>ASTERDM</t>
  </si>
  <si>
    <t>ASTRA MICROWAVE PRODUCTS LTD</t>
  </si>
  <si>
    <t>ASTRAMICRO</t>
  </si>
  <si>
    <t>ASTRAL POLY TECHNIK LTD</t>
  </si>
  <si>
    <t>ASTRAL</t>
  </si>
  <si>
    <t>ASTRAZENECA PHARMA (INDIA) LTD</t>
  </si>
  <si>
    <t>ASTRAZEN</t>
  </si>
  <si>
    <t>ASTRAZENECA PHARMA INDIA LTD</t>
  </si>
  <si>
    <t>ASTRON PAPER &amp; BOARD MILL LTD</t>
  </si>
  <si>
    <t>ASTRON</t>
  </si>
  <si>
    <t>ASUTOSH ENTERPRISES LTD</t>
  </si>
  <si>
    <t>ASYA INFOSOFT LTD</t>
  </si>
  <si>
    <t>ATHARV ENTERPRISES LTD</t>
  </si>
  <si>
    <t>ATHENA CONSTRUCTIONS LTD</t>
  </si>
  <si>
    <t>Athena Global Technologies Ltd-$</t>
  </si>
  <si>
    <t>ATHENAGLO</t>
  </si>
  <si>
    <t>ATISHAY LTD</t>
  </si>
  <si>
    <t>ATLANTA DEVCON LTD</t>
  </si>
  <si>
    <t>ATLANTA LTD</t>
  </si>
  <si>
    <t>ATLANTA</t>
  </si>
  <si>
    <t>ATLAS CYCLES HARYANA LTD</t>
  </si>
  <si>
    <t>ATLASCYCLE</t>
  </si>
  <si>
    <t>2/3 Wheelers</t>
  </si>
  <si>
    <t>ATLAS JEWELLERY (INDIA) LTD</t>
  </si>
  <si>
    <t>ATLAS JEWELLERY INDIA LTD</t>
  </si>
  <si>
    <t>ATUL AUTO LTD</t>
  </si>
  <si>
    <t>ATULAUTO</t>
  </si>
  <si>
    <t>ATUL LTD</t>
  </si>
  <si>
    <t>ATUL</t>
  </si>
  <si>
    <t>ATV PROJECTS (INDIA) LTD</t>
  </si>
  <si>
    <t>ATV PROJECTS INDIA LTD</t>
  </si>
  <si>
    <t>AU SMALL FINANCE BANK LTD</t>
  </si>
  <si>
    <t>AUBANK</t>
  </si>
  <si>
    <t>AUNDE FAZE THREE AUTOFAB LTD</t>
  </si>
  <si>
    <t>AURANGABAD DISTILLERY LTD</t>
  </si>
  <si>
    <t>AURDIS</t>
  </si>
  <si>
    <t>AURIONPRO SOLUTIONS LTD</t>
  </si>
  <si>
    <t>AURIONPRO</t>
  </si>
  <si>
    <t>AURO LABORATORIES LTD</t>
  </si>
  <si>
    <t>AUROBINDO PHARMA LTD</t>
  </si>
  <si>
    <t>AUROPHARMA</t>
  </si>
  <si>
    <t>AUROMA COKE LTD</t>
  </si>
  <si>
    <t>Coal</t>
  </si>
  <si>
    <t>AUSOM ENTERPRISE LTD</t>
  </si>
  <si>
    <t>AUSOMENT</t>
  </si>
  <si>
    <t>AUSTIN ENGINEERING CO LTD</t>
  </si>
  <si>
    <t>AUTHUM INVESTMENT &amp; INFRASTRUCTURE LTD</t>
  </si>
  <si>
    <t>AUTO PINS (INDIA) LTD</t>
  </si>
  <si>
    <t>AUTO PINS INDIA LTD</t>
  </si>
  <si>
    <t>AUTOLINE INDUSTRIES LTD</t>
  </si>
  <si>
    <t>AUTOIND</t>
  </si>
  <si>
    <t>AUTOLITE (INDIA) LTD</t>
  </si>
  <si>
    <t>AUTOLITIND</t>
  </si>
  <si>
    <t>AUTOLITE INDIA LTD</t>
  </si>
  <si>
    <t>AUTOMOBILE CORPORATION OF GOA LTD</t>
  </si>
  <si>
    <t>AUTOMOTIVE AXLES LTD</t>
  </si>
  <si>
    <t>AUTOAXLES</t>
  </si>
  <si>
    <t>AUTOMOTIVE STAMPINGS AND ASSEMBLIES LTD</t>
  </si>
  <si>
    <t>ASAL</t>
  </si>
  <si>
    <t>AUTORIDERS INTERNATIONAL LTD</t>
  </si>
  <si>
    <t>AUTUMN BUILDERS LTD</t>
  </si>
  <si>
    <t>AVADH SUGAR &amp; ENERGY LTD</t>
  </si>
  <si>
    <t>AVADHSUGAR</t>
  </si>
  <si>
    <t>Sugar</t>
  </si>
  <si>
    <t>AVAILABLE FINANCE LTD</t>
  </si>
  <si>
    <t>AVANCE TECHNOLOGIES LTD</t>
  </si>
  <si>
    <t>AVANTEL LTD</t>
  </si>
  <si>
    <t>AVANTI FEEDS LTD</t>
  </si>
  <si>
    <t>AVANTIFEED</t>
  </si>
  <si>
    <t>ITC LTD</t>
  </si>
  <si>
    <t>ITC</t>
  </si>
  <si>
    <t>AVG LOGISTICS LTD</t>
  </si>
  <si>
    <t>AVG</t>
  </si>
  <si>
    <t>AVI POLYMERS LTD</t>
  </si>
  <si>
    <t>AVI PRODUCTS (INDIA) LTD</t>
  </si>
  <si>
    <t>AVI PRODUCTS INDIA LTD</t>
  </si>
  <si>
    <t>AVIVA INDUSTRIES LTD</t>
  </si>
  <si>
    <t>AVON LIFESCIENCES LTD</t>
  </si>
  <si>
    <t>AVON MOLDPLAST LTD</t>
  </si>
  <si>
    <t>AVONMPL</t>
  </si>
  <si>
    <t>AVONMORE CAPITAL &amp; MANAGEMENT SERVICES LTD</t>
  </si>
  <si>
    <t>AVSL INDUSTRIES LTD</t>
  </si>
  <si>
    <t>AVSL</t>
  </si>
  <si>
    <t>AVT NATURAL PRODUCTS LTD</t>
  </si>
  <si>
    <t>AVTNPL</t>
  </si>
  <si>
    <t>AVTIL ENTERPRISE LTD</t>
  </si>
  <si>
    <t>AXEL POLYMERS LTD</t>
  </si>
  <si>
    <t>AXIS BANK LTD</t>
  </si>
  <si>
    <t>AXISBANK</t>
  </si>
  <si>
    <t>AXISCADES ENGINEERING TECHNOLOGIES LTD</t>
  </si>
  <si>
    <t>AXISCADES</t>
  </si>
  <si>
    <t>Axita Cotton Ltd</t>
  </si>
  <si>
    <t>AXITA</t>
  </si>
  <si>
    <t>AXON VENTURES LTD</t>
  </si>
  <si>
    <t>AXTEL INDUSTRIES LTD</t>
  </si>
  <si>
    <t>AYEPEE LAMITUBES LTD</t>
  </si>
  <si>
    <t>AYM SYNTEX LTD</t>
  </si>
  <si>
    <t>AYMSYNTEX</t>
  </si>
  <si>
    <t>AYOKI MERCANTILE LTD</t>
  </si>
  <si>
    <t>B  P  CAPITAL LTD</t>
  </si>
  <si>
    <t>B &amp; A LTD</t>
  </si>
  <si>
    <t>B A G FILMS AND MEDIA LTD</t>
  </si>
  <si>
    <t>BAGFILMS</t>
  </si>
  <si>
    <t>Broadcasting &amp; Cable TV</t>
  </si>
  <si>
    <t>B C  POWER CONTROLS LTD</t>
  </si>
  <si>
    <t>B L KASHYAP AND SONS LTD</t>
  </si>
  <si>
    <t>BLKASHYAP</t>
  </si>
  <si>
    <t>B N RATHI SECURITIES LTD</t>
  </si>
  <si>
    <t>B&amp;A PACKAGING (INDIA) LTD</t>
  </si>
  <si>
    <t>B&amp;A PACKAGING INDIA LTD</t>
  </si>
  <si>
    <t>B&amp;B TRIPLEWALL CONTAINERS LTD</t>
  </si>
  <si>
    <t>BBTCL</t>
  </si>
  <si>
    <t>B.T. Syndicate Ltd</t>
  </si>
  <si>
    <t>BTSYN</t>
  </si>
  <si>
    <t>B2B SOFTWARE TECHNOLOGIES LTD</t>
  </si>
  <si>
    <t>BABA ARTS LTD</t>
  </si>
  <si>
    <t>BACIL PHARMA LTD</t>
  </si>
  <si>
    <t>BAFNA PHARMACEUTICALS LTD</t>
  </si>
  <si>
    <t>BAFNAPHARM</t>
  </si>
  <si>
    <t>BAGADIA COLOURCHEM LTD</t>
  </si>
  <si>
    <t>BAID LEASING AND FINANCE CO LTD</t>
  </si>
  <si>
    <t>BAJAJ AUTO LTD</t>
  </si>
  <si>
    <t>BAJAJ-AUTO</t>
  </si>
  <si>
    <t>Bajaj Consumer Care LTD</t>
  </si>
  <si>
    <t>BAJAJCON</t>
  </si>
  <si>
    <t>BAJAJ CORP LTD</t>
  </si>
  <si>
    <t>BAJAJCORP</t>
  </si>
  <si>
    <t>BAJAJ ELECTRICALS LTD</t>
  </si>
  <si>
    <t>BAJAJELEC</t>
  </si>
  <si>
    <t>Household Appliances</t>
  </si>
  <si>
    <t>BAJAJ FINANCE LTD</t>
  </si>
  <si>
    <t>BAJFINANCE</t>
  </si>
  <si>
    <t>BAJAJ FINSERV LTD</t>
  </si>
  <si>
    <t>BAJAJFINSV</t>
  </si>
  <si>
    <t>BAJAJ GLOBAL LTD</t>
  </si>
  <si>
    <t>BAJAJ HEALTHCARE LTD</t>
  </si>
  <si>
    <t>BAJAJ HINDUSTHAN SUGAR LTD</t>
  </si>
  <si>
    <t>BAJAJHIND</t>
  </si>
  <si>
    <t>BAJAJ HOLDINGS &amp; INVESTMENT LTD</t>
  </si>
  <si>
    <t>BAJAJHLDNG</t>
  </si>
  <si>
    <t>BAJAJ STEEL INDUSTRIES LTD</t>
  </si>
  <si>
    <t>BAJRANG FINANCE LTD</t>
  </si>
  <si>
    <t>BAL PHARMA LTD</t>
  </si>
  <si>
    <t>BALPHARMA</t>
  </si>
  <si>
    <t>BALAJI AMINES LTD</t>
  </si>
  <si>
    <t>BALAMINES</t>
  </si>
  <si>
    <t>BALAJI TELEFILMS LTD</t>
  </si>
  <si>
    <t>BALAJITELE</t>
  </si>
  <si>
    <t>BALASORE ALLOYS LTD</t>
  </si>
  <si>
    <t>Balaxi Ventures LTD</t>
  </si>
  <si>
    <t>BALAXI</t>
  </si>
  <si>
    <t>Unknown</t>
  </si>
  <si>
    <t>BALGOPAL COMMERCIAL LTD</t>
  </si>
  <si>
    <t>BALKRISHNA INDUSTRIES LTD</t>
  </si>
  <si>
    <t>BALKRISIND</t>
  </si>
  <si>
    <t>BALKRISHNA PAPER MILLS LTD</t>
  </si>
  <si>
    <t>BALKRISHNA</t>
  </si>
  <si>
    <t>BALLARPUR INDUSTRIES LTD</t>
  </si>
  <si>
    <t>BALLARPUR</t>
  </si>
  <si>
    <t>BALMER LAWRIE &amp; COMPANY LTD</t>
  </si>
  <si>
    <t>BALMLAWRIE</t>
  </si>
  <si>
    <t>BALMER LAWRIE INVESTMENTS LTD</t>
  </si>
  <si>
    <t>BALRAMPUR CHINI MILLS LTD</t>
  </si>
  <si>
    <t>BALRAMCHIN</t>
  </si>
  <si>
    <t>BALURGHAT TECHNOLOGIES LTD</t>
  </si>
  <si>
    <t>BAMBINO AGRO INDUSTRIES LTD</t>
  </si>
  <si>
    <t>BAMPSL SECURITIES LTD</t>
  </si>
  <si>
    <t>BANARAS BEADS LTD</t>
  </si>
  <si>
    <t>BANARBEADS</t>
  </si>
  <si>
    <t>BANAS FINANCE LTD</t>
  </si>
  <si>
    <t>BANCO PRODUCTS I LTD</t>
  </si>
  <si>
    <t>BANCOINDIA</t>
  </si>
  <si>
    <t>BANDHAN BANK LTD</t>
  </si>
  <si>
    <t>BANDHANBNK</t>
  </si>
  <si>
    <t>BANG OVERSEAS LTD</t>
  </si>
  <si>
    <t>BANG</t>
  </si>
  <si>
    <t>BANGALORE FORT FARMS LTD</t>
  </si>
  <si>
    <t>BANK OF BARODA</t>
  </si>
  <si>
    <t>BANKBARODA</t>
  </si>
  <si>
    <t>BANK OF INDIA</t>
  </si>
  <si>
    <t>BANKINDIA</t>
  </si>
  <si>
    <t>BANK OF MAHARASHTRA</t>
  </si>
  <si>
    <t>MAHABANK</t>
  </si>
  <si>
    <t>BANKA BIOLOO LTD</t>
  </si>
  <si>
    <t>BANKA</t>
  </si>
  <si>
    <t>BANNARI AMMAN SPINNING MILLS LTD</t>
  </si>
  <si>
    <t>BASML</t>
  </si>
  <si>
    <t>BANNARI AMMAN SUGARS LTD</t>
  </si>
  <si>
    <t>BANARISUG</t>
  </si>
  <si>
    <t>BANSAL MULTIFLEX LTD</t>
  </si>
  <si>
    <t>BANSAL</t>
  </si>
  <si>
    <t>BANSAL ROOFING PRODUCTS LTD</t>
  </si>
  <si>
    <t>BANSISONS TEA INDUSTRIES LTD</t>
  </si>
  <si>
    <t>BANSWARA SYNTEX LTD</t>
  </si>
  <si>
    <t>BANSWRAS</t>
  </si>
  <si>
    <t>BARAK VALLEY CEMENTS LTD</t>
  </si>
  <si>
    <t>BVCL</t>
  </si>
  <si>
    <t>BARODA EXTRUSION LTD</t>
  </si>
  <si>
    <t>BARON INFOTECH LTD</t>
  </si>
  <si>
    <t>BARTRONICS (INDIA) LTD</t>
  </si>
  <si>
    <t>BARTRONICS</t>
  </si>
  <si>
    <t>BARTRONICS INDIA LTD</t>
  </si>
  <si>
    <t>BASANT AGRO TECH (INDIA) LTD</t>
  </si>
  <si>
    <t>BASANT AGRO TECH INDIA LTD</t>
  </si>
  <si>
    <t>BASF (INDIA) LTD</t>
  </si>
  <si>
    <t>BASF</t>
  </si>
  <si>
    <t>BASF INDIA LTD</t>
  </si>
  <si>
    <t>BATA (INDIA) LTD</t>
  </si>
  <si>
    <t>BATA(INDIA)</t>
  </si>
  <si>
    <t>BATA INDIA LTD</t>
  </si>
  <si>
    <t>BATAINDIA</t>
  </si>
  <si>
    <t>BATLIBOI LTD</t>
  </si>
  <si>
    <t>BAYER CROPSCIENCE LTD</t>
  </si>
  <si>
    <t>BAYERCROP</t>
  </si>
  <si>
    <t>BAZEL INTERNATIONAL LTD</t>
  </si>
  <si>
    <t>BCC FUBA (INDIA) LTD</t>
  </si>
  <si>
    <t>BCC FUBA INDIA LTD</t>
  </si>
  <si>
    <t>BCL ENTERPRISES LTD</t>
  </si>
  <si>
    <t>BCL INDUSTRIES LTD</t>
  </si>
  <si>
    <t>BCPL RAILWAY INFRASTRUCTURE LTD</t>
  </si>
  <si>
    <t>BDH INDUSTRIES LTD</t>
  </si>
  <si>
    <t>BEARDSELL LTD</t>
  </si>
  <si>
    <t>BEARDSELL</t>
  </si>
  <si>
    <t>BEDMUTHA INDUSTRIES LTD</t>
  </si>
  <si>
    <t>BEDMUTHA</t>
  </si>
  <si>
    <t>BEEKAY NIRYAT LTD</t>
  </si>
  <si>
    <t>BEEKAY STEEL INDUSTRIES LTD</t>
  </si>
  <si>
    <t>BEEYU OVERSEAS LTD</t>
  </si>
  <si>
    <t>BELLA CASA FASHION &amp; RETAIL LTD</t>
  </si>
  <si>
    <t>BEMCO HYDRAULICS LTD</t>
  </si>
  <si>
    <t>BEML LTD</t>
  </si>
  <si>
    <t>BEML</t>
  </si>
  <si>
    <t>BENARA BEARINGS AND PISTONS LTD</t>
  </si>
  <si>
    <t>BENARES HOTELS LTD</t>
  </si>
  <si>
    <t>BENGAL &amp; ASSAM COMPANY LTD</t>
  </si>
  <si>
    <t>BENGAL STEEL INDUSTRIES LTD</t>
  </si>
  <si>
    <t>BENGAL TEA &amp; FABRICS LTD</t>
  </si>
  <si>
    <t>BENTLEY COMMERCIAL ENTERPRISES LTD</t>
  </si>
  <si>
    <t>BERGER PAINTS I LTD</t>
  </si>
  <si>
    <t>BERGEPAINT</t>
  </si>
  <si>
    <t>BERVIN INVESTMENT &amp; LEASING LTD</t>
  </si>
  <si>
    <t>BERYL DRUGS LTD</t>
  </si>
  <si>
    <t>BERYL SECURITIES LTD</t>
  </si>
  <si>
    <t>BEST EASTERN HOTELS LTD</t>
  </si>
  <si>
    <t>BETA DRUGS LTD</t>
  </si>
  <si>
    <t>BETA</t>
  </si>
  <si>
    <t>BETEX (INDIA) LTD</t>
  </si>
  <si>
    <t>BETEX INDIA LTD</t>
  </si>
  <si>
    <t>BF INVESTMENT LTD</t>
  </si>
  <si>
    <t>BFINVEST</t>
  </si>
  <si>
    <t>BF UTILITIES LTD</t>
  </si>
  <si>
    <t>BFUTILITIE</t>
  </si>
  <si>
    <t>BFL ASSET FINVEST LTD</t>
  </si>
  <si>
    <t>BGIL FILMS &amp; TECHNOLOGIES LTD</t>
  </si>
  <si>
    <t>BGR ENERGY SYSTEMS LTD</t>
  </si>
  <si>
    <t>BGRENERGY</t>
  </si>
  <si>
    <t>BHAGERIA INDUSTRIES LTD</t>
  </si>
  <si>
    <t>BHAGERIA</t>
  </si>
  <si>
    <t>BHAGIRADHA CHEMICALS &amp; INDUSTRIES LTD</t>
  </si>
  <si>
    <t>BHAGWATI AUTOCAST LTD</t>
  </si>
  <si>
    <t>BHAGWATI OXYGEN LTD</t>
  </si>
  <si>
    <t>BHAGYANAGAR (INDIA) LTD</t>
  </si>
  <si>
    <t>BHAGYANGR</t>
  </si>
  <si>
    <t>BHAGYANAGAR INDIA LTD</t>
  </si>
  <si>
    <t>BHAGYANAGAR PROPERTIES LTD</t>
  </si>
  <si>
    <t>BHAGYAPROP</t>
  </si>
  <si>
    <t>BHAKTI GEMS AND JEWELLERY LTD</t>
  </si>
  <si>
    <t>BHANDARI HOSIERY EXPORTS LTD</t>
  </si>
  <si>
    <t>BHANDARI</t>
  </si>
  <si>
    <t>BHANDERI INFRACON LTD</t>
  </si>
  <si>
    <t>BHANSALI ENGINEERING POLYMERS LTD</t>
  </si>
  <si>
    <t>BEPL</t>
  </si>
  <si>
    <t>BHARAT AGRI FERT &amp; REALTY LTD</t>
  </si>
  <si>
    <t>BHARAT BHUSHAN SHARE &amp; COMMODITY BROKERS LTD</t>
  </si>
  <si>
    <t>BHARAT BIJLEE LTD</t>
  </si>
  <si>
    <t>BBL</t>
  </si>
  <si>
    <t>BHARAT DYNAMICS LTD</t>
  </si>
  <si>
    <t>BDL</t>
  </si>
  <si>
    <t>BHARAT ELECTRONICS LTD</t>
  </si>
  <si>
    <t>BEL</t>
  </si>
  <si>
    <t>BHARAT FINANCIAL INCLUSION LTD</t>
  </si>
  <si>
    <t>BHARATFIN</t>
  </si>
  <si>
    <t>BHARAT FORGE LTD</t>
  </si>
  <si>
    <t>BHARATFORG</t>
  </si>
  <si>
    <t>Other Industrial Products</t>
  </si>
  <si>
    <t>BHARAT GEARS LTD</t>
  </si>
  <si>
    <t>BHARATGEAR</t>
  </si>
  <si>
    <t>BHARAT HEAVY ELECTRICALS LTD</t>
  </si>
  <si>
    <t>BHEL</t>
  </si>
  <si>
    <t>BHARAT IMMUNOLOGICALS &amp; BIOLOGICALS CORPORATION LTD</t>
  </si>
  <si>
    <t>BHARAT PARENTERALS LTD</t>
  </si>
  <si>
    <t>BHARAT PETROLEUM CORPORATION LTD</t>
  </si>
  <si>
    <t>BPCL</t>
  </si>
  <si>
    <t>Refineries/ Petro-Products</t>
  </si>
  <si>
    <t>BHARAT RASAYAN LTD</t>
  </si>
  <si>
    <t>BHARATRAS</t>
  </si>
  <si>
    <t>BHARAT ROAD NETWORK LTD</t>
  </si>
  <si>
    <t>BRNL</t>
  </si>
  <si>
    <t>BHARAT SEATS LTD</t>
  </si>
  <si>
    <t>BHARAT TEXTILES &amp; PROOFING INDUSTRIES LTD</t>
  </si>
  <si>
    <t>BHARAT WIRE ROPES LTD</t>
  </si>
  <si>
    <t>BHARATWIRE</t>
  </si>
  <si>
    <t>BHARATI DEFENCE AND INFRASTRUCTURE LTD</t>
  </si>
  <si>
    <t>BHARATIDIL</t>
  </si>
  <si>
    <t>BHARATIYA GLOBAL INFOMEDIA LTD</t>
  </si>
  <si>
    <t>BGLOBAL</t>
  </si>
  <si>
    <t>BHARTI AIRTEL LTD</t>
  </si>
  <si>
    <t>BHARTIARTL</t>
  </si>
  <si>
    <t>Telecom Services</t>
  </si>
  <si>
    <t>BHARTI INFRATEL LTD</t>
  </si>
  <si>
    <t>INFRATEL</t>
  </si>
  <si>
    <t>Other Telecom Services</t>
  </si>
  <si>
    <t>BHARTIYA INTERNATIONAL LTD</t>
  </si>
  <si>
    <t>BIL</t>
  </si>
  <si>
    <t>BHASKAR AGROCHEMICALS LTD</t>
  </si>
  <si>
    <t>BHATIA COMMUNICATIONS &amp; RETAIL (INDIA) LTD</t>
  </si>
  <si>
    <t>BHATIA COMMUNICATIONS &amp; RETAIL INDIA LTD</t>
  </si>
  <si>
    <t>BHILWARA SPINNERS LTD</t>
  </si>
  <si>
    <t>BHILWARA TECHNICAL TEXTILES LTD</t>
  </si>
  <si>
    <t>BHORUKA ALUMINIUM LTD</t>
  </si>
  <si>
    <t>BHUSHAN STEEL LTD</t>
  </si>
  <si>
    <t>BHUSANSTL</t>
  </si>
  <si>
    <t>BIGBLOC CONSTRUCTION LTD</t>
  </si>
  <si>
    <t>BIGBLOC</t>
  </si>
  <si>
    <t>BIHAR SPONGE IRON LTD</t>
  </si>
  <si>
    <t>BIJOY HANS LTD</t>
  </si>
  <si>
    <t>BIL ENERGY SYSTEMS LTD</t>
  </si>
  <si>
    <t>BILENERGY</t>
  </si>
  <si>
    <t>BILCARE LTD</t>
  </si>
  <si>
    <t>Healthcare Supplies</t>
  </si>
  <si>
    <t>BIMETAL BEARINGS LTD</t>
  </si>
  <si>
    <t>BINANI INDUSTRIES LTD</t>
  </si>
  <si>
    <t>BINANIIND</t>
  </si>
  <si>
    <t>BINAYAK TEX PROCESSORS LTD</t>
  </si>
  <si>
    <t>BINDAL EXPORTS LTD</t>
  </si>
  <si>
    <t>BINNY LTD</t>
  </si>
  <si>
    <t>BINNY MILLS LTD</t>
  </si>
  <si>
    <t>BIO GREEN PAPERS LTD</t>
  </si>
  <si>
    <t>BIOCON LTD</t>
  </si>
  <si>
    <t>BIOCON</t>
  </si>
  <si>
    <t>BIOFIL CHEMICALS &amp; PHARMACEUTICALS LTD</t>
  </si>
  <si>
    <t>BIOFILCHEM</t>
  </si>
  <si>
    <t>BIOPAC INDIA CORPORATION LTD</t>
  </si>
  <si>
    <t>BIRDHI CHAND PANNALAL AGENCIES LTD</t>
  </si>
  <si>
    <t>BIRLA CABLE LTD</t>
  </si>
  <si>
    <t>BIRLACABLE</t>
  </si>
  <si>
    <t>BIRLA CORPORATION LTD</t>
  </si>
  <si>
    <t>BIRLACORPN</t>
  </si>
  <si>
    <t>BIRLA COTSYN (INDIA) LTD</t>
  </si>
  <si>
    <t>BIRLA COTSYN INDIA LTD</t>
  </si>
  <si>
    <t>BIRLA PRECISION TECHNOLOGIES LTD</t>
  </si>
  <si>
    <t>Birla Sun Life Mutual Fund - Birla Sun Life Gold ETF</t>
  </si>
  <si>
    <t>BSLGOLDETF</t>
  </si>
  <si>
    <t>BIRLASOFT LTD</t>
  </si>
  <si>
    <t>BSOFT</t>
  </si>
  <si>
    <t>BKM INDUSTRIES LTD</t>
  </si>
  <si>
    <t>BKMINDST</t>
  </si>
  <si>
    <t>BLACK ROSE INDUSTRIES LTD</t>
  </si>
  <si>
    <t>BLB LTD</t>
  </si>
  <si>
    <t>BLBLIMITED</t>
  </si>
  <si>
    <t>BLISS GVS PHARMA LTD</t>
  </si>
  <si>
    <t>BLISSGVS</t>
  </si>
  <si>
    <t>BLOOM DEKOR LTD</t>
  </si>
  <si>
    <t>BLOOM INDUSTRIES LTD</t>
  </si>
  <si>
    <t>BLS INFOTECH LTD</t>
  </si>
  <si>
    <t>BLS INTERNATIONAL SERVICES LTD</t>
  </si>
  <si>
    <t>BLS</t>
  </si>
  <si>
    <t>Travel Support Services</t>
  </si>
  <si>
    <t>BLUE BLENDS (INDIA) LTD</t>
  </si>
  <si>
    <t>BLUE BLENDS I LTD</t>
  </si>
  <si>
    <t>BLUEBLENDS</t>
  </si>
  <si>
    <t>BLUE BLENDS INDIA LTD</t>
  </si>
  <si>
    <t>BLUE CHIP TEX INDUSTRIES LTD</t>
  </si>
  <si>
    <t>BLUE CIRCLE SERVICES LTD</t>
  </si>
  <si>
    <t>BLUE CLOUD SOFTECH SOLUTIONS LTD</t>
  </si>
  <si>
    <t>BLUE COAST HOTELS LTD</t>
  </si>
  <si>
    <t>BLUECOAST</t>
  </si>
  <si>
    <t>BLUE DART EXPRESS LTD</t>
  </si>
  <si>
    <t>BLUEDART</t>
  </si>
  <si>
    <t>BLUE PEARL TEXSPIN LTD</t>
  </si>
  <si>
    <t>BLUE STAR LTD</t>
  </si>
  <si>
    <t>BLUESTARCO</t>
  </si>
  <si>
    <t>BLUEBLOOD VENTURES LTD</t>
  </si>
  <si>
    <t>BLUECHIP STOCKSPIN LTD</t>
  </si>
  <si>
    <t>BMB MUSIC &amp; MAGNETICS LTD</t>
  </si>
  <si>
    <t>BMW Industries Ltd</t>
  </si>
  <si>
    <t>BMW</t>
  </si>
  <si>
    <t>BNK CAPITAL MARKETS LTD</t>
  </si>
  <si>
    <t>BNR UDYOG LTD</t>
  </si>
  <si>
    <t>BODAL CHEMICALS LTD</t>
  </si>
  <si>
    <t>BODALCHEM</t>
  </si>
  <si>
    <t>BODHTREE CONSULTING LTD</t>
  </si>
  <si>
    <t>BOHRA INDUSTRIES LTD</t>
  </si>
  <si>
    <t>BOHRA</t>
  </si>
  <si>
    <t>BOMBAY BURMAH TRADING CORPORATION LTD</t>
  </si>
  <si>
    <t>BBTC</t>
  </si>
  <si>
    <t>BOMBAY CYCLE &amp; MOTOR AGENCY LTD</t>
  </si>
  <si>
    <t>BOMBAY DYEING &amp; MFG COMPANY LTD</t>
  </si>
  <si>
    <t>BOMDYEING</t>
  </si>
  <si>
    <t>BOMBAY OXYGEN INVESTMENTS LTD</t>
  </si>
  <si>
    <t>Industrial Gases</t>
  </si>
  <si>
    <t>BOMBAY POTTERIES &amp; TILES LTD</t>
  </si>
  <si>
    <t>BOMBAY RAYON FASHIONS LTD</t>
  </si>
  <si>
    <t>BRFL</t>
  </si>
  <si>
    <t>BOMBAY SUPER HYBRID SEEDS LTD</t>
  </si>
  <si>
    <t>BSHSL</t>
  </si>
  <si>
    <t>BOMBAY WIRE ROPES LTD</t>
  </si>
  <si>
    <t>BONANZA INDUSTRIES LTD</t>
  </si>
  <si>
    <t>BOROSIL GLASS WORKS LTD</t>
  </si>
  <si>
    <t>BOROSIL</t>
  </si>
  <si>
    <t>Houseware</t>
  </si>
  <si>
    <t>BOSCH LTD</t>
  </si>
  <si>
    <t>BOSCHLTD</t>
  </si>
  <si>
    <t>BOSTON TEKNOWSYS (INDIA) LTD</t>
  </si>
  <si>
    <t>BOSTON TEKNOWSYS INDIA LTD</t>
  </si>
  <si>
    <t>BOTHRA METALS &amp; ALLOYS LTD</t>
  </si>
  <si>
    <t>BPL LTD</t>
  </si>
  <si>
    <t>BPL</t>
  </si>
  <si>
    <t>BRADY &amp; MORRIS ENGINEERING CO LTD</t>
  </si>
  <si>
    <t>BRAHMAPUTRA INFRASTRUCTURE LTD</t>
  </si>
  <si>
    <t>BRAND CONCEPTS LTD</t>
  </si>
  <si>
    <t>BCONCEPTS</t>
  </si>
  <si>
    <t>BRAND REALTY SERVICES LTD</t>
  </si>
  <si>
    <t>BRAWN BIOTECH LTD</t>
  </si>
  <si>
    <t>BRIDGE SECURITIES LTD</t>
  </si>
  <si>
    <t>BRIGADE ENTERPRISES LTD</t>
  </si>
  <si>
    <t>BRIGADE</t>
  </si>
  <si>
    <t>BRIGHT BROTHERS LTD</t>
  </si>
  <si>
    <t>BRIGHT SOLAR LTD</t>
  </si>
  <si>
    <t>BRIGHT</t>
  </si>
  <si>
    <t>BRIGHTCOM GROUP LTD</t>
  </si>
  <si>
    <t>BCG</t>
  </si>
  <si>
    <t>BRIJLAXMI LEASING &amp;amp; FINANCE LTD.</t>
  </si>
  <si>
    <t>BRIJLEAS</t>
  </si>
  <si>
    <t>BRILLIANT PORTFOLIOS LTD</t>
  </si>
  <si>
    <t>BRITANNIA INDUSTRIES LTD</t>
  </si>
  <si>
    <t>BRITANNIA</t>
  </si>
  <si>
    <t>BRONZE INFRA-TECH LTD</t>
  </si>
  <si>
    <t>BROOKS LABORATORIES LTD</t>
  </si>
  <si>
    <t>BROOKS</t>
  </si>
  <si>
    <t>BSE LTD</t>
  </si>
  <si>
    <t>BSEL INFRASTRUCTURE REALTY LTD</t>
  </si>
  <si>
    <t>BSELINFRA</t>
  </si>
  <si>
    <t>BSL LTD</t>
  </si>
  <si>
    <t>BSL</t>
  </si>
  <si>
    <t>BUDGE BUDGE COMPANY LTD</t>
  </si>
  <si>
    <t>BULLISH BONDS &amp; HOLDINGS LTD</t>
  </si>
  <si>
    <t>BURNPUR CEMENT LTD</t>
  </si>
  <si>
    <t>BURNPUR</t>
  </si>
  <si>
    <t>BUTTERFLY GANDHIMATHI APPLIANCES LTD</t>
  </si>
  <si>
    <t>BUTTERFLY</t>
  </si>
  <si>
    <t>BWL LTD</t>
  </si>
  <si>
    <t>C &amp; C CONSTRUCTIONS LTD</t>
  </si>
  <si>
    <t>CANDC</t>
  </si>
  <si>
    <t>C J GELATINE PRODUCTS LTD</t>
  </si>
  <si>
    <t>CADILA HEALTHCARE LTD</t>
  </si>
  <si>
    <t>CADILAHC</t>
  </si>
  <si>
    <t>CADSYS (INDIA) LTD</t>
  </si>
  <si>
    <t>CADSYS</t>
  </si>
  <si>
    <t>CADSYS INDIA LTD</t>
  </si>
  <si>
    <t>CALCOM VISION LTD</t>
  </si>
  <si>
    <t>CALIFORNIA SOFTWARE COMPANY LTD</t>
  </si>
  <si>
    <t>CALSOFT</t>
  </si>
  <si>
    <t>CAMBRIDGE TECHNOLOGY ENTERPRISES LTD</t>
  </si>
  <si>
    <t>CTE</t>
  </si>
  <si>
    <t>CAMEX LTD</t>
  </si>
  <si>
    <t>CAMLIN FINE SCIENCES LTD</t>
  </si>
  <si>
    <t>CAMLINFINE</t>
  </si>
  <si>
    <t>CAMSON BIO TECHNOLOGIES LTD</t>
  </si>
  <si>
    <t>CAMSON SEEDS LTD</t>
  </si>
  <si>
    <t>CAN FIN HOMES LTD</t>
  </si>
  <si>
    <t>CANFINHOME</t>
  </si>
  <si>
    <t>CANARA BANK</t>
  </si>
  <si>
    <t>CANBK</t>
  </si>
  <si>
    <t>CANOPY FINANCE LTD</t>
  </si>
  <si>
    <t>CANTABIL RETAIL (INDIA) LTD</t>
  </si>
  <si>
    <t>CANTABIL</t>
  </si>
  <si>
    <t>CANTABIL RETAIL INDIA LTD</t>
  </si>
  <si>
    <t>CAPACIT'E INFRAPROJECTS LTD</t>
  </si>
  <si>
    <t>CAPACITE</t>
  </si>
  <si>
    <t>CAPFIN (INDIA) LTD</t>
  </si>
  <si>
    <t>CAPFIN INDIA LTD</t>
  </si>
  <si>
    <t>CAPITAL FIRST LTD</t>
  </si>
  <si>
    <t>CAPF</t>
  </si>
  <si>
    <t>CAPITAL INDIA FINANCE LTD</t>
  </si>
  <si>
    <t>CAPITAL TRADE LINKS LTD</t>
  </si>
  <si>
    <t>CAPITAL TRUST LTD</t>
  </si>
  <si>
    <t>CAPTRUST</t>
  </si>
  <si>
    <t>CAPLIN POINT LABORATORIES LTD</t>
  </si>
  <si>
    <t>CAPLIPOINT</t>
  </si>
  <si>
    <t>CAPRI GLOBAL CAPITAL LTD</t>
  </si>
  <si>
    <t>CGCL</t>
  </si>
  <si>
    <t>CAPRICORN SYSTEMS GLOBAL SOLUTIONS LTD</t>
  </si>
  <si>
    <t>CAPRIHANS (INDIA) LTD</t>
  </si>
  <si>
    <t>CAPRIHANS INDIA LTD</t>
  </si>
  <si>
    <t>CAPROLACTAM CHEMICALS LTD</t>
  </si>
  <si>
    <t>CAPTAIN PIPES LTD</t>
  </si>
  <si>
    <t>CAPTAIN POLYPLAST LTD</t>
  </si>
  <si>
    <t>CAPTAIN TECHNOCAST LTD</t>
  </si>
  <si>
    <t>CARBORUNDUM UNIVERSAL LTD</t>
  </si>
  <si>
    <t>CARBORUNIV</t>
  </si>
  <si>
    <t>CARE RATINGS LTD</t>
  </si>
  <si>
    <t>CARERATING</t>
  </si>
  <si>
    <t>CAREER POINT LTD</t>
  </si>
  <si>
    <t>CAREERP</t>
  </si>
  <si>
    <t>CARNATION INDUSTRIES LTD</t>
  </si>
  <si>
    <t>CASTEX TECHNOLOGIES LTD</t>
  </si>
  <si>
    <t>CASTEXTECH</t>
  </si>
  <si>
    <t>CASTROL (INDIA) LTD</t>
  </si>
  <si>
    <t>CASTROLIND</t>
  </si>
  <si>
    <t>CASTROL INDIA LTD</t>
  </si>
  <si>
    <t>CAT TECHNOLOGIES LTD</t>
  </si>
  <si>
    <t>CATVISION LTD</t>
  </si>
  <si>
    <t>CCL INTERNATIONAL LTD</t>
  </si>
  <si>
    <t>CCL PRODUCTS (INDIA) LTD</t>
  </si>
  <si>
    <t>CCL</t>
  </si>
  <si>
    <t>CCL PRODUCTS INDIA LTD</t>
  </si>
  <si>
    <t>CEAT LTD</t>
  </si>
  <si>
    <t>CEATLTD</t>
  </si>
  <si>
    <t>CEEJAY FINANCE LTD</t>
  </si>
  <si>
    <t>CEENIK EXPORTS (INDIA) LTD</t>
  </si>
  <si>
    <t>CEENIK EXPORTS INDIA LTD</t>
  </si>
  <si>
    <t>CEETA INDUSTRIES LTD</t>
  </si>
  <si>
    <t>CEINSYS TECH LTD</t>
  </si>
  <si>
    <t>CELEBRITY FASHIONS LTD</t>
  </si>
  <si>
    <t>CELEBRITY</t>
  </si>
  <si>
    <t>CELESTIAL BIOLABS LTD</t>
  </si>
  <si>
    <t>CELESTIAL</t>
  </si>
  <si>
    <t>CELLA SPACE LTD</t>
  </si>
  <si>
    <t>CENLUB INDUSTRIES LTD</t>
  </si>
  <si>
    <t>CENTENIAL SURGICAL SUTURE LTD</t>
  </si>
  <si>
    <t>Medical Equipment</t>
  </si>
  <si>
    <t>CENTRAL BANK OF INDIA</t>
  </si>
  <si>
    <t>CENTRALBK</t>
  </si>
  <si>
    <t>CENTRAL DEPOSITORY SERVICES (INDIA) LTD</t>
  </si>
  <si>
    <t>CDSL</t>
  </si>
  <si>
    <t>CENTRAL DEPOSITORY SERVICES INDIA LTD</t>
  </si>
  <si>
    <t>CENTRAL PROVINCES RAILWAYS CO LTD</t>
  </si>
  <si>
    <t>CENTRUM CAPITAL LTD</t>
  </si>
  <si>
    <t>CENTRUM</t>
  </si>
  <si>
    <t>CENTUM ELECTRONICS LTD</t>
  </si>
  <si>
    <t>CENTUM</t>
  </si>
  <si>
    <t>CENTURY ENKA LTD</t>
  </si>
  <si>
    <t>CENTENKA</t>
  </si>
  <si>
    <t>CENTURY EXTRUSIONS LTD</t>
  </si>
  <si>
    <t>CENTEXT</t>
  </si>
  <si>
    <t>CENTURY PLYBOARDS (INDIA) LTD</t>
  </si>
  <si>
    <t>CENTURYPLY</t>
  </si>
  <si>
    <t>CENTURY PLYBOARDS INDIA LTD</t>
  </si>
  <si>
    <t>CENTURY TEXTILES &amp; INDUSTRIES LTD</t>
  </si>
  <si>
    <t>CENTURYTEX</t>
  </si>
  <si>
    <t>CENTURY TWENTYFIRST PORTFOLIO LTD</t>
  </si>
  <si>
    <t>CERA SANITARYWARE LTD</t>
  </si>
  <si>
    <t>CERA</t>
  </si>
  <si>
    <t>CEREBRA INTEGRATED TECHNOLOGIES LTD</t>
  </si>
  <si>
    <t>CEREBRAINT</t>
  </si>
  <si>
    <t>CES LTD</t>
  </si>
  <si>
    <t>CESC LTD</t>
  </si>
  <si>
    <t>CESC</t>
  </si>
  <si>
    <t>CESC Ventures LTD</t>
  </si>
  <si>
    <t>CESCVENT</t>
  </si>
  <si>
    <t>IT Consulting &amp;amp; Software</t>
  </si>
  <si>
    <t>CESC Ventures Ltd</t>
  </si>
  <si>
    <t>CESCVENTURE</t>
  </si>
  <si>
    <t>CG POWER AND INDUSTRIAL SOLUTIONS LTD</t>
  </si>
  <si>
    <t>CGPOWER</t>
  </si>
  <si>
    <t>CG-VAK SOFTWARE &amp; EXPORTS LTD</t>
  </si>
  <si>
    <t>CHADHA PAPERS LTD</t>
  </si>
  <si>
    <t>Chalet Hotels Ltd</t>
  </si>
  <si>
    <t>CHALET</t>
  </si>
  <si>
    <t>CHAMAK HOLDINGS LTD</t>
  </si>
  <si>
    <t>CHAMAN LAL SETIA EXPORTS LTD</t>
  </si>
  <si>
    <t>CHAMBAL BREWERIES &amp; DISTILLERIES LTD</t>
  </si>
  <si>
    <t>CHAMBAL FERTILIZERS &amp; CHEMICALS LTD</t>
  </si>
  <si>
    <t>CHAMBLFERT</t>
  </si>
  <si>
    <t>Chandni Machines Ltd</t>
  </si>
  <si>
    <t>CHANDNIMACH</t>
  </si>
  <si>
    <t>CHANDNI TEXTILES ENGINEERING IND  LTD</t>
  </si>
  <si>
    <t>CHANDRA PRABHU INTERNATIONAL LTD</t>
  </si>
  <si>
    <t>CHANDRIMA MERCANTILES LTD</t>
  </si>
  <si>
    <t>CHANNEL NINE ENTERTAINMENT LTD</t>
  </si>
  <si>
    <t>CHARMS INDUSTRIES LTD</t>
  </si>
  <si>
    <t>CHARTERED CAPITAL &amp; INVESTMENT LTD</t>
  </si>
  <si>
    <t>CHARTERED LOGISTICS LTD</t>
  </si>
  <si>
    <t>CHASE BRIGHT STEEL LTD</t>
  </si>
  <si>
    <t>CHD CHEMICALS LTD</t>
  </si>
  <si>
    <t>CHD DEVELOPERS LTD</t>
  </si>
  <si>
    <t>CHEMBOND CHEMICALS LTD</t>
  </si>
  <si>
    <t>CHEMCRUX ENTERPRISES LTD</t>
  </si>
  <si>
    <t>CHEMFAB ALKALIS LTD</t>
  </si>
  <si>
    <t>CHEMFAB</t>
  </si>
  <si>
    <t>CHEMIESYNTH VAPI LTD</t>
  </si>
  <si>
    <t>CHEMO PHARMA LABORATORIES LTD</t>
  </si>
  <si>
    <t>CHEMTECH INDUSTRIAL VALVES LTD</t>
  </si>
  <si>
    <t>CHENNAI FERROUS INDUSTRIES LTD</t>
  </si>
  <si>
    <t>CHENNAI MEENAKSHI MULTISPECIALITY HOSPITAL LTD</t>
  </si>
  <si>
    <t>CHENNAI PETROLEUM CORPORATION LTD</t>
  </si>
  <si>
    <t>CHENNPETRO</t>
  </si>
  <si>
    <t>CHEVIOT CO LTD</t>
  </si>
  <si>
    <t>CHITRADURGA SPINTEX LTD</t>
  </si>
  <si>
    <t>CHL LTD</t>
  </si>
  <si>
    <t>CHOICE INTERNATIONAL LTD</t>
  </si>
  <si>
    <t>CHOKSI IMAGING LTD</t>
  </si>
  <si>
    <t>Photographic Products</t>
  </si>
  <si>
    <t>CHOKSI LABORATORIES LTD</t>
  </si>
  <si>
    <t>Cholamandalam Financial Holdings LTD</t>
  </si>
  <si>
    <t>CHOLAHLDNG</t>
  </si>
  <si>
    <t>CHOLAMANDALAM INVESTMENT AND FINANCE COMPANY LTD</t>
  </si>
  <si>
    <t>CHOLAFIN</t>
  </si>
  <si>
    <t>CHORDIA FOOD PRODUCTS LTD</t>
  </si>
  <si>
    <t>CHOTHANI FOODS LTD</t>
  </si>
  <si>
    <t>CHOWGULE STEAMSHIPS LTD</t>
  </si>
  <si>
    <t>Shipping</t>
  </si>
  <si>
    <t>CHPL INDUSTRIES LTD</t>
  </si>
  <si>
    <t>CHROMATIC (INDIA) LTD</t>
  </si>
  <si>
    <t>CHROMATIC</t>
  </si>
  <si>
    <t>CHROMATIC INDIA LTD</t>
  </si>
  <si>
    <t>CIAN AGRO INDUSTRIES &amp; INFRASTRUCTURE LTD</t>
  </si>
  <si>
    <t>Cian Healthcare Ltd</t>
  </si>
  <si>
    <t>CHCL</t>
  </si>
  <si>
    <t>CIGNITI TECHNOLOGIES LTD</t>
  </si>
  <si>
    <t>CIGNITITEC</t>
  </si>
  <si>
    <t>CIL NOVA PETROCHEMICALS LTD</t>
  </si>
  <si>
    <t>CNOVAPETRO</t>
  </si>
  <si>
    <t>CIL SECURITIES LTD</t>
  </si>
  <si>
    <t>CIMMCO LTD</t>
  </si>
  <si>
    <t>CIMMCO</t>
  </si>
  <si>
    <t>CINDRELLA FINANCIAL SERVICES LTD</t>
  </si>
  <si>
    <t>CINDRELLA HOTELS LTD</t>
  </si>
  <si>
    <t>CINELINE (INDIA) LTD</t>
  </si>
  <si>
    <t>CINELINE</t>
  </si>
  <si>
    <t>CINELINE INDIA LTD</t>
  </si>
  <si>
    <t>CINERAD COMMUNICATIONS LTD</t>
  </si>
  <si>
    <t>CINEVISTA LTD</t>
  </si>
  <si>
    <t>CINEVISTA</t>
  </si>
  <si>
    <t>CIPLA LTD</t>
  </si>
  <si>
    <t>CIPLA</t>
  </si>
  <si>
    <t>CISTRO TELELINK LTD</t>
  </si>
  <si>
    <t>CITADEL REALTY AND DEVELOPERS LTD</t>
  </si>
  <si>
    <t>CITIPORT FINANCIAL SERVICES LTD</t>
  </si>
  <si>
    <t>CITIZEN INFOLINE LTD</t>
  </si>
  <si>
    <t>CITY ONLINE SERVICES LTD</t>
  </si>
  <si>
    <t>CITY UNION BANK LTD</t>
  </si>
  <si>
    <t>CUB</t>
  </si>
  <si>
    <t>CITYMAN LTD</t>
  </si>
  <si>
    <t>CITYON SYSTEMS (INDIA) LTD</t>
  </si>
  <si>
    <t>CITYON SYSTEMS INDIA LTD</t>
  </si>
  <si>
    <t>CKP LEISURE LTD</t>
  </si>
  <si>
    <t>CKPLEISURE</t>
  </si>
  <si>
    <t>CKP PRODUCTS LTD</t>
  </si>
  <si>
    <t>CKPPRODUCT</t>
  </si>
  <si>
    <t>CL EDUCATE LTD</t>
  </si>
  <si>
    <t>CLEDUCATE</t>
  </si>
  <si>
    <t>CLARIANT CHEMICALS (INDIA) LTD</t>
  </si>
  <si>
    <t>CLN(INDIA)</t>
  </si>
  <si>
    <t>CLARIANT CHEMICALS INDIA LTD</t>
  </si>
  <si>
    <t>CLNINDIA</t>
  </si>
  <si>
    <t>CLASSIC ELECTRICALS LTD</t>
  </si>
  <si>
    <t>CLASSIC FILAMENTS LTD</t>
  </si>
  <si>
    <t>CLASSIC GLOBAL FINANCE &amp; CAPITAL LTD</t>
  </si>
  <si>
    <t>CLASSIC LEASING &amp; FINANCE LTD</t>
  </si>
  <si>
    <t>CLIO INFOTECH LTD</t>
  </si>
  <si>
    <t>CMI FPE LTD</t>
  </si>
  <si>
    <t>CMI LTD</t>
  </si>
  <si>
    <t>CMICABLES</t>
  </si>
  <si>
    <t>CMM INFRAPROJECTS LTD</t>
  </si>
  <si>
    <t>CMMIPL</t>
  </si>
  <si>
    <t>CNI RESEARCH LTD</t>
  </si>
  <si>
    <t>COAL (INDIA) LTD</t>
  </si>
  <si>
    <t>COAL(INDIA)</t>
  </si>
  <si>
    <t>COAL INDIA LTD</t>
  </si>
  <si>
    <t>COALINDIA</t>
  </si>
  <si>
    <t>COASTAL CORPORATION LTD</t>
  </si>
  <si>
    <t>COASTAL ROADWAYS LTD</t>
  </si>
  <si>
    <t>COCHIN MALABAR ESTATES &amp; INDUSTRIES LTD</t>
  </si>
  <si>
    <t>COCHIN MINERALS &amp; RUTILE LTD</t>
  </si>
  <si>
    <t>COCHIN SHIPYARD LTD</t>
  </si>
  <si>
    <t>COCHINSHIP</t>
  </si>
  <si>
    <t>COFFEE DAY ENTERPRISES LTD</t>
  </si>
  <si>
    <t>COFFEEDAY</t>
  </si>
  <si>
    <t>COLGATE PALMOLIVE (INDIA) LTD</t>
  </si>
  <si>
    <t>COLPAL</t>
  </si>
  <si>
    <t>COLGATE PALMOLIVE INDIA LTD</t>
  </si>
  <si>
    <t>COLINZ LABORATORIES LTD</t>
  </si>
  <si>
    <t>COLORCHIPS NEW MEDIA LTD</t>
  </si>
  <si>
    <t>COMBAT DRUGS LTD</t>
  </si>
  <si>
    <t>COMFORT COMMOTRADE LTD</t>
  </si>
  <si>
    <t>COMFORT FINCAP LTD</t>
  </si>
  <si>
    <t>COMFORT INTECH LTD</t>
  </si>
  <si>
    <t>COMMERCIAL ENGINEERS &amp; BODY BUILDERS CO LTD</t>
  </si>
  <si>
    <t>CEBBCO</t>
  </si>
  <si>
    <t>COMMERCIAL SYN BAGS LTD</t>
  </si>
  <si>
    <t>COMMEX TECHNOLOGY LTD</t>
  </si>
  <si>
    <t>COMPETENT AUTOMOBILES CO LTD</t>
  </si>
  <si>
    <t>COMPUAGE INFOCOM LTD</t>
  </si>
  <si>
    <t>COMPINFO</t>
  </si>
  <si>
    <t>COMPUCOM SOFTWARE LTD</t>
  </si>
  <si>
    <t>COMPUSOFT</t>
  </si>
  <si>
    <t>COMPUTER POINT LTD</t>
  </si>
  <si>
    <t>CONART ENGINEERS LTD</t>
  </si>
  <si>
    <t>CONCORD DRUGS LTD</t>
  </si>
  <si>
    <t>CONCRETE CREDIT LTD</t>
  </si>
  <si>
    <t>CONFIDENCE FINANCE AND TRADING LTD</t>
  </si>
  <si>
    <t>Confidence Futuristic Energetech Ltd</t>
  </si>
  <si>
    <t>CFEL</t>
  </si>
  <si>
    <t>CONFIDENCE PETROLEUM (INDIA) LTD</t>
  </si>
  <si>
    <t>Confidence Petroleum India LTD</t>
  </si>
  <si>
    <t>CONFIPET</t>
  </si>
  <si>
    <t>CONFIDENCE PETROLEUM INDIA LTD</t>
  </si>
  <si>
    <t>CONSECUTIVE INVESTMENT &amp; TRADING COMPANY LTD</t>
  </si>
  <si>
    <t>CONSOLIDATED CONSTRUCTION CONSORTIUM LTD</t>
  </si>
  <si>
    <t>CCCL</t>
  </si>
  <si>
    <t>CONSOLIDATED FINVEST &amp; HOLDINGS LTD</t>
  </si>
  <si>
    <t>CONSOFINVT</t>
  </si>
  <si>
    <t>CONTAINER CORPORATION OF (INDIA) LTD</t>
  </si>
  <si>
    <t>CONCOR</t>
  </si>
  <si>
    <t>CONTAINER CORPORATION OF INDIA LTD</t>
  </si>
  <si>
    <t>CONTAINERWAY INTERNATIONAL LTD</t>
  </si>
  <si>
    <t>CONTIL (INDIA) LTD</t>
  </si>
  <si>
    <t>CONTIL INDIA LTD</t>
  </si>
  <si>
    <t>CONTINENTAL CHEMICALS LTD</t>
  </si>
  <si>
    <t>CONTINENTAL CONTROLS LTD</t>
  </si>
  <si>
    <t>CONTINENTAL PETROLEUMS LTD</t>
  </si>
  <si>
    <t>CONTINENTAL SECURITIES LTD</t>
  </si>
  <si>
    <t>CONTINENTAL SEEDS AND CHEMICALS LTD</t>
  </si>
  <si>
    <t>CONTI</t>
  </si>
  <si>
    <t>CONTROL PRINT LTD</t>
  </si>
  <si>
    <t>CONTROLPR</t>
  </si>
  <si>
    <t>CORAL INDIA FINANCE &amp; HOUSING LTD</t>
  </si>
  <si>
    <t>CORALFINAC</t>
  </si>
  <si>
    <t>CORAL LABORATORIES LTD</t>
  </si>
  <si>
    <t>CORAL NEWSPRINTS LTD.</t>
  </si>
  <si>
    <t>CORNE</t>
  </si>
  <si>
    <t>Paper &amp;amp; Paper Products</t>
  </si>
  <si>
    <t>CORDS CABLE INDUSTRIES LTD</t>
  </si>
  <si>
    <t>CORDSCABLE</t>
  </si>
  <si>
    <t>COROMANDEL AGRO PRODUCTS &amp; OILS LTD</t>
  </si>
  <si>
    <t>COROMANDEL ENGINEERING COMPANY LTD</t>
  </si>
  <si>
    <t>COROMANDEL INTERNATIONAL LTD</t>
  </si>
  <si>
    <t>COROMANDEL</t>
  </si>
  <si>
    <t>CORPORATE COURIER AND CARGO LTD</t>
  </si>
  <si>
    <t>CORPORATE MERCHANT BANKERS LTD</t>
  </si>
  <si>
    <t>CORPORATION BANK</t>
  </si>
  <si>
    <t>CORPBANK</t>
  </si>
  <si>
    <t>COSBOARD INDUSTRIES LTD</t>
  </si>
  <si>
    <t>COSCO (INDIA) LTD</t>
  </si>
  <si>
    <t>COSCO INDIA LTD</t>
  </si>
  <si>
    <t>COSMO FERRITES LTD</t>
  </si>
  <si>
    <t>COSMO FILMS LTD</t>
  </si>
  <si>
    <t>COSMOFILMS</t>
  </si>
  <si>
    <t>COSYN LTD</t>
  </si>
  <si>
    <t>COUNTRY CLUB HOSPITALITY &amp; HOLIDAYS LTD</t>
  </si>
  <si>
    <t>CCHHL</t>
  </si>
  <si>
    <t>COUNTRY CONDO'S LTD</t>
  </si>
  <si>
    <t>COUNCODOS</t>
  </si>
  <si>
    <t>COVENTRY COIL-O-MATIC HARYANA LTD</t>
  </si>
  <si>
    <t>COVIDH TECHNOLOGIES LTD</t>
  </si>
  <si>
    <t>COX &amp; KINGS LTD</t>
  </si>
  <si>
    <t>COX&amp;KINGS</t>
  </si>
  <si>
    <t>Cox &amp;amp; Kings Financial Service Ltd</t>
  </si>
  <si>
    <t>CKFSL</t>
  </si>
  <si>
    <t>CRANE INFRASTRUCTURE LTD</t>
  </si>
  <si>
    <t>CRANES SOFTWARE INTERNATIONAL LTD</t>
  </si>
  <si>
    <t>CRANEX LTD</t>
  </si>
  <si>
    <t>CRAVATEX LTD</t>
  </si>
  <si>
    <t>CRAZY INFOTECH LTD</t>
  </si>
  <si>
    <t>CREATIVE CASTINGS LTD</t>
  </si>
  <si>
    <t>CREATIVE EYE LTD</t>
  </si>
  <si>
    <t>CREATIVEYE</t>
  </si>
  <si>
    <t>CREATIVE PERIPHERALS AND DISTRIBUTION LTD</t>
  </si>
  <si>
    <t>CREATIVE</t>
  </si>
  <si>
    <t>CREDITACCESS GRAMEEN LTD</t>
  </si>
  <si>
    <t>CREDITACC</t>
  </si>
  <si>
    <t>CRESCENT LEASING LTD</t>
  </si>
  <si>
    <t>CRESSANDA SOLUTIONS LTD</t>
  </si>
  <si>
    <t>CREST VENTURES LTD</t>
  </si>
  <si>
    <t>CREST</t>
  </si>
  <si>
    <t>CRESTCHEM LTD</t>
  </si>
  <si>
    <t>CRIMSON METAL ENGINEERING COMPANY LTD</t>
  </si>
  <si>
    <t>CRISIL LTD</t>
  </si>
  <si>
    <t>CRISIL</t>
  </si>
  <si>
    <t>CROMPTON GREAVES CONSUMER ELECTRICALS LTD</t>
  </si>
  <si>
    <t>CROMPTON</t>
  </si>
  <si>
    <t>CROWN LIFTERS LTD</t>
  </si>
  <si>
    <t>CROWN</t>
  </si>
  <si>
    <t>CROWN TOURS LTD</t>
  </si>
  <si>
    <t>CRP RISK MANAGEMENT LTD</t>
  </si>
  <si>
    <t>CSL FINANCE LTD</t>
  </si>
  <si>
    <t>CUBEX TUBINGS LTD</t>
  </si>
  <si>
    <t>CUBEXTUB</t>
  </si>
  <si>
    <t>CUBICAL FINANCIAL SERVICES LTD</t>
  </si>
  <si>
    <t>CUMMINS (INDIA) LTD</t>
  </si>
  <si>
    <t>CUMMINSIND</t>
  </si>
  <si>
    <t>CUMMINS INDIA LTD</t>
  </si>
  <si>
    <t>CUPID LTD</t>
  </si>
  <si>
    <t>CUPID</t>
  </si>
  <si>
    <t>CURA TECHNOLOGIES LTD</t>
  </si>
  <si>
    <t>CURATECH</t>
  </si>
  <si>
    <t>CYBELE INDUSTRIES LTD</t>
  </si>
  <si>
    <t>CYBER MEDIA (INDIA) LTD</t>
  </si>
  <si>
    <t>CYBERMEDIA</t>
  </si>
  <si>
    <t>CYBER MEDIA INDIA LTD</t>
  </si>
  <si>
    <t>CYBERMATE INFOTEK LTD</t>
  </si>
  <si>
    <t>CYBERTECH SYSTEMS AND SOFTWARE LTD</t>
  </si>
  <si>
    <t>CYBERTECH</t>
  </si>
  <si>
    <t>CYIENT LTD</t>
  </si>
  <si>
    <t>CYIENT</t>
  </si>
  <si>
    <t>D B CORP LTD</t>
  </si>
  <si>
    <t>DBCORP</t>
  </si>
  <si>
    <t>D B REALTY LTD</t>
  </si>
  <si>
    <t>DBREALTY</t>
  </si>
  <si>
    <t>D P ABHUSHAN LTD</t>
  </si>
  <si>
    <t>DPABHUSHAN</t>
  </si>
  <si>
    <t>D P WIRES LTD</t>
  </si>
  <si>
    <t>DPWIRES</t>
  </si>
  <si>
    <t>D&amp;H (INDIA) LTD</t>
  </si>
  <si>
    <t>D&amp;H INDIA LTD</t>
  </si>
  <si>
    <t>DABUR (INDIA) LTD</t>
  </si>
  <si>
    <t>DABUR</t>
  </si>
  <si>
    <t>DABUR INDIA LTD</t>
  </si>
  <si>
    <t>DAI-ICHI KARKARIA LTD</t>
  </si>
  <si>
    <t>DAIKAFFIL CHEMICALS (INDIA) LTD</t>
  </si>
  <si>
    <t>DAIKAFFIL CHEMICALS INDIA LTD</t>
  </si>
  <si>
    <t>DALAL STREET INVESTMENTS LTD</t>
  </si>
  <si>
    <t>Dalmia Bharat Ltd</t>
  </si>
  <si>
    <t>DALBHARAT</t>
  </si>
  <si>
    <t>Cement &amp;amp; Cement Products</t>
  </si>
  <si>
    <t>DALMIA BHARAT SUGAR AND INDUSTRIES LTD</t>
  </si>
  <si>
    <t>DALMIASUG</t>
  </si>
  <si>
    <t>DALMIA INDUSTRIAL DEVELOPMENT LTD</t>
  </si>
  <si>
    <t>DAMODAR INDUSTRIES LTD</t>
  </si>
  <si>
    <t>DAMODARIND</t>
  </si>
  <si>
    <t>DANGEE DUMS LTD</t>
  </si>
  <si>
    <t>DANGEE</t>
  </si>
  <si>
    <t>DANLAW TECHNOLOGIES (INDIA) LTD</t>
  </si>
  <si>
    <t>DANLAW TECHNOLOGIES INDIA LTD</t>
  </si>
  <si>
    <t>DANUBE INDUSTRIES LTD</t>
  </si>
  <si>
    <t>DARJEELING ROPEWAY COMPANY LTD</t>
  </si>
  <si>
    <t>DARSHAN ORNA LTD</t>
  </si>
  <si>
    <t>DATAMATICS GLOBAL SERVICES LTD</t>
  </si>
  <si>
    <t>DATAMATICS</t>
  </si>
  <si>
    <t>DAULAT SECURITIES LTD</t>
  </si>
  <si>
    <t>DB INTERNATIONAL STOCK BROKERS LTD</t>
  </si>
  <si>
    <t>DBSTOCKBRO</t>
  </si>
  <si>
    <t>DCB BANK LTD</t>
  </si>
  <si>
    <t>DCBBANK</t>
  </si>
  <si>
    <t>DCM FINANCIAL SERVICES LTD</t>
  </si>
  <si>
    <t>DCMFINSERV</t>
  </si>
  <si>
    <t>DCM LTD</t>
  </si>
  <si>
    <t>DCM</t>
  </si>
  <si>
    <t>DCM SHRIRAM INDUSTRIES LTD</t>
  </si>
  <si>
    <t>DCM SHRIRAM LTD</t>
  </si>
  <si>
    <t>DCMSHRIRAM</t>
  </si>
  <si>
    <t>DCW LTD</t>
  </si>
  <si>
    <t>DCW</t>
  </si>
  <si>
    <t>DE NORA (INDIA) LTD</t>
  </si>
  <si>
    <t>DENORA</t>
  </si>
  <si>
    <t>DE NORA INDIA LTD</t>
  </si>
  <si>
    <t>DEBOCK SALES AND MARKETING LTD</t>
  </si>
  <si>
    <t>DSML</t>
  </si>
  <si>
    <t>DECCAN BEARINGS LTD</t>
  </si>
  <si>
    <t>DECCAN CEMENTS LTD</t>
  </si>
  <si>
    <t>DECCANCE</t>
  </si>
  <si>
    <t>DECCAN GOLD MINES LTD</t>
  </si>
  <si>
    <t>Deccan Health Care Ltd</t>
  </si>
  <si>
    <t>DECCAN</t>
  </si>
  <si>
    <t>DECCAN POLYPACKS LTD</t>
  </si>
  <si>
    <t>DECILLION FINANCE LTD</t>
  </si>
  <si>
    <t>DECO-MICA LTD</t>
  </si>
  <si>
    <t>DECOROUS INVESTMENT &amp; TRADING CO LTD</t>
  </si>
  <si>
    <t>DEEP DIAMOND (INDIA) LTD</t>
  </si>
  <si>
    <t>DEEP DIAMOND INDIA LTD</t>
  </si>
  <si>
    <t>DEEP INDUSTRIES LTD</t>
  </si>
  <si>
    <t>DEEPIND</t>
  </si>
  <si>
    <t>DEEP POLYMERS LTD</t>
  </si>
  <si>
    <t>DEEPAK FERTILIZERS AND PETROCHEMICALS CORPORATION LTD</t>
  </si>
  <si>
    <t>DEEPAKFERT</t>
  </si>
  <si>
    <t>DEEPAK NITRITE LTD</t>
  </si>
  <si>
    <t>DEEPAKNTR</t>
  </si>
  <si>
    <t>DEEPAK SPINNERS LTD</t>
  </si>
  <si>
    <t>DEEPTI ALLOY STEEL LTD</t>
  </si>
  <si>
    <t>DEKSON CASTINGS LTD</t>
  </si>
  <si>
    <t>DELTA CORP LTD</t>
  </si>
  <si>
    <t>DELTACORP</t>
  </si>
  <si>
    <t>DELTA INDUSTRIAL RESOURCES LTD</t>
  </si>
  <si>
    <t>DELTA MAGNETS LTD</t>
  </si>
  <si>
    <t>DELTAMAGNT</t>
  </si>
  <si>
    <t>DELTON CABLES LTD</t>
  </si>
  <si>
    <t>DELTRON LTD</t>
  </si>
  <si>
    <t>DEN NETWORKS LTD</t>
  </si>
  <si>
    <t>DEN</t>
  </si>
  <si>
    <t>DENA BANK</t>
  </si>
  <si>
    <t>DENABANK</t>
  </si>
  <si>
    <t>DENIS CHEM LAB LTD</t>
  </si>
  <si>
    <t>DESH RAKSHAK AUSHDHALAYA LTD</t>
  </si>
  <si>
    <t>DEV INFORMATION TECHNOLOGY LTD</t>
  </si>
  <si>
    <t>DEVIT</t>
  </si>
  <si>
    <t>DEVHARI EXPORTS (INDIA) LTD</t>
  </si>
  <si>
    <t>DEVHARI EXPORTS INDIA LTD</t>
  </si>
  <si>
    <t>DEVINE IMPEX LTD</t>
  </si>
  <si>
    <t>DEVINSU TRADING LTD</t>
  </si>
  <si>
    <t>DEVKI LEASING &amp; FINANCE LTD</t>
  </si>
  <si>
    <t>DEVOTED CONSTRUCTION LTD</t>
  </si>
  <si>
    <t>DEWAN HOUSING FINANCE CORPORATION LTD</t>
  </si>
  <si>
    <t>DHFL</t>
  </si>
  <si>
    <t>DFM FOODS LTD</t>
  </si>
  <si>
    <t>DFMFOODS</t>
  </si>
  <si>
    <t>DHABRIYA POLYWOOD LTD</t>
  </si>
  <si>
    <t>DHAMPUR SUGAR MILLS LTD</t>
  </si>
  <si>
    <t>DHAMPURSUG</t>
  </si>
  <si>
    <t>DHAMPURE SPECIALITY SUGARS LTD</t>
  </si>
  <si>
    <t>DHANADA CORPORATION LTD</t>
  </si>
  <si>
    <t>DHANALAXMI ROTO SPINNERS LTD</t>
  </si>
  <si>
    <t>Dhanashree Electronics Ltd</t>
  </si>
  <si>
    <t>DEL</t>
  </si>
  <si>
    <t>DHANLAXMI BANK LTD</t>
  </si>
  <si>
    <t>DHANBANK</t>
  </si>
  <si>
    <t>DHANLAXMI COTEX LTD</t>
  </si>
  <si>
    <t>DHANLAXMI FABRICS LTD</t>
  </si>
  <si>
    <t>DHANLEELA INVESTMENTS &amp; TRADING COMPANY LTD</t>
  </si>
  <si>
    <t>DHANUKA AGRITECH LTD</t>
  </si>
  <si>
    <t>DHANUKA</t>
  </si>
  <si>
    <t>DHANUKA COMMERCIAL LTD</t>
  </si>
  <si>
    <t>DHANUKA REALTY LTD</t>
  </si>
  <si>
    <t>DRL</t>
  </si>
  <si>
    <t>DHANVANTRI JEEVAN REKHA LTD</t>
  </si>
  <si>
    <t>DHANVARSHA FINVEST LTD</t>
  </si>
  <si>
    <t>DHARAMSI MORARJI CHEMICAL CO LTD</t>
  </si>
  <si>
    <t>DHARANI FINANCE LTD</t>
  </si>
  <si>
    <t>DHARANI SUGARS &amp; CHEMICALS LTD</t>
  </si>
  <si>
    <t>DHARSUGAR</t>
  </si>
  <si>
    <t>DHENU BUILDCON INFRA LTD</t>
  </si>
  <si>
    <t>DHOOT INDUSTRIAL FINANCE LTD</t>
  </si>
  <si>
    <t>DHP (INDIA) LTD</t>
  </si>
  <si>
    <t>DHP INDIA LTD</t>
  </si>
  <si>
    <t>DHRUV CONSULTANCY SERVICES LTD</t>
  </si>
  <si>
    <t>DHRUV ESTATES LTD</t>
  </si>
  <si>
    <t>DHRUV WELLNESS LTD</t>
  </si>
  <si>
    <t>DHRUVA CAPITAL SERVICES LTD</t>
  </si>
  <si>
    <t>DHUNSERI INVESTMENTS LTD</t>
  </si>
  <si>
    <t>DHUNINV</t>
  </si>
  <si>
    <t>DHUNSERI PETROCHEM LTD</t>
  </si>
  <si>
    <t>DPL</t>
  </si>
  <si>
    <t>DHUNSERI TEA &amp; INDUSTRIES LTD</t>
  </si>
  <si>
    <t>DTIL</t>
  </si>
  <si>
    <t>Dhunseri Ventures LTD</t>
  </si>
  <si>
    <t>DVL</t>
  </si>
  <si>
    <t>DIAMANT INFRASTRUCTURE LTD</t>
  </si>
  <si>
    <t>DIAMINES &amp; CHEMICALS LTD</t>
  </si>
  <si>
    <t>DIAMOND POWER INFRA LTD</t>
  </si>
  <si>
    <t>DIAPOWER</t>
  </si>
  <si>
    <t>DIANA TEA CO LTD</t>
  </si>
  <si>
    <t>DIC (INDIA) LTD</t>
  </si>
  <si>
    <t>DICIND</t>
  </si>
  <si>
    <t>DIC INDIA LTD</t>
  </si>
  <si>
    <t>DIGGI MULTITRADE LTD</t>
  </si>
  <si>
    <t>Digicontent Ltd</t>
  </si>
  <si>
    <t>DGCONTENT</t>
  </si>
  <si>
    <t>DIGJAM LTD</t>
  </si>
  <si>
    <t>DIGJAMLTD</t>
  </si>
  <si>
    <t>DIKSAT TRANSWORLD LTD</t>
  </si>
  <si>
    <t>Diksha Greens Ltd</t>
  </si>
  <si>
    <t>DGL</t>
  </si>
  <si>
    <t>DIL LTD</t>
  </si>
  <si>
    <t>DILIGENT INDUSTRIES LTD</t>
  </si>
  <si>
    <t>DILIGENT MEDIA CORPORATION LTD</t>
  </si>
  <si>
    <t>DNAMEDIA</t>
  </si>
  <si>
    <t>Advertising &amp; Media</t>
  </si>
  <si>
    <t>DILIP BUILDCON LTD</t>
  </si>
  <si>
    <t>DBL</t>
  </si>
  <si>
    <t>DION GLOBAL SOLUTIONS LTD</t>
  </si>
  <si>
    <t>DISA (INDIA) LTD</t>
  </si>
  <si>
    <t>DISA INDIA LTD</t>
  </si>
  <si>
    <t>DISH TV (INDIA) LTD</t>
  </si>
  <si>
    <t>DISHTV</t>
  </si>
  <si>
    <t>DISH TV INDIA LTD</t>
  </si>
  <si>
    <t>DISHA RESOURCES LTD</t>
  </si>
  <si>
    <t>DISHMAN CARBOGEN AMCIS LTD</t>
  </si>
  <si>
    <t>DCAL</t>
  </si>
  <si>
    <t>DIVINUS FABRICS LTD</t>
  </si>
  <si>
    <t>DIVI'S LABORATORIES LTD</t>
  </si>
  <si>
    <t>DIVISLAB</t>
  </si>
  <si>
    <t>DIVYA JYOTI INDUSTRIES LTD</t>
  </si>
  <si>
    <t>DIVYASHAKTI GRANITES LTD</t>
  </si>
  <si>
    <t>DIXON TECHNOLOGIES (INDIA) LTD</t>
  </si>
  <si>
    <t>DIXON</t>
  </si>
  <si>
    <t>DIXON TECHNOLOGIES INDIA LTD</t>
  </si>
  <si>
    <t>DLF LTD</t>
  </si>
  <si>
    <t>DLF</t>
  </si>
  <si>
    <t>D-LINK (INDIA) LTD</t>
  </si>
  <si>
    <t>DLINK(INDIA)</t>
  </si>
  <si>
    <t>IT Networking Equipment</t>
  </si>
  <si>
    <t>D-LINK INDIA LTD</t>
  </si>
  <si>
    <t>DLINKINDIA</t>
  </si>
  <si>
    <t>DOLAT INVESTMENTS LTD</t>
  </si>
  <si>
    <t>DOLFIN RUBBERS LTD</t>
  </si>
  <si>
    <t>DOLLAR INDUSTRIES LTD</t>
  </si>
  <si>
    <t>DOLLAR</t>
  </si>
  <si>
    <t>DOLPHIN MEDICAL SERVICES LTD</t>
  </si>
  <si>
    <t>DOLPHIN OFFSHORE ENTERPRISES (INDIA) LTD</t>
  </si>
  <si>
    <t>DOLPHINOFF</t>
  </si>
  <si>
    <t>DOLPHIN OFFSHORE ENTERPRISES INDIA LTD</t>
  </si>
  <si>
    <t>DONEAR INDUSTRIES LTD</t>
  </si>
  <si>
    <t>DONEAR</t>
  </si>
  <si>
    <t>DPSC LTD</t>
  </si>
  <si>
    <t>DPSCLTD</t>
  </si>
  <si>
    <t>DQ ENTERTAINMENT INTERNATIONAL LTD</t>
  </si>
  <si>
    <t>DQE</t>
  </si>
  <si>
    <t>DR AGARWALS EYE HOSPITAL LTD</t>
  </si>
  <si>
    <t>DR HABEEBULLAH LIFE SCIENCES LTD</t>
  </si>
  <si>
    <t>DR LAL PATH LABS LTD</t>
  </si>
  <si>
    <t>LALPATHLAB</t>
  </si>
  <si>
    <t>DR LALCHANDANI LABS LTD</t>
  </si>
  <si>
    <t>DR REDDY'S LABORATORIES LTD</t>
  </si>
  <si>
    <t>DRREDDY</t>
  </si>
  <si>
    <t>DRA CONSULTANTS LTD</t>
  </si>
  <si>
    <t>DREDGING CORPORATION OF (INDIA) LTD</t>
  </si>
  <si>
    <t>DREDGECORP</t>
  </si>
  <si>
    <t>DREDGING CORPORATION OF INDIA LTD</t>
  </si>
  <si>
    <t>DUCON INFRATECHNOLOGIES LTD</t>
  </si>
  <si>
    <t>DUCON</t>
  </si>
  <si>
    <t>DUGAR HOUSING DEVELOPMENTS LTD</t>
  </si>
  <si>
    <t>DUKE OFFSHORE LTD</t>
  </si>
  <si>
    <t>DUNCAN ENGINEERING LTD</t>
  </si>
  <si>
    <t>DUROPACK LTD</t>
  </si>
  <si>
    <t>DUTRON POLYMERS LTD</t>
  </si>
  <si>
    <t>DWARIKESH SUGAR INDUSTRIES LTD</t>
  </si>
  <si>
    <t>DWARKESH</t>
  </si>
  <si>
    <t>Dwitiya Trading Ltd</t>
  </si>
  <si>
    <t>DWITIYA</t>
  </si>
  <si>
    <t>DYNACONS SYSTEMS &amp; SOLUTIONS LTD</t>
  </si>
  <si>
    <t>DSSL</t>
  </si>
  <si>
    <t>DYNAMATIC TECHNOLOGIES LTD</t>
  </si>
  <si>
    <t>DYNAMATECH</t>
  </si>
  <si>
    <t>DYNAMIC ARCHISTRUCTURES LTD</t>
  </si>
  <si>
    <t>DYNAMIC CABLES LTD</t>
  </si>
  <si>
    <t>DYNAMIC INDUSTRIES LTD</t>
  </si>
  <si>
    <t>DYNAMIC PORTFOLIO MANAGEMENT &amp; SERVICES LTD</t>
  </si>
  <si>
    <t>DYNAVISION LTD</t>
  </si>
  <si>
    <t>DYNEMIC PRODUCTS LTD</t>
  </si>
  <si>
    <t>DYNPRO</t>
  </si>
  <si>
    <t>E COM INFOTECH I LTD</t>
  </si>
  <si>
    <t>E2E NETWORKS LTD</t>
  </si>
  <si>
    <t>E2E</t>
  </si>
  <si>
    <t>EAST BUILDTECH LTD</t>
  </si>
  <si>
    <t>EAST COAST STEEL LTD</t>
  </si>
  <si>
    <t>EAST INDIA SECURITIES LTD</t>
  </si>
  <si>
    <t>EASTERN SILK INDUSTRIES LTD</t>
  </si>
  <si>
    <t>EASTSILK</t>
  </si>
  <si>
    <t>EASTERN TREADS LTD</t>
  </si>
  <si>
    <t>EASUN REYROLLE LTD</t>
  </si>
  <si>
    <t>EASUNREYRL</t>
  </si>
  <si>
    <t>ECE INDUSTRIES LTD</t>
  </si>
  <si>
    <t>ECEIND</t>
  </si>
  <si>
    <t>ECLERX SERVICES LTD</t>
  </si>
  <si>
    <t>ECLERX</t>
  </si>
  <si>
    <t>ECO FRIENDLY FOOD PROCESSING PARK LTD</t>
  </si>
  <si>
    <t>ECO RECYCLING LTD</t>
  </si>
  <si>
    <t>ECOBOARD INDUSTRIES LTD</t>
  </si>
  <si>
    <t>ECONO TRADE (INDIA) LTD</t>
  </si>
  <si>
    <t>ECONO TRADE INDIA LTD</t>
  </si>
  <si>
    <t>ECOPLAST LTD</t>
  </si>
  <si>
    <t>ECS BIZTECH LTD</t>
  </si>
  <si>
    <t>EDELWEISS FINANCIAL SERVICES LTD</t>
  </si>
  <si>
    <t>EDELWEISS</t>
  </si>
  <si>
    <t>EDUCOMP SOLUTIONS LTD</t>
  </si>
  <si>
    <t>EDUCOMP</t>
  </si>
  <si>
    <t>EDUEXEL INFOTAINMENT LTD</t>
  </si>
  <si>
    <t>EDYNAMICS SOLUTIONS LTD</t>
  </si>
  <si>
    <t>EICHER MOTORS LTD</t>
  </si>
  <si>
    <t>EICHERMOT</t>
  </si>
  <si>
    <t>EID PARRY (INDIA) LTD</t>
  </si>
  <si>
    <t>EIDPARRY</t>
  </si>
  <si>
    <t>EID PARRY INDIA LTD</t>
  </si>
  <si>
    <t>EIH ASSOCIATED HOTELS LTD</t>
  </si>
  <si>
    <t>EIHAHOTELS</t>
  </si>
  <si>
    <t>EIH LTD</t>
  </si>
  <si>
    <t>EIHOTEL</t>
  </si>
  <si>
    <t>EIMCO ELECON (INDIA) LTD</t>
  </si>
  <si>
    <t>EIMCOELECO</t>
  </si>
  <si>
    <t>EIMCO ELECON INDIA LTD</t>
  </si>
  <si>
    <t>Ejecta Marketing Ltd</t>
  </si>
  <si>
    <t>EML</t>
  </si>
  <si>
    <t>EKAM LEASING &amp; FINANCE CO LTD</t>
  </si>
  <si>
    <t>E-LAND APPAREL LTD</t>
  </si>
  <si>
    <t>ELAND</t>
  </si>
  <si>
    <t>ELANGO INDUSTRIES LTD</t>
  </si>
  <si>
    <t>ELANTAS BECK (INDIA) LTD</t>
  </si>
  <si>
    <t>ELANTAS BECK INDIA LTD</t>
  </si>
  <si>
    <t>ELCID INVESTMENTS LTD</t>
  </si>
  <si>
    <t>ELDECO HOUSING &amp; INDUSTRIES LTD</t>
  </si>
  <si>
    <t>ELECON ENGINEERING COMPANY LTD</t>
  </si>
  <si>
    <t>ELECON</t>
  </si>
  <si>
    <t>ELECTROSTEEL CASTINGS LTD</t>
  </si>
  <si>
    <t>ELECTCAST</t>
  </si>
  <si>
    <t>ELECTROSTEEL STEELS LTD</t>
  </si>
  <si>
    <t>ELECTROSL</t>
  </si>
  <si>
    <t>ELECTROTHERM (INDIA) LTD</t>
  </si>
  <si>
    <t>ELECTHERM</t>
  </si>
  <si>
    <t>ELECTROTHERM INDIA LTD</t>
  </si>
  <si>
    <t>ELEGANT FLORICULTURE &amp; AGROTECH (INDIA) LTD</t>
  </si>
  <si>
    <t>ELEGANT FLORICULTURE &amp; AGROTECH INDIA LTD</t>
  </si>
  <si>
    <t>ELEGANT MARBLES &amp; GRANI INDUSTRIES LTD</t>
  </si>
  <si>
    <t>ELGI EQUIPMENTS LTD</t>
  </si>
  <si>
    <t>ELGIEQUIP</t>
  </si>
  <si>
    <t>ELGI RUBBER COMPANY LTD</t>
  </si>
  <si>
    <t>ELGIRUBCO</t>
  </si>
  <si>
    <t>ELIXIR CAPITAL LTD</t>
  </si>
  <si>
    <t>ELNET TECHNOLOGIES LTD</t>
  </si>
  <si>
    <t>ELPRO INTERNATIONAL LTD</t>
  </si>
  <si>
    <t>EMA (INDIA) LTD</t>
  </si>
  <si>
    <t>EMA INDIA LTD</t>
  </si>
  <si>
    <t>EMAMI LTD</t>
  </si>
  <si>
    <t>EMAMILTD</t>
  </si>
  <si>
    <t>Emami Paper Mills LTD</t>
  </si>
  <si>
    <t>EMAMIPAP</t>
  </si>
  <si>
    <t>EMAMI PAPER MILLS LTD</t>
  </si>
  <si>
    <t>EMAMI REALTY LTD</t>
  </si>
  <si>
    <t>EMAMIREAL</t>
  </si>
  <si>
    <t>Embassy Office Parks REIT</t>
  </si>
  <si>
    <t>EMBASSY</t>
  </si>
  <si>
    <t>EMCO LTD</t>
  </si>
  <si>
    <t>EMCO</t>
  </si>
  <si>
    <t>EMERALD LEASING FINANCE &amp; INVESTMENT COMPANY LTD</t>
  </si>
  <si>
    <t>EMERALD LEISURES LTD</t>
  </si>
  <si>
    <t>EMGEE CABLES &amp; COMMUNICATIONS LTD</t>
  </si>
  <si>
    <t>EMKAY GLOBAL FINANCIAL SERVICES LTD</t>
  </si>
  <si>
    <t>EMKAY</t>
  </si>
  <si>
    <t>EMKAY TAPS AND CUTTING TOOLS LTD</t>
  </si>
  <si>
    <t>EMKAYTOOLS</t>
  </si>
  <si>
    <t>EMMBI INDUSTRIES LTD</t>
  </si>
  <si>
    <t>EMMBI</t>
  </si>
  <si>
    <t>EMMESSAR BIOTECH &amp; NUTRITION LTD</t>
  </si>
  <si>
    <t>EMMSONS INTERNATIONAL LTD</t>
  </si>
  <si>
    <t>EMPEE DISTILLERIES LTD</t>
  </si>
  <si>
    <t>EDL</t>
  </si>
  <si>
    <t>EMPEE SUGARS &amp; CHEMICALS LTD</t>
  </si>
  <si>
    <t>EMPIRE INDUSTRIES LTD</t>
  </si>
  <si>
    <t>EMPOWER (INDIA) LTD</t>
  </si>
  <si>
    <t>EMPOWER INDIA LTD</t>
  </si>
  <si>
    <t>ENBEE TRADE &amp; FINANCE LTD</t>
  </si>
  <si>
    <t>ENCASH ENTERTAINMENT LTD</t>
  </si>
  <si>
    <t>ENDURANCE TECHNOLOGIES LTD</t>
  </si>
  <si>
    <t>ENDURANCE</t>
  </si>
  <si>
    <t>ENERGY DEVELOPMENT COMPANY LTD</t>
  </si>
  <si>
    <t>ENERGYDEV</t>
  </si>
  <si>
    <t>ENGINEERS (INDIA) LTD</t>
  </si>
  <si>
    <t>ENGINERSIN</t>
  </si>
  <si>
    <t>ENGINEERS INDIA LTD</t>
  </si>
  <si>
    <t>ENKEI WHEELS (INDIA) LTD</t>
  </si>
  <si>
    <t>ENKEI WHEELS INDIA LTD</t>
  </si>
  <si>
    <t>ENTERPRISE INTERNATIONAL LTD</t>
  </si>
  <si>
    <t>ENTERTAINMENT NETWORK (INDIA) LTD</t>
  </si>
  <si>
    <t>ENIL</t>
  </si>
  <si>
    <t>ENTERTAINMENT NETWORK INDIA LTD</t>
  </si>
  <si>
    <t>ENVAIR ELECTRODYNE LTD</t>
  </si>
  <si>
    <t>EON ELECTRIC LTD</t>
  </si>
  <si>
    <t>EON</t>
  </si>
  <si>
    <t>EPC INDUSTRIE LTD</t>
  </si>
  <si>
    <t>EPIC ENERGY LTD</t>
  </si>
  <si>
    <t>EPSOM PROPERTIES LTD</t>
  </si>
  <si>
    <t>EQUITAS HOLDINGS LTD</t>
  </si>
  <si>
    <t>EQUITAS</t>
  </si>
  <si>
    <t>ERIS LIFESCIENCES LTD</t>
  </si>
  <si>
    <t>ERIS</t>
  </si>
  <si>
    <t>EROS INTERNATIONAL MEDIA LTD</t>
  </si>
  <si>
    <t>EROSMEDIA</t>
  </si>
  <si>
    <t>ERP SOFT SYSTEMS LTD</t>
  </si>
  <si>
    <t>ESAAR (INDIA) LTD</t>
  </si>
  <si>
    <t>ESAAR INDIA LTD</t>
  </si>
  <si>
    <t>ESAB (INDIA) LTD</t>
  </si>
  <si>
    <t>ESAB(INDIA)</t>
  </si>
  <si>
    <t>ESAB INDIA LTD</t>
  </si>
  <si>
    <t>ESABINDIA</t>
  </si>
  <si>
    <t>ESCORP ASSET MANAGEMENT LTD</t>
  </si>
  <si>
    <t>ESCORTS FINANCE LTD</t>
  </si>
  <si>
    <t>ESCORTS LTD</t>
  </si>
  <si>
    <t>ESCORTS</t>
  </si>
  <si>
    <t>ESHA MEDIA RESEARCH LTD</t>
  </si>
  <si>
    <t>ESKAY K'N'IT (INDIA) LTD</t>
  </si>
  <si>
    <t>ESKAY K'N'IT INDIA LTD</t>
  </si>
  <si>
    <t>ESS DEE ALUMINIUM LTD</t>
  </si>
  <si>
    <t>ESSDEE</t>
  </si>
  <si>
    <t>Household Products</t>
  </si>
  <si>
    <t>ESSAR SECURITIES LTD</t>
  </si>
  <si>
    <t>ESSAR SHIPPING LTD</t>
  </si>
  <si>
    <t>ESSARSHPNG</t>
  </si>
  <si>
    <t>ESSEL PROPACK LTD</t>
  </si>
  <si>
    <t>ESSELPACK</t>
  </si>
  <si>
    <t>ESTEEM BIO ORGANIC FOOD PROCESSING  LTD</t>
  </si>
  <si>
    <t>ESTER INDUSTRIES LTD</t>
  </si>
  <si>
    <t>ESTER</t>
  </si>
  <si>
    <t>ETT LTD</t>
  </si>
  <si>
    <t>EUREKA INDUSTRIES LTD</t>
  </si>
  <si>
    <t>EURO ASIA EXPORTS LTD</t>
  </si>
  <si>
    <t>EURO CERAMICS LTD</t>
  </si>
  <si>
    <t>EUROCERA</t>
  </si>
  <si>
    <t>EURO INDIA FRESH FOODS LTD</t>
  </si>
  <si>
    <t>EIFFL</t>
  </si>
  <si>
    <t>EURO MULTIVISION LTD</t>
  </si>
  <si>
    <t>EUROMULTI</t>
  </si>
  <si>
    <t>EUROTEX INDUSTRIES &amp; EXPORTS LTD</t>
  </si>
  <si>
    <t>Eurotex Industries and Exports LTD</t>
  </si>
  <si>
    <t>EUROTEXIND</t>
  </si>
  <si>
    <t>Evans Electric Ltd</t>
  </si>
  <si>
    <t>EVANS</t>
  </si>
  <si>
    <t>EVEREADY INDUSTRIES (INDIA) LTD</t>
  </si>
  <si>
    <t>EVEREADY</t>
  </si>
  <si>
    <t>EVEREADY INDUSTRIES INDIA LTD</t>
  </si>
  <si>
    <t>EVEREST INDUSTRIES LTD</t>
  </si>
  <si>
    <t>EVERESTIND</t>
  </si>
  <si>
    <t>EVEREST KANTO CYLINDER LTD</t>
  </si>
  <si>
    <t>EKC</t>
  </si>
  <si>
    <t>EVEREST ORGANICS LTD</t>
  </si>
  <si>
    <t>EVERGREEN TEXTILES LTD</t>
  </si>
  <si>
    <t>EVERLON SYNTHETICS LTD</t>
  </si>
  <si>
    <t>EXCEL CROP CARE LTD</t>
  </si>
  <si>
    <t>EXCELCROP</t>
  </si>
  <si>
    <t>EXCEL INDUSTRIES LTD</t>
  </si>
  <si>
    <t>EXCELINDUS</t>
  </si>
  <si>
    <t>EXCEL REALTY N INFRA LTD</t>
  </si>
  <si>
    <t>EXCEL</t>
  </si>
  <si>
    <t>EXIDE INDUSTRIES LTD</t>
  </si>
  <si>
    <t>EXIDEIND</t>
  </si>
  <si>
    <t>Expleo Solutions LTD</t>
  </si>
  <si>
    <t>EXPLEOSOL</t>
  </si>
  <si>
    <t>EXPLICIT FINANCE LTD</t>
  </si>
  <si>
    <t>EXPO GAS CONTAINERS LTD</t>
  </si>
  <si>
    <t>F MEC INTERNATIONAL FINANCIAL SERVICES LTD</t>
  </si>
  <si>
    <t>FACOR ALLOYS LTD</t>
  </si>
  <si>
    <t>FAIR DEAL FILAMENTS LTD</t>
  </si>
  <si>
    <t>FAIRCHEM SPECIALITY LTD</t>
  </si>
  <si>
    <t>FAIRCHEM</t>
  </si>
  <si>
    <t>FAZE THREE LTD</t>
  </si>
  <si>
    <t>FCS SOFTWARE SOLUTIONS LTD</t>
  </si>
  <si>
    <t>FCSSOFT</t>
  </si>
  <si>
    <t>FDC LTD</t>
  </si>
  <si>
    <t>FDC</t>
  </si>
  <si>
    <t>FEDERAL-MOGUL GOETZE (INDIA) LTD</t>
  </si>
  <si>
    <t>FMGOETZE</t>
  </si>
  <si>
    <t>FEDERAL-MOGUL GOETZE INDIA LTD</t>
  </si>
  <si>
    <t>FELIX INDUSTRIES LTD</t>
  </si>
  <si>
    <t>FELIX</t>
  </si>
  <si>
    <t>FENOPLAST LTD</t>
  </si>
  <si>
    <t>FERRO ALLOYS CORPORATION LTD</t>
  </si>
  <si>
    <t>FERTILIZERS AND CHEMICALS TRAVANCORE LTD</t>
  </si>
  <si>
    <t>FACT</t>
  </si>
  <si>
    <t>FERVENT SYNERGIES LTD</t>
  </si>
  <si>
    <t>FGP LTD</t>
  </si>
  <si>
    <t>FIBERWEB (INDIA) LTD</t>
  </si>
  <si>
    <t>FIBERWEB INDIA LTD</t>
  </si>
  <si>
    <t>FIEM INDUSTRIES LTD</t>
  </si>
  <si>
    <t>FIEMIND</t>
  </si>
  <si>
    <t>FILATEX (INDIA) LTD</t>
  </si>
  <si>
    <t>FILATEX</t>
  </si>
  <si>
    <t>FILATEX FASHIONS LTD</t>
  </si>
  <si>
    <t>FILATEX INDIA LTD</t>
  </si>
  <si>
    <t>FILTRA CONSULTANTS AND ENGINEERS LTD</t>
  </si>
  <si>
    <t>FINE ORGANIC INDUSTRIES LTD</t>
  </si>
  <si>
    <t>FINEORG</t>
  </si>
  <si>
    <t>FINE-LINE CIRCUITS LTD.</t>
  </si>
  <si>
    <t>FINELINE</t>
  </si>
  <si>
    <t>FINEOTEX CHEMICAL LTD</t>
  </si>
  <si>
    <t>FCL</t>
  </si>
  <si>
    <t>FINKURVE FINANCIAL SERVICES LTD</t>
  </si>
  <si>
    <t>FINOLEX CABLES LTD</t>
  </si>
  <si>
    <t>FINCABLES</t>
  </si>
  <si>
    <t>FINOLEX INDUSTRIES LTD</t>
  </si>
  <si>
    <t>FINPIPE</t>
  </si>
  <si>
    <t>FIRST CUSTODIAN FUND (INDIA) LTD</t>
  </si>
  <si>
    <t>FIRST CUSTODIAN FUND INDIA LTD</t>
  </si>
  <si>
    <t>FIRSTOBJECT TECHNOLOGIES LTD</t>
  </si>
  <si>
    <t>FIRSTSOURCE SOLUTIONS LTD</t>
  </si>
  <si>
    <t>FSL</t>
  </si>
  <si>
    <t>FISCHER CHEMIC LTD</t>
  </si>
  <si>
    <t>FIVE CORE ELECTRONICS LTD</t>
  </si>
  <si>
    <t>FIVECORE</t>
  </si>
  <si>
    <t>FIVE CORE EXIM LTD</t>
  </si>
  <si>
    <t>FIVE X TRADECOM LTD</t>
  </si>
  <si>
    <t>FLEX FOODS LTD</t>
  </si>
  <si>
    <t>FLEXITUFF VENTURES INTERNATIONAL LTD</t>
  </si>
  <si>
    <t>FLEXITUFF</t>
  </si>
  <si>
    <t>FLORA CORPORATION LTD</t>
  </si>
  <si>
    <t>FLORA TEXTILES LTD</t>
  </si>
  <si>
    <t>FLORENCE INVESTECH LTD</t>
  </si>
  <si>
    <t>FLUIDOMAT LTD</t>
  </si>
  <si>
    <t>FOCUS INDUSTRIAL RESOURCES LTD</t>
  </si>
  <si>
    <t>FOCUS LIGHTING AND FIXTURES LTD</t>
  </si>
  <si>
    <t>FOCUS</t>
  </si>
  <si>
    <t>FOCUS SUITES SOLUTIONS &amp; SERVICES LTD</t>
  </si>
  <si>
    <t>FOMENTO RESORTS &amp; HOTELS LTD</t>
  </si>
  <si>
    <t>FOODS &amp; INNS LTD</t>
  </si>
  <si>
    <t>FORBES &amp; COMPANY LTD</t>
  </si>
  <si>
    <t>FORCE MOTORS LTD</t>
  </si>
  <si>
    <t>Cars &amp; Utility Vehicles</t>
  </si>
  <si>
    <t>FORTIS HEALTHCARE LTD</t>
  </si>
  <si>
    <t>FORTIS</t>
  </si>
  <si>
    <t>FORTIS MALAR HOSPITALS LTD</t>
  </si>
  <si>
    <t>FORTUNE INTERNATIONAL LTD</t>
  </si>
  <si>
    <t>FOSECO (INDIA) LTD</t>
  </si>
  <si>
    <t>FOSECOIND</t>
  </si>
  <si>
    <t>FOSECO INDIA LTD</t>
  </si>
  <si>
    <t>FOUNDRY FUEL PRODUCTS LTD</t>
  </si>
  <si>
    <t>FOURTH DIMENSION SOLUTIONS LTD</t>
  </si>
  <si>
    <t>FOURTHDIM</t>
  </si>
  <si>
    <t>FOURTH GENERATION INFORMATION SYSTEMS LTD</t>
  </si>
  <si>
    <t>FRANKLIN INDUSTRIES LTD</t>
  </si>
  <si>
    <t>FRANKLIN LEASING AND FINANCE LTD</t>
  </si>
  <si>
    <t>Fraser and Company Ltd</t>
  </si>
  <si>
    <t>FRASER</t>
  </si>
  <si>
    <t>FREDUN PHARMACEUTICALS LTD</t>
  </si>
  <si>
    <t>FRESHTROP FRUITS LTD</t>
  </si>
  <si>
    <t>FRONTIER CAPITAL LTD</t>
  </si>
  <si>
    <t>FRONTIER SPRINGS LTD</t>
  </si>
  <si>
    <t>FRONTLINE BUSINESS SOLUTIONS LTD.</t>
  </si>
  <si>
    <t>FRONTBUSS</t>
  </si>
  <si>
    <t>FRONTLINE CORPORATION LTD</t>
  </si>
  <si>
    <t>FRONTLINE SECURITIES LTD</t>
  </si>
  <si>
    <t>FRUITION VENTURE LTD</t>
  </si>
  <si>
    <t>FUNNY SOFTWARE LTD</t>
  </si>
  <si>
    <t>FUTURE CONSUMER LTD</t>
  </si>
  <si>
    <t>FCONSUMER</t>
  </si>
  <si>
    <t>FUTURE ENTERPRISES LTD</t>
  </si>
  <si>
    <t>FEL</t>
  </si>
  <si>
    <t>FELDVR</t>
  </si>
  <si>
    <t>FUTURE LIFESTYLE FASHIONS LTD</t>
  </si>
  <si>
    <t>FLFL</t>
  </si>
  <si>
    <t>FUTURE MARKET NETWORKS LTD</t>
  </si>
  <si>
    <t>FMNL</t>
  </si>
  <si>
    <t>FUTURE RETAIL LTD</t>
  </si>
  <si>
    <t>FRETAIL</t>
  </si>
  <si>
    <t>FUTURE SUPPLY CHAIN SOLUTIONS LTD</t>
  </si>
  <si>
    <t>FSC</t>
  </si>
  <si>
    <t>FUTURISTIC SECURITIES LTD</t>
  </si>
  <si>
    <t>FUTURISTIC SOLUTIONS LTD</t>
  </si>
  <si>
    <t>G D TRADING &amp; AGENCIES LTD</t>
  </si>
  <si>
    <t>G G DANDEKAR MACHINE WORKS LTD</t>
  </si>
  <si>
    <t>G G ENGINEERING LTD</t>
  </si>
  <si>
    <t>G K CONSULTANTS LTD</t>
  </si>
  <si>
    <t>G S AUTO INTERNATIONAL LTD</t>
  </si>
  <si>
    <t>G. K. P. Printing &amp;amp; Packaging Ltd</t>
  </si>
  <si>
    <t>GKP</t>
  </si>
  <si>
    <t>Containers &amp;amp; Packaging</t>
  </si>
  <si>
    <t>GABRIEL (INDIA) LTD</t>
  </si>
  <si>
    <t>GABRIEL</t>
  </si>
  <si>
    <t>GABRIEL INDIA LTD</t>
  </si>
  <si>
    <t>GAGAN GASES LTD.</t>
  </si>
  <si>
    <t>GAGAN</t>
  </si>
  <si>
    <t>Integrated Oil &amp;amp; Gas</t>
  </si>
  <si>
    <t>GAGAN POLYCOT (INDIA) LTD</t>
  </si>
  <si>
    <t>GAGAN POLYCOT INDIA LTD</t>
  </si>
  <si>
    <t>GAIL (INDIA) LTD</t>
  </si>
  <si>
    <t>GAIL</t>
  </si>
  <si>
    <t>GAIL INDIA LTD</t>
  </si>
  <si>
    <t>GAJANAN SECURITIES SERVICES LTD</t>
  </si>
  <si>
    <t>GAJRA BEVEL GEARS LTD</t>
  </si>
  <si>
    <t>GALA GLOBAL PRODUCTS LTD</t>
  </si>
  <si>
    <t>Comm.Printing/Stationery</t>
  </si>
  <si>
    <t>GALADA FINANCE LTD</t>
  </si>
  <si>
    <t>GALADA POWER &amp; TELECOMMUNICATION LTD</t>
  </si>
  <si>
    <t>GALAXY AGRICO EXPORTS LTD</t>
  </si>
  <si>
    <t>GALAXY BEARINGS LTD</t>
  </si>
  <si>
    <t>GALAXY ENTERTAINMENT CORPORATION LTD</t>
  </si>
  <si>
    <t>GALAXY SURFACTANTS LTD</t>
  </si>
  <si>
    <t>GALAXYSURF</t>
  </si>
  <si>
    <t>GALLANTT ISPAT LTD</t>
  </si>
  <si>
    <t>GALLISPAT</t>
  </si>
  <si>
    <t>GALLANTT METAL LTD</t>
  </si>
  <si>
    <t>GALLANTT</t>
  </si>
  <si>
    <t>GALLOPS ENTERPRISE LTD.</t>
  </si>
  <si>
    <t>GALLOPENT</t>
  </si>
  <si>
    <t>GAMMON INFRASTRUCTURE PROJECTS LTD</t>
  </si>
  <si>
    <t>GAMMNINFRA</t>
  </si>
  <si>
    <t>GANDHI SPECIAL TUBES LTD</t>
  </si>
  <si>
    <t>GANDHITUBE</t>
  </si>
  <si>
    <t>GANESH BENZOPLAST LTD</t>
  </si>
  <si>
    <t>GANESH FILMS (INDIA) LTD</t>
  </si>
  <si>
    <t>GANESH FILMS INDIA LTD</t>
  </si>
  <si>
    <t>GANESH HOLDINGS LTD</t>
  </si>
  <si>
    <t>GANESH HOUSING CORPORATION LTD</t>
  </si>
  <si>
    <t>GANESHHOUC</t>
  </si>
  <si>
    <t>GANESHA ECOSPHERE LTD</t>
  </si>
  <si>
    <t>GANECOS</t>
  </si>
  <si>
    <t>GANGA FORGING LTD</t>
  </si>
  <si>
    <t>GANGAFORGE</t>
  </si>
  <si>
    <t>GANGA PAPERS (INDIA) LTD</t>
  </si>
  <si>
    <t>GANGA PAPERS INDIA LTD</t>
  </si>
  <si>
    <t>GANGA PHARMACEUTICALS LTD</t>
  </si>
  <si>
    <t>GANGES SECURITIES LTD</t>
  </si>
  <si>
    <t>GANGESSECU</t>
  </si>
  <si>
    <t>GANGOTRI TEXTILES LTD</t>
  </si>
  <si>
    <t>GANGOTRI</t>
  </si>
  <si>
    <t>GANON PRODUCTS LTD</t>
  </si>
  <si>
    <t>GARBI FINVEST LTD</t>
  </si>
  <si>
    <t>GARDEN REACH SHIPBUILDERS &amp; ENGINEERS LTD</t>
  </si>
  <si>
    <t>GRSE</t>
  </si>
  <si>
    <t>GARDEN SILK MILLS LTD</t>
  </si>
  <si>
    <t>GARDENSILK</t>
  </si>
  <si>
    <t>GARG FURNACE LTD</t>
  </si>
  <si>
    <t>GARNET CONSTRUCTION LTD</t>
  </si>
  <si>
    <t>GARNET INTERNATIONAL LTD</t>
  </si>
  <si>
    <t>GARODIA CHEMICALS LTD</t>
  </si>
  <si>
    <t>GARV INDUSTRIES LTD</t>
  </si>
  <si>
    <t>GARWARE MARINE INDUSTRIES LTD</t>
  </si>
  <si>
    <t>GARWARE POLYESTER LTD</t>
  </si>
  <si>
    <t>GARWARE SYNTHETICS LTD</t>
  </si>
  <si>
    <t>GARWARE TECHNICAL FIBRES LTD</t>
  </si>
  <si>
    <t>GARFIBRES</t>
  </si>
  <si>
    <t>GATEWAY DISTRIPARKS LTD</t>
  </si>
  <si>
    <t>GDL</t>
  </si>
  <si>
    <t>GATI LTD</t>
  </si>
  <si>
    <t>GATI</t>
  </si>
  <si>
    <t>GAURAV MERCANTILES LTD</t>
  </si>
  <si>
    <t>GAUTAM EXIM LTD</t>
  </si>
  <si>
    <t>GAUTAM GEMS LTD</t>
  </si>
  <si>
    <t>GAYATRI BIOORGANICS LTD</t>
  </si>
  <si>
    <t>GAYATRI HIGHWAYS LTD</t>
  </si>
  <si>
    <t>GAYAHWS</t>
  </si>
  <si>
    <t>GAYATRI PROJECTS LTD</t>
  </si>
  <si>
    <t>GAYAPROJ</t>
  </si>
  <si>
    <t>GAYATRI SUGARS LTD</t>
  </si>
  <si>
    <t>GBL INDUSTRIES LTD</t>
  </si>
  <si>
    <t>GCM CAPITAL ADVISORS LTD</t>
  </si>
  <si>
    <t>GCM COMMODITY &amp; DERIVATIVES LTD</t>
  </si>
  <si>
    <t>GCM SECURITIES LTD</t>
  </si>
  <si>
    <t>GDL LEASING &amp; FINANCE LTD</t>
  </si>
  <si>
    <t>GE POWER (INDIA) LTD</t>
  </si>
  <si>
    <t>GEPIL</t>
  </si>
  <si>
    <t>GE POWER INDIA LTD</t>
  </si>
  <si>
    <t>GE T&amp;D (INDIA) LTD</t>
  </si>
  <si>
    <t>GET&amp;D</t>
  </si>
  <si>
    <t>GE T&amp;D INDIA LTD</t>
  </si>
  <si>
    <t>GEE LTD</t>
  </si>
  <si>
    <t>GEECEE VENTURES LTD</t>
  </si>
  <si>
    <t>GEECEE</t>
  </si>
  <si>
    <t>GEEFCEE FINANCE LTD</t>
  </si>
  <si>
    <t>GEEKAY WIRES LTD</t>
  </si>
  <si>
    <t>GEEKAYWIRE</t>
  </si>
  <si>
    <t>GEETANJALI CREDIT AND CAPITAL LTD</t>
  </si>
  <si>
    <t>GEM SPINNERS (INDIA) LTD</t>
  </si>
  <si>
    <t>GEM SPINNERS INDIA LTD</t>
  </si>
  <si>
    <t>GEMINI COMMUNICATION LTD</t>
  </si>
  <si>
    <t>GEMINI</t>
  </si>
  <si>
    <t>GEMSTONE INVESTMENTS LTD</t>
  </si>
  <si>
    <t>GENERA AGRI CORP LTD</t>
  </si>
  <si>
    <t>GENERAL INSURANCE CORPORATION OF INDIA</t>
  </si>
  <si>
    <t>GICRE</t>
  </si>
  <si>
    <t>General Insurance</t>
  </si>
  <si>
    <t>GENERIC ENGINEERING CONSTRUCTION AND PROJECTS LTD</t>
  </si>
  <si>
    <t>GENESIS IBRC (INDIA) LTD</t>
  </si>
  <si>
    <t>GENESIS IBRC INDIA LTD</t>
  </si>
  <si>
    <t>GENESYS INTERNATIONAL CORPORATION LTD</t>
  </si>
  <si>
    <t>GENESYS</t>
  </si>
  <si>
    <t>GENNEX LABORATORIES LTD</t>
  </si>
  <si>
    <t>GENOMIC VALLEY BIOTECH LTD</t>
  </si>
  <si>
    <t>GENUS PAPER &amp; BOARDS LTD</t>
  </si>
  <si>
    <t>GENUSPAPER</t>
  </si>
  <si>
    <t>GENUS POWER INFRASTRUCTURES LTD</t>
  </si>
  <si>
    <t>GENUSPOWER</t>
  </si>
  <si>
    <t>GEOJIT FINANCIAL SERVICES LTD</t>
  </si>
  <si>
    <t>GEOJITFSL</t>
  </si>
  <si>
    <t>GHCL LTD</t>
  </si>
  <si>
    <t>GHCL</t>
  </si>
  <si>
    <t>GI ENGINEERING SOLUTIONS LTD</t>
  </si>
  <si>
    <t>GISOLUTION</t>
  </si>
  <si>
    <t>GIC HOUSING FINANCE LTD</t>
  </si>
  <si>
    <t>GICHSGFIN</t>
  </si>
  <si>
    <t>GILADA FINANCE &amp; INVESTMENTS LTD</t>
  </si>
  <si>
    <t>GILLANDERS ARBUTHNOT &amp; COMPANY LTD</t>
  </si>
  <si>
    <t>GILLANDERS</t>
  </si>
  <si>
    <t>GILLETTE (INDIA) LTD</t>
  </si>
  <si>
    <t>GILLETTE</t>
  </si>
  <si>
    <t>GILLETTE INDIA LTD</t>
  </si>
  <si>
    <t>GINI SILK MILLS LTD</t>
  </si>
  <si>
    <t>GINNI FILAMENTS LTD</t>
  </si>
  <si>
    <t>GINNIFILA</t>
  </si>
  <si>
    <t>GIRDHARILAL SUGAR &amp; ALLIED INDUSTRIES LTD</t>
  </si>
  <si>
    <t>GIRIRAJ CIVIL DEVELOPERS LTD</t>
  </si>
  <si>
    <t>GIRIRAJ</t>
  </si>
  <si>
    <t>GITA RENEWABLE ENERGY LTD</t>
  </si>
  <si>
    <t>GKB OPHTHALMICS LTD</t>
  </si>
  <si>
    <t>GKW LTD</t>
  </si>
  <si>
    <t>GKWLIMITED</t>
  </si>
  <si>
    <t>GLANCE FINANCE LTD</t>
  </si>
  <si>
    <t>GLAXOSMITHKLINE CONSUMER HEALTHCARE LTD</t>
  </si>
  <si>
    <t>GSKCONS</t>
  </si>
  <si>
    <t>GLAXOSMITHKLINE PHARMACEUTICALS LTD</t>
  </si>
  <si>
    <t>GLAXO</t>
  </si>
  <si>
    <t>Gleam Fabmat Ltd</t>
  </si>
  <si>
    <t>GLEAM</t>
  </si>
  <si>
    <t>GLENMARK PHARMACEUTICALS LTD</t>
  </si>
  <si>
    <t>GLENMARK</t>
  </si>
  <si>
    <t>GLITTEK GRANITES LTD</t>
  </si>
  <si>
    <t>GLOBAL CAPITAL MARKETS LTD</t>
  </si>
  <si>
    <t>GLOBAL EDUCATION LTD</t>
  </si>
  <si>
    <t>GLOBAL</t>
  </si>
  <si>
    <t>GLOBAL INFRATECH &amp; FINANCE LTD</t>
  </si>
  <si>
    <t>GLOBAL LAND MASTERS CORPORATION LTD</t>
  </si>
  <si>
    <t>GLOBAL OFFSHORE SERVICES LTD</t>
  </si>
  <si>
    <t>GLOBOFFS</t>
  </si>
  <si>
    <t>GLOBAL VECTRA HELICORP LTD</t>
  </si>
  <si>
    <t>GLOBALVECT</t>
  </si>
  <si>
    <t>Airlines</t>
  </si>
  <si>
    <t>GLOBALSPACE TECHNOLOGIES LTD</t>
  </si>
  <si>
    <t>GLOBE COMMERCIALS LTD</t>
  </si>
  <si>
    <t>GLOBE INTERNATIONAL CARRIERS LTD</t>
  </si>
  <si>
    <t>GICL</t>
  </si>
  <si>
    <t>GLOBE TEXTILES (INDIA) LTD</t>
  </si>
  <si>
    <t>GLOBE</t>
  </si>
  <si>
    <t>GLOBE TEXTILES INDIA LTD</t>
  </si>
  <si>
    <t>GLOBUS CONSTRUCTORS &amp; DEVELOPERS LTD</t>
  </si>
  <si>
    <t>GLOBUS CORPORATION LTD.-$</t>
  </si>
  <si>
    <t>GLOBUSCOR</t>
  </si>
  <si>
    <t>GLOBUS SPIRITS LTD</t>
  </si>
  <si>
    <t>GLOBUSSPR</t>
  </si>
  <si>
    <t>Gloster Ltd</t>
  </si>
  <si>
    <t>GLOSTERLTD</t>
  </si>
  <si>
    <t>Jute &amp;amp; Jute Products</t>
  </si>
  <si>
    <t>GM BREWERIES LTD</t>
  </si>
  <si>
    <t>GMBREW</t>
  </si>
  <si>
    <t>GMM PFAUDLER LTD</t>
  </si>
  <si>
    <t>GMMPFAUDLR</t>
  </si>
  <si>
    <t>GMR INFRASTRUCTURE LTD</t>
  </si>
  <si>
    <t>GMRINFRA</t>
  </si>
  <si>
    <t>GNA AXLES LTD</t>
  </si>
  <si>
    <t>GNA</t>
  </si>
  <si>
    <t>GOA CARBON LTD</t>
  </si>
  <si>
    <t>GOACARBON</t>
  </si>
  <si>
    <t>GOCL CORPORATION LTD</t>
  </si>
  <si>
    <t>GOCLCORP</t>
  </si>
  <si>
    <t>GODAVARI DRUGS LTD</t>
  </si>
  <si>
    <t>GODAWARI POWER AND ISPAT LTD</t>
  </si>
  <si>
    <t>GPIL</t>
  </si>
  <si>
    <t>GODFREY PHILLIPS (INDIA) LTD</t>
  </si>
  <si>
    <t>GODFRYPHLP</t>
  </si>
  <si>
    <t>Cigarettes-Tobacco Products</t>
  </si>
  <si>
    <t>GODFREY PHILLIPS INDIA LTD</t>
  </si>
  <si>
    <t>GODHA CABCON &amp; INSULATION LTD</t>
  </si>
  <si>
    <t>GODHA</t>
  </si>
  <si>
    <t>GODREJ AGROVET LTD</t>
  </si>
  <si>
    <t>GODREJAGRO</t>
  </si>
  <si>
    <t>GODREJ CONSUMER PRODUCTS LTD</t>
  </si>
  <si>
    <t>GODREJCP</t>
  </si>
  <si>
    <t>GODREJ INDUSTRIES LTD</t>
  </si>
  <si>
    <t>GODREJIND</t>
  </si>
  <si>
    <t>GODREJ PROPERTIES LTD</t>
  </si>
  <si>
    <t>GODREJPROP</t>
  </si>
  <si>
    <t>GOENKA BUSINESS &amp; FINANCE LTD</t>
  </si>
  <si>
    <t>GOENKA DIAMOND AND JEWELS LTD</t>
  </si>
  <si>
    <t>GOENKA</t>
  </si>
  <si>
    <t>GOGIA CAPITAL SERVICES LTD</t>
  </si>
  <si>
    <t>GOKAK TEXTILES LTD</t>
  </si>
  <si>
    <t>GOKALDAS EXPORTS LTD</t>
  </si>
  <si>
    <t>GOKEX</t>
  </si>
  <si>
    <t>GOKUL AGRO RESOURCES LTD</t>
  </si>
  <si>
    <t>GOKULAGRO</t>
  </si>
  <si>
    <t>GOKUL REFOILS AND SOLVENT LTD</t>
  </si>
  <si>
    <t>GOKUL</t>
  </si>
  <si>
    <t>GOKUL SOLUTIONS LTD</t>
  </si>
  <si>
    <t>GOLD COIN HEALTH FOODS LTD</t>
  </si>
  <si>
    <t>Gold Line International Finvest Ltd</t>
  </si>
  <si>
    <t>GOLDLINE</t>
  </si>
  <si>
    <t>GOLDCREST CORPORATION LTD</t>
  </si>
  <si>
    <t>GOLDEN CARPETS LTD</t>
  </si>
  <si>
    <t>GOLDEN CREST EDUCATION &amp; SERVICES LTD</t>
  </si>
  <si>
    <t>GOLDEN GOENKA FINCORP LTD</t>
  </si>
  <si>
    <t>GOLDEN TOBACCO LTD</t>
  </si>
  <si>
    <t>GOLDENTOBC</t>
  </si>
  <si>
    <t>GOLDIAM INTERNATIONAL LTD</t>
  </si>
  <si>
    <t>GOLDIAM</t>
  </si>
  <si>
    <t>GOLDSTAR POWER LTD</t>
  </si>
  <si>
    <t>GOLDSTAR</t>
  </si>
  <si>
    <t>GOLDSTONE TECHNOLOGIES LTD</t>
  </si>
  <si>
    <t>GOLDTECH</t>
  </si>
  <si>
    <t>GOLECHHA GLOBAL FINANCE LTD</t>
  </si>
  <si>
    <t>GOLKONDA ALUMINIUM EXTRUSIONS LTD</t>
  </si>
  <si>
    <t>GOLKUNDA DIAMONDS &amp; JEWELLERY LTD</t>
  </si>
  <si>
    <t>GOODLUCK (INDIA) LTD</t>
  </si>
  <si>
    <t>GOODLUCK</t>
  </si>
  <si>
    <t>GOODLUCK INDIA LTD</t>
  </si>
  <si>
    <t>GOODRICKE GROUP LTD</t>
  </si>
  <si>
    <t>GOODYEAR (INDIA) LTD</t>
  </si>
  <si>
    <t>GOODYEAR INDIA LTD</t>
  </si>
  <si>
    <t>GOPAL IRON &amp; STEELS CO GUJARAT LTD</t>
  </si>
  <si>
    <t>GOPALA POLYPLAST LTD</t>
  </si>
  <si>
    <t>GORANI INDUSTRIES LTD</t>
  </si>
  <si>
    <t>GOTHI PLASCON (INDIA) LTD</t>
  </si>
  <si>
    <t>GOTHI PLASCON INDIA LTD</t>
  </si>
  <si>
    <t>GOVIND RUBBER LTD</t>
  </si>
  <si>
    <t>GOWRA LEASING &amp; FINANCE LTD</t>
  </si>
  <si>
    <t>GOYAL ASSOCIATES LTD</t>
  </si>
  <si>
    <t>GP PETROLEUMS LTD</t>
  </si>
  <si>
    <t>GULFPETRO</t>
  </si>
  <si>
    <t>GPT INFRAPROJECTS LTD</t>
  </si>
  <si>
    <t>GPTINFRA</t>
  </si>
  <si>
    <t>GRACIOUS SOFTWARE LTD</t>
  </si>
  <si>
    <t>GRADIENTE INFOTAINMENT LTD</t>
  </si>
  <si>
    <t>GRANDEUR PRODUCTS LTD</t>
  </si>
  <si>
    <t>GRANULES (INDIA) LTD</t>
  </si>
  <si>
    <t>GRANULES</t>
  </si>
  <si>
    <t>GRANULES INDIA LTD</t>
  </si>
  <si>
    <t>GRAPHITE (INDIA) LTD</t>
  </si>
  <si>
    <t>GRAPHITE</t>
  </si>
  <si>
    <t>GRAPHITE INDIA LTD</t>
  </si>
  <si>
    <t>GRASIM INDUSTRIES LTD</t>
  </si>
  <si>
    <t>GRASIM</t>
  </si>
  <si>
    <t>GRATEX INDUSTRIES LTD</t>
  </si>
  <si>
    <t>GRAUER &amp; WEIL (INDIA) LTD</t>
  </si>
  <si>
    <t>GRAUER &amp; WEIL INDIA LTD</t>
  </si>
  <si>
    <t>GRAVISS HOSPITALITY LTD</t>
  </si>
  <si>
    <t>GRAVITA (INDIA) LTD</t>
  </si>
  <si>
    <t>GRAVITA</t>
  </si>
  <si>
    <t>Other Non-Ferrous Metals</t>
  </si>
  <si>
    <t>GRAVITA INDIA LTD</t>
  </si>
  <si>
    <t>GRAVITY (INDIA) LTD</t>
  </si>
  <si>
    <t>GRAVITY INDIA LTD</t>
  </si>
  <si>
    <t>GREAVES COTTON LTD</t>
  </si>
  <si>
    <t>GREAVESCOT</t>
  </si>
  <si>
    <t>GREENCREST FINANCIAL SERVICES LTD</t>
  </si>
  <si>
    <t>GREENLAM INDUSTRIES LTD</t>
  </si>
  <si>
    <t>GREENLAM</t>
  </si>
  <si>
    <t>GREENPLY INDUSTRIES LTD</t>
  </si>
  <si>
    <t>GREENPLY</t>
  </si>
  <si>
    <t>GRETEX INDUSTRIES LTD</t>
  </si>
  <si>
    <t>GRETEX</t>
  </si>
  <si>
    <t>GREYCELLS EDUCATION LTD</t>
  </si>
  <si>
    <t>GRINDWELL NORTON LTD</t>
  </si>
  <si>
    <t>GRINDWELL</t>
  </si>
  <si>
    <t>GRM OVERSEAS LTD</t>
  </si>
  <si>
    <t>GROMO TRADE &amp; CONSULTANCY LTD</t>
  </si>
  <si>
    <t>GROVY (INDIA) LTD</t>
  </si>
  <si>
    <t>GROVY INDIA LTD</t>
  </si>
  <si>
    <t>GRP LTD</t>
  </si>
  <si>
    <t>GRPLTD</t>
  </si>
  <si>
    <t>GRUH FINANCE LTD</t>
  </si>
  <si>
    <t>GRUH</t>
  </si>
  <si>
    <t>GSB FINANCE LTD</t>
  </si>
  <si>
    <t>GSL NOVA PETROCHEMICALS LTD</t>
  </si>
  <si>
    <t>GSL SECURITIES LTD</t>
  </si>
  <si>
    <t>GSS INFOTECH LTD</t>
  </si>
  <si>
    <t>GSS</t>
  </si>
  <si>
    <t>G-TECH INFO-TRAINING LTD</t>
  </si>
  <si>
    <t>GTL INFRASTRUCTURE LTD</t>
  </si>
  <si>
    <t>GTLINFRA</t>
  </si>
  <si>
    <t>GTL LTD</t>
  </si>
  <si>
    <t>GTL</t>
  </si>
  <si>
    <t>GTN INDUSTRIES LTD</t>
  </si>
  <si>
    <t>GTNIND</t>
  </si>
  <si>
    <t>GTN TEXTILES LTD</t>
  </si>
  <si>
    <t>GTNTEX</t>
  </si>
  <si>
    <t>GTPL HATHWAY LTD</t>
  </si>
  <si>
    <t>GTPL</t>
  </si>
  <si>
    <t>GTV ENGINEERING LTD</t>
  </si>
  <si>
    <t>GUFIC BIOSCIENCES LTD</t>
  </si>
  <si>
    <t>GUFICBIO</t>
  </si>
  <si>
    <t>GUJARAT ALKALIES AND CHEMICALS LTD</t>
  </si>
  <si>
    <t>GUJALKALI</t>
  </si>
  <si>
    <t>GUJARAT AMBUJA EXPORTS LTD</t>
  </si>
  <si>
    <t>GAEL</t>
  </si>
  <si>
    <t>GUJARAT APOLLO INDUSTRIES LTD</t>
  </si>
  <si>
    <t>GUJAPOLLO</t>
  </si>
  <si>
    <t>GUJARAT BOROSIL LTD</t>
  </si>
  <si>
    <t>GUJARAT CONTAINERS LTD</t>
  </si>
  <si>
    <t>GUJARAT COTEX LTD</t>
  </si>
  <si>
    <t>GUJARAT CRAFT INDUSTRIES LTD</t>
  </si>
  <si>
    <t>GUJARAT CREDIT CORPORATION LTD</t>
  </si>
  <si>
    <t>GUJARAT FLUOROCHEMICALS LTD</t>
  </si>
  <si>
    <t>GUJFLUORO</t>
  </si>
  <si>
    <t>GUJARAT FOILS LTD</t>
  </si>
  <si>
    <t>GUJARAT GAS LTD</t>
  </si>
  <si>
    <t>GUJGASLTD</t>
  </si>
  <si>
    <t>GUJARAT HOTELS LTD</t>
  </si>
  <si>
    <t>GUJARAT HY-SPIN LTD</t>
  </si>
  <si>
    <t>GUJARAT INDUSTRIES POWER COMPANY LTD</t>
  </si>
  <si>
    <t>GIPCL</t>
  </si>
  <si>
    <t>GUJARAT INTRUX LTD</t>
  </si>
  <si>
    <t>GUJARAT INVESTA LTD</t>
  </si>
  <si>
    <t>GUJARAT LEASE FINANCING LTD</t>
  </si>
  <si>
    <t>GLFL</t>
  </si>
  <si>
    <t>GUJARAT MEDITECH LTD</t>
  </si>
  <si>
    <t>GUJARAT METALLIC COAL &amp; COKE LTD</t>
  </si>
  <si>
    <t>GUJARAT MINERAL DEVELOPMENT CORPORATION LTD</t>
  </si>
  <si>
    <t>GMDCLTD</t>
  </si>
  <si>
    <t>GUJARAT NARMADA VALLEY FERTILIZERS AND CHEMICALS LTD</t>
  </si>
  <si>
    <t>GNFC</t>
  </si>
  <si>
    <t>GUJARAT NATURAL RESOURCES LTD</t>
  </si>
  <si>
    <t>GUJARAT PETROSYNTHESE LTD</t>
  </si>
  <si>
    <t>GUJARAT PIPAVAV PORT LTD</t>
  </si>
  <si>
    <t>GPPL</t>
  </si>
  <si>
    <t>GUJARAT POLY ELECTRONICS LTD</t>
  </si>
  <si>
    <t>GUJARAT RAFFIA INDUSTRIES LTD</t>
  </si>
  <si>
    <t>GUJRAFFIA</t>
  </si>
  <si>
    <t>GUJARAT SIDHEE CEMENT LTD</t>
  </si>
  <si>
    <t>GSCLCEMENT</t>
  </si>
  <si>
    <t>GUJARAT STATE FERTILIZERS &amp; CHEMICALS LTD</t>
  </si>
  <si>
    <t>GSFC</t>
  </si>
  <si>
    <t>GUJARAT STATE FINANCIAL CORPORATION LTD</t>
  </si>
  <si>
    <t>Financial Institutions</t>
  </si>
  <si>
    <t>GUJARAT STATE PETRONET LTD</t>
  </si>
  <si>
    <t>GSPL</t>
  </si>
  <si>
    <t>GUJARAT TERCE LABORATORIES LTD</t>
  </si>
  <si>
    <t>GUJARAT THEMIS BIOSYN LTD</t>
  </si>
  <si>
    <t>GUJARAT TOOLROOM LTD</t>
  </si>
  <si>
    <t>GUJCHEM DISTILLERS (INDIA) LTD</t>
  </si>
  <si>
    <t>GUJCHEM DISTILLERS INDIA LTD</t>
  </si>
  <si>
    <t>GULF OIL LUBRICANTS (INDIA) LTD</t>
  </si>
  <si>
    <t>GULFOILLUB</t>
  </si>
  <si>
    <t>GULF OIL LUBRICANTS INDIA LTD</t>
  </si>
  <si>
    <t>GULSHAN CHEMFILL LTD</t>
  </si>
  <si>
    <t>GULSHAN POLYOLS LTD</t>
  </si>
  <si>
    <t>GULPOLY</t>
  </si>
  <si>
    <t>GV FILMS LTD</t>
  </si>
  <si>
    <t>GVK POWER &amp; INFRASTRUCTURE LTD</t>
  </si>
  <si>
    <t>GVKPIL</t>
  </si>
  <si>
    <t>GYAN DEVELOPERS &amp; BUILDERS LTD</t>
  </si>
  <si>
    <t>GYSCOAL ALLOYS LTD</t>
  </si>
  <si>
    <t>GAL</t>
  </si>
  <si>
    <t>H G INFRA ENGINEERING LTD</t>
  </si>
  <si>
    <t>HGINFRA</t>
  </si>
  <si>
    <t>H K  TRADE INTERNATIONAL LTD</t>
  </si>
  <si>
    <t>H P COTTON TEXTILE MILLS LTD</t>
  </si>
  <si>
    <t>H S (INDIA) LTD</t>
  </si>
  <si>
    <t>H S INDIA LTD</t>
  </si>
  <si>
    <t>HALDER VENTURE LTD</t>
  </si>
  <si>
    <t>HALDYN GLASS LTD</t>
  </si>
  <si>
    <t>HARDCASTLE &amp; WAUD MFG CO LTD</t>
  </si>
  <si>
    <t>HARI GOVIND INTERNATIONAL LTD</t>
  </si>
  <si>
    <t>HARIA APPARELS LTD</t>
  </si>
  <si>
    <t>HARIA EXPORTS LTD</t>
  </si>
  <si>
    <t>Harish Textile Engineers Ltd</t>
  </si>
  <si>
    <t>HARISH</t>
  </si>
  <si>
    <t>HARITA SEATING SYSTEMS LTD</t>
  </si>
  <si>
    <t>HARITASEAT</t>
  </si>
  <si>
    <t>HARIYANA METALS LTD</t>
  </si>
  <si>
    <t>HARIYANA SHIP BREAKERS LTD</t>
  </si>
  <si>
    <t>HARMONY CAPITAL SERVICES LTD</t>
  </si>
  <si>
    <t>HARRISONS MALAYALAM LTD</t>
  </si>
  <si>
    <t>HARRMALAYA</t>
  </si>
  <si>
    <t>HARYANA CAPFIN LTD</t>
  </si>
  <si>
    <t>HARYANA FINANCIAL CORPORATION LTD</t>
  </si>
  <si>
    <t>HARYANA LEATHER CHEMICALS LTD</t>
  </si>
  <si>
    <t>HAS LIFESTYLE LTD</t>
  </si>
  <si>
    <t>HASTI FINANCE LTD</t>
  </si>
  <si>
    <t>HATHWAY BHAWANI CABLETEL &amp;amp; DATACOM LTD.</t>
  </si>
  <si>
    <t>HATHWAYB</t>
  </si>
  <si>
    <t>Broadcasting &amp;amp; Cable TV</t>
  </si>
  <si>
    <t>HATHWAY CABLE &amp; DATACOM LTD</t>
  </si>
  <si>
    <t>HATHWAY</t>
  </si>
  <si>
    <t>HATSUN AGRO PRODUCT LTD</t>
  </si>
  <si>
    <t>HATSUN</t>
  </si>
  <si>
    <t>HAVELLS (INDIA) LTD</t>
  </si>
  <si>
    <t>HAVELLS</t>
  </si>
  <si>
    <t>HAVELLS INDIA LTD</t>
  </si>
  <si>
    <t>HAWA ENGINEERS LTD</t>
  </si>
  <si>
    <t>HAWKINS COOKERS LTD</t>
  </si>
  <si>
    <t>HAZOOR MULTI PROJECTS LTD</t>
  </si>
  <si>
    <t>HB ESTATE DEVELOPERS LTD</t>
  </si>
  <si>
    <t>HB LEASING &amp; FINANCE CO LTD</t>
  </si>
  <si>
    <t>HB PORTFOLIO LTD</t>
  </si>
  <si>
    <t>HB STOCKHOLDINGS LTD</t>
  </si>
  <si>
    <t>HBSL</t>
  </si>
  <si>
    <t>HBL POWER SYSTEMS LTD</t>
  </si>
  <si>
    <t>HBLPOWER</t>
  </si>
  <si>
    <t>HCKK VENTURES LTD</t>
  </si>
  <si>
    <t>HCL INFOSYSTEMS LTD</t>
  </si>
  <si>
    <t>HCL-INSYS</t>
  </si>
  <si>
    <t>HCL TECHNOLOGIES LTD</t>
  </si>
  <si>
    <t>HCLTECH</t>
  </si>
  <si>
    <t>HDFC ASSET MANAGEMENT COMPANY LTD</t>
  </si>
  <si>
    <t>HDFCAMC</t>
  </si>
  <si>
    <t>Asset Management Cos.</t>
  </si>
  <si>
    <t>HDFC BANK LTD</t>
  </si>
  <si>
    <t>HDFCBANK</t>
  </si>
  <si>
    <t>HDFC Mutual Fund - HDFC Gold Exchange Traded Fund</t>
  </si>
  <si>
    <t>HDFCMFGETF</t>
  </si>
  <si>
    <t>HDFC STANDARD LIFE INSURANCE COMPANY LTD</t>
  </si>
  <si>
    <t>HDFCLIFE</t>
  </si>
  <si>
    <t>Life Insurance</t>
  </si>
  <si>
    <t>HEALTHCARE GLOBAL ENTERPRISES LTD</t>
  </si>
  <si>
    <t>HCG</t>
  </si>
  <si>
    <t>HEALTHY INVESTMENTS LTD</t>
  </si>
  <si>
    <t>HEC INFRA PROJECTS LTD</t>
  </si>
  <si>
    <t>HECPROJECT</t>
  </si>
  <si>
    <t>HEERA ISPAT LTD</t>
  </si>
  <si>
    <t>HEG LTD</t>
  </si>
  <si>
    <t>HEG</t>
  </si>
  <si>
    <t>HEIDELBERGCEMENT (INDIA) LTD</t>
  </si>
  <si>
    <t>HEIDELBERG</t>
  </si>
  <si>
    <t>HEIDELBERGCEMENT INDIA LTD</t>
  </si>
  <si>
    <t>Helpage Finlease Ltd</t>
  </si>
  <si>
    <t>HELPAGE</t>
  </si>
  <si>
    <t>HEM HOLDINGS &amp; TRADING LTD</t>
  </si>
  <si>
    <t>HEMANG RESOURCES LTD</t>
  </si>
  <si>
    <t>HEMO ORGANIC LTD</t>
  </si>
  <si>
    <t>HERCULES HOISTS LTD</t>
  </si>
  <si>
    <t>HERCULES</t>
  </si>
  <si>
    <t>HERITAGE FOODS LTD</t>
  </si>
  <si>
    <t>HERITGFOOD</t>
  </si>
  <si>
    <t>HERO MOTOCORP LTD</t>
  </si>
  <si>
    <t>HEROMOTOCO</t>
  </si>
  <si>
    <t>HESTER BIOSCIENCES LTD</t>
  </si>
  <si>
    <t>HESTERBIO</t>
  </si>
  <si>
    <t>HEXA TRADEX LTD</t>
  </si>
  <si>
    <t>HEXATRADEX</t>
  </si>
  <si>
    <t>HEXAWARE TECHNOLOGIES LTD</t>
  </si>
  <si>
    <t>HEXAWARE</t>
  </si>
  <si>
    <t>HIGH ENERGY BATTERIES (INDIA) LTD</t>
  </si>
  <si>
    <t>HIGH ENERGY BATTERIES INDIA LTD</t>
  </si>
  <si>
    <t>HIGH GROUND ENTERPRISE LTD</t>
  </si>
  <si>
    <t>HIGHGROUND</t>
  </si>
  <si>
    <t>HIGH STREET FILATEX LTD</t>
  </si>
  <si>
    <t>HIKAL LTD</t>
  </si>
  <si>
    <t>HIKAL</t>
  </si>
  <si>
    <t>Hi-Klass Trading and Investment Ltd</t>
  </si>
  <si>
    <t>HIKLASS</t>
  </si>
  <si>
    <t>HIL LTD</t>
  </si>
  <si>
    <t>HIL</t>
  </si>
  <si>
    <t>HILTON METAL FORGING LTD</t>
  </si>
  <si>
    <t>HILTON</t>
  </si>
  <si>
    <t>HIM TEKNOFORGE LTD</t>
  </si>
  <si>
    <t>HIMACHAL FIBRES LTD</t>
  </si>
  <si>
    <t>HIMACHAL FUTURISTIC COMMUNICATIONS LTD</t>
  </si>
  <si>
    <t>HFCL</t>
  </si>
  <si>
    <t>HIMADRI SPECIALITY CHEMICAL LTD</t>
  </si>
  <si>
    <t>HSCL</t>
  </si>
  <si>
    <t>HIMALAYA FOOD INTERNATIONAL LTD</t>
  </si>
  <si>
    <t>HIMALAYA GRANITES LTD</t>
  </si>
  <si>
    <t>HIMALCHULI FOOD PRODUCTS LTD</t>
  </si>
  <si>
    <t>HIMATSINGKA SEIDE LTD</t>
  </si>
  <si>
    <t>HIMATSEIDE</t>
  </si>
  <si>
    <t>HIND ALUMINIUM INDUSTRIES LTD</t>
  </si>
  <si>
    <t>HIND COMMERCE LTD</t>
  </si>
  <si>
    <t>HIND RECTIFIERS LTD</t>
  </si>
  <si>
    <t>HIRECT</t>
  </si>
  <si>
    <t>HIND SECURITIES &amp; CREDITS LTD</t>
  </si>
  <si>
    <t>HIND SYNTEX LTD</t>
  </si>
  <si>
    <t>HINDSYNTEX</t>
  </si>
  <si>
    <t>HINDALCO INDUSTRIES LTD</t>
  </si>
  <si>
    <t>HINDALCO</t>
  </si>
  <si>
    <t>HINDCON CHEMICALS LTD</t>
  </si>
  <si>
    <t>HINDCON</t>
  </si>
  <si>
    <t>HINDOOSTAN MILLS LTD</t>
  </si>
  <si>
    <t>HINDUJA GLOBAL SOLUTIONS LTD</t>
  </si>
  <si>
    <t>HGS</t>
  </si>
  <si>
    <t>HINDUJA VENTURES LTD</t>
  </si>
  <si>
    <t>HINDUJAVEN</t>
  </si>
  <si>
    <t>HINDUSTAN ADHESIVES LTD</t>
  </si>
  <si>
    <t>HINDUSTAN AERONAUTICS LTD</t>
  </si>
  <si>
    <t>HAL</t>
  </si>
  <si>
    <t>Aerospace</t>
  </si>
  <si>
    <t>HINDUSTAN APPLIANCES LTD</t>
  </si>
  <si>
    <t>HINDUSTAN BIO SCIENCES LTD.</t>
  </si>
  <si>
    <t>HINDBIO</t>
  </si>
  <si>
    <t>HINDUSTAN COMPOSITES LTD</t>
  </si>
  <si>
    <t>HINDCOMPOS</t>
  </si>
  <si>
    <t>HINDUSTAN CONSTRUCTION COMPANY LTD</t>
  </si>
  <si>
    <t>HCC</t>
  </si>
  <si>
    <t>HINDUSTAN COPPER LTD</t>
  </si>
  <si>
    <t>HINDCOPPER</t>
  </si>
  <si>
    <t>HINDUSTAN EVEREST TOOLS LTD.</t>
  </si>
  <si>
    <t>HINDEVER</t>
  </si>
  <si>
    <t>HINDUSTAN FLUOROCARBONS LTD</t>
  </si>
  <si>
    <t>HINDUSTAN FOODS LTD</t>
  </si>
  <si>
    <t>HINDUSTAN HARDY SPICER LTD</t>
  </si>
  <si>
    <t>HINDUSTAN HOUSING CO LTD</t>
  </si>
  <si>
    <t>HINDUSTAN MEDIA VENTURES LTD</t>
  </si>
  <si>
    <t>HMVL</t>
  </si>
  <si>
    <t>HINDUSTAN MOTORS LTD</t>
  </si>
  <si>
    <t>HINDMOTORS</t>
  </si>
  <si>
    <t>HINDUSTAN OIL EXPLORATION COMPANY LTD</t>
  </si>
  <si>
    <t>HINDOILEXP</t>
  </si>
  <si>
    <t>HINDUSTAN ORGANIC CHEMICALS LTD</t>
  </si>
  <si>
    <t>HINDUSTAN PETROLEUM CORPORATION LTD</t>
  </si>
  <si>
    <t>HINDPETRO</t>
  </si>
  <si>
    <t>HINDUSTAN TIN WORKS LTD</t>
  </si>
  <si>
    <t>HINDUSTAN UNILEVER LTD</t>
  </si>
  <si>
    <t>HINDUNILVR</t>
  </si>
  <si>
    <t>HINDUSTAN WIRES LTD</t>
  </si>
  <si>
    <t>HINDUSTAN ZINC LTD</t>
  </si>
  <si>
    <t>HINDZINC</t>
  </si>
  <si>
    <t>Zinc</t>
  </si>
  <si>
    <t>HINDUSTHAN NATIONAL GLASS &amp; INDUSTRIES LTD</t>
  </si>
  <si>
    <t>HINDNATGLS</t>
  </si>
  <si>
    <t>HINDUSTHAN UDYOG LTD</t>
  </si>
  <si>
    <t>HINDUSTHAN URBAN INFRASTRUCTURE LTD</t>
  </si>
  <si>
    <t>HIPOLIN LTD</t>
  </si>
  <si>
    <t>HIRA AUTOMOBILES LTD</t>
  </si>
  <si>
    <t>HISAR METAL INDUSTRIES LTD</t>
  </si>
  <si>
    <t>HISARMETAL</t>
  </si>
  <si>
    <t>HISAR SPINNING MILLS LTD</t>
  </si>
  <si>
    <t>HIT KIT GLOBAL SOLUTIONS LTD</t>
  </si>
  <si>
    <t>HITECH CORPORATION LTD</t>
  </si>
  <si>
    <t>HITECHCORP</t>
  </si>
  <si>
    <t>HI-TECH PIPES LTD</t>
  </si>
  <si>
    <t>HITECH</t>
  </si>
  <si>
    <t>Hi-Tech Winding Systems Ltd</t>
  </si>
  <si>
    <t>HITECHWIND</t>
  </si>
  <si>
    <t>HITTCO TOOLS LTD</t>
  </si>
  <si>
    <t>HMT LTD</t>
  </si>
  <si>
    <t>HMT</t>
  </si>
  <si>
    <t>HONDA SIEL POWER PRODUCTS LTD</t>
  </si>
  <si>
    <t>HONDAPOWER</t>
  </si>
  <si>
    <t>HONEYWELL AUTOMATION (INDIA) LTD</t>
  </si>
  <si>
    <t>HONAUT</t>
  </si>
  <si>
    <t>HONEYWELL AUTOMATION INDIA LTD</t>
  </si>
  <si>
    <t>HOTEL LEELA VENTURE LTD</t>
  </si>
  <si>
    <t>HOTELEELA</t>
  </si>
  <si>
    <t>HOTEL RUGBY LTD</t>
  </si>
  <si>
    <t>HOTELRUGBY</t>
  </si>
  <si>
    <t>HOUSING &amp; URBAN DEVELOPMENT CORPORATION LTD</t>
  </si>
  <si>
    <t>HUDCO</t>
  </si>
  <si>
    <t>HOUSING DEVELOPMENT AND INFRASTRUCTURE LTD</t>
  </si>
  <si>
    <t>HDIL</t>
  </si>
  <si>
    <t>HOUSING DEVELOPMENT FINANCE CORPORATION LTD</t>
  </si>
  <si>
    <t>HDFC</t>
  </si>
  <si>
    <t>HOV SERVICES LTD</t>
  </si>
  <si>
    <t>HOVS</t>
  </si>
  <si>
    <t>HOWARD HOTELS LTD</t>
  </si>
  <si>
    <t>HPC BIOSCIENCES LTD</t>
  </si>
  <si>
    <t>HPL ELECTRIC &amp; POWER LTD</t>
  </si>
  <si>
    <t>HPL</t>
  </si>
  <si>
    <t>HRB FLORICULTURE LTD</t>
  </si>
  <si>
    <t>HSIL LTD</t>
  </si>
  <si>
    <t>HSIL</t>
  </si>
  <si>
    <t>HT MEDIA LTD</t>
  </si>
  <si>
    <t>HTMEDIA</t>
  </si>
  <si>
    <t>HUBTOWN LTD</t>
  </si>
  <si>
    <t>HUBTOWN</t>
  </si>
  <si>
    <t>HUHTAMAKI PPL LTD</t>
  </si>
  <si>
    <t>PAPERPROD</t>
  </si>
  <si>
    <t>Humming Bird Education Ltd</t>
  </si>
  <si>
    <t>HBEL</t>
  </si>
  <si>
    <t>HUSYS CONSULTING LTD</t>
  </si>
  <si>
    <t>HUSYSLTD</t>
  </si>
  <si>
    <t>HYPERSOFT TECHNOLOGIES LTD</t>
  </si>
  <si>
    <t>IB INFOTECH ENTERPRISES LTD</t>
  </si>
  <si>
    <t>ICE MAKE REFRIGERATION LTD</t>
  </si>
  <si>
    <t>ICEMAKE</t>
  </si>
  <si>
    <t>ICICI BANK LTD</t>
  </si>
  <si>
    <t>ICICIBANK</t>
  </si>
  <si>
    <t>ICICI LOMBARD GENERAL INSURANCE COMPANY LTD</t>
  </si>
  <si>
    <t>ICICIGI</t>
  </si>
  <si>
    <t>ICICI Prudential Gold ETF</t>
  </si>
  <si>
    <t>ICICIGOLD</t>
  </si>
  <si>
    <t>ICICI PRUDENTIAL LIFE INSURANCE COMPANY LTD</t>
  </si>
  <si>
    <t>ICICIPRULI</t>
  </si>
  <si>
    <t>ICICI Prudential Sensex ETF</t>
  </si>
  <si>
    <t>ICICISENSX</t>
  </si>
  <si>
    <t>ICICI SECURITIES LTD</t>
  </si>
  <si>
    <t>ISEC</t>
  </si>
  <si>
    <t>ICRA LTD</t>
  </si>
  <si>
    <t>ICRA</t>
  </si>
  <si>
    <t>ICSA (INDIA) LTD</t>
  </si>
  <si>
    <t>ICSA</t>
  </si>
  <si>
    <t>ICSA INDIA LTD</t>
  </si>
  <si>
    <t>IDBI BANK LTD</t>
  </si>
  <si>
    <t>IDBI</t>
  </si>
  <si>
    <t>IDFC BANK LTD</t>
  </si>
  <si>
    <t>IDFCBANK</t>
  </si>
  <si>
    <t>IDFC First Bank LTD</t>
  </si>
  <si>
    <t>IDFCFIRSTB</t>
  </si>
  <si>
    <t>IDFC LTD</t>
  </si>
  <si>
    <t>IDFC</t>
  </si>
  <si>
    <t>IFB AGRO INDUSTRIES LTD</t>
  </si>
  <si>
    <t>IFBAGRO</t>
  </si>
  <si>
    <t>IFB INDUSTRIES LTD</t>
  </si>
  <si>
    <t>IFBIND</t>
  </si>
  <si>
    <t>IFCI LTD</t>
  </si>
  <si>
    <t>IFCI</t>
  </si>
  <si>
    <t>IFGL REFRACTORIES LTD</t>
  </si>
  <si>
    <t>IFGLEXPOR</t>
  </si>
  <si>
    <t>IFL ENTERPRISES LTD</t>
  </si>
  <si>
    <t>IFM IMPEX GLOBAL LTD</t>
  </si>
  <si>
    <t>IG PETROCHEMICALS LTD</t>
  </si>
  <si>
    <t>IGPL</t>
  </si>
  <si>
    <t>IGARASHI MOTORS (INDIA) LTD</t>
  </si>
  <si>
    <t>IGARASHI</t>
  </si>
  <si>
    <t>IGARASHI MOTORS INDIA LTD</t>
  </si>
  <si>
    <t>IGC INDUSTRIES LTD</t>
  </si>
  <si>
    <t>IIFL HOLDINGS LTD</t>
  </si>
  <si>
    <t>IIFL</t>
  </si>
  <si>
    <t>IITL PROJECTS LTD</t>
  </si>
  <si>
    <t>IITLPROJ</t>
  </si>
  <si>
    <t>IKAB SECURITIES &amp; INVESTMENT LTD</t>
  </si>
  <si>
    <t>IKF TECHNOLOGIES LTD</t>
  </si>
  <si>
    <t>IL&amp;FS ENGINEERING AND CONSTRUCTION COMPANY LTD</t>
  </si>
  <si>
    <t>IL&amp;FSENGG</t>
  </si>
  <si>
    <t>IL&amp;FS INVESTMENT MANAGERS LTD</t>
  </si>
  <si>
    <t>IVC</t>
  </si>
  <si>
    <t>IL&amp;FS TRANSPORTATION NETWORKS LTD</t>
  </si>
  <si>
    <t>IL&amp;FSTRANS</t>
  </si>
  <si>
    <t>IM+ CAPITALS LTD</t>
  </si>
  <si>
    <t>IMC FINANCE LTD</t>
  </si>
  <si>
    <t>IMEC SERVICES LTD</t>
  </si>
  <si>
    <t>IMP POWERS LTD</t>
  </si>
  <si>
    <t>INDLMETER</t>
  </si>
  <si>
    <t>IMPEX FERRO TECH LTD</t>
  </si>
  <si>
    <t>IMPEXFERRO</t>
  </si>
  <si>
    <t>INANI MARBLES &amp; INDUSTRIES LTD</t>
  </si>
  <si>
    <t>INANI SECURITIES LTD</t>
  </si>
  <si>
    <t>INCAP LTD</t>
  </si>
  <si>
    <t>INCEPTUM ENTERPRISES LTD</t>
  </si>
  <si>
    <t>INCON ENGINEERS LTD</t>
  </si>
  <si>
    <t>IND BANK HOUSING LTD</t>
  </si>
  <si>
    <t>IND RENEWABLE ENERGY LTD</t>
  </si>
  <si>
    <t>INDAG RUBBER LTD</t>
  </si>
  <si>
    <t>IND-AGIV COMMERCE LTD</t>
  </si>
  <si>
    <t>INDBANK MERCHANT BANKING SERVICES LTD</t>
  </si>
  <si>
    <t>INDBANK</t>
  </si>
  <si>
    <t>INDERGIRI FINANCE LTD</t>
  </si>
  <si>
    <t>INDIA CEMENTS CAPITAL LTD</t>
  </si>
  <si>
    <t>INDIA FINSEC LTD</t>
  </si>
  <si>
    <t>INDIA GELATINE &amp; CHEMICALS LTD</t>
  </si>
  <si>
    <t>INDIA GLYCOLS LTD</t>
  </si>
  <si>
    <t>INDIAGLYCO</t>
  </si>
  <si>
    <t>INDIA GREEN REALITY LTD</t>
  </si>
  <si>
    <t>India Grid Trust</t>
  </si>
  <si>
    <t>INDIGRID</t>
  </si>
  <si>
    <t>INDIA HOME LOAN LTD</t>
  </si>
  <si>
    <t>INDIA INFRASPACE LTD</t>
  </si>
  <si>
    <t>INDIA MOTOR PARTS AND ACCESSORIES LTD</t>
  </si>
  <si>
    <t>IMPAL</t>
  </si>
  <si>
    <t>INDIA NIPPON ELECTRICALS LTD</t>
  </si>
  <si>
    <t>INDNIPPON</t>
  </si>
  <si>
    <t>INDIA STEEL WORKS LTD</t>
  </si>
  <si>
    <t>INDIA TOURISM DEVELOPMENT CORPORATION LTD</t>
  </si>
  <si>
    <t>ITDC</t>
  </si>
  <si>
    <t>INDIABULLS HOUSING FINANCE LTD</t>
  </si>
  <si>
    <t>IBULHSGFIN</t>
  </si>
  <si>
    <t>INDIABULLS INTEGRATED SERVICES LTD</t>
  </si>
  <si>
    <t>IBULISL</t>
  </si>
  <si>
    <t>INDIABULLS REAL ESTATE LTD</t>
  </si>
  <si>
    <t>IBREALEST</t>
  </si>
  <si>
    <t>INDIABULLS VENTURES LTD</t>
  </si>
  <si>
    <t>IBVENTURES</t>
  </si>
  <si>
    <t>INDIAN ACRYLICS LTD</t>
  </si>
  <si>
    <t>INDIAN BANK</t>
  </si>
  <si>
    <t>INDIANB</t>
  </si>
  <si>
    <t>INDIAN BRIGHT STEEL CO LTD</t>
  </si>
  <si>
    <t>INDIAN CARD CLOTHING COMPANY LTD</t>
  </si>
  <si>
    <t>INDIANCARD</t>
  </si>
  <si>
    <t>INDIAN ENERGY EXCHANGE LTD</t>
  </si>
  <si>
    <t>IEX</t>
  </si>
  <si>
    <t>INDIAN EXTRACTIONS LTD</t>
  </si>
  <si>
    <t>INDIAN HUME PIPE COMPANY LTD</t>
  </si>
  <si>
    <t>INDIANHUME</t>
  </si>
  <si>
    <t>INDIAN INFOTECH &amp; SOFTWARE LTD</t>
  </si>
  <si>
    <t>INDIAN LINK CHAIN MANUFACTURES LTD</t>
  </si>
  <si>
    <t>INDIAN METALS &amp; FERRO ALLOYS LTD</t>
  </si>
  <si>
    <t>IMFA</t>
  </si>
  <si>
    <t>INDIAN OIL CORPORATION LTD</t>
  </si>
  <si>
    <t>IOC</t>
  </si>
  <si>
    <t>INDIAN OVERSEAS BANK</t>
  </si>
  <si>
    <t>IOB</t>
  </si>
  <si>
    <t>INDIAN SUCROSE LTD</t>
  </si>
  <si>
    <t>INDIAN TERRAIN FASHIONS LTD</t>
  </si>
  <si>
    <t>INDTERRAIN</t>
  </si>
  <si>
    <t>INDIAN TONERS &amp; DEVELOPERS LTD</t>
  </si>
  <si>
    <t>INDIANIVESH LTD</t>
  </si>
  <si>
    <t>INDITRADE CAPITAL LTD</t>
  </si>
  <si>
    <t>INDO AMINES LTD</t>
  </si>
  <si>
    <t>INDO ASIAN FINANCE LTD</t>
  </si>
  <si>
    <t>INDO BORAX &amp; CHEMICALS LTD</t>
  </si>
  <si>
    <t>INDO COTSPIN LTD</t>
  </si>
  <si>
    <t>INDO COUNT INDUSTRIES LTD</t>
  </si>
  <si>
    <t>ICIL</t>
  </si>
  <si>
    <t>INDO CREDIT CAPITAL LTD</t>
  </si>
  <si>
    <t>INDO EURO INDCHEM LTD</t>
  </si>
  <si>
    <t>INDO GULF INDUSTRIES LTD</t>
  </si>
  <si>
    <t>INDO PACIFIC PROJECTS LTD</t>
  </si>
  <si>
    <t>INDO RAMA SYNTHETICS (INDIA) LTD</t>
  </si>
  <si>
    <t>INDORAMA</t>
  </si>
  <si>
    <t>INDO RAMA SYNTHETICS INDIA LTD</t>
  </si>
  <si>
    <t>INDO TECH TRANSFORMERS LTD</t>
  </si>
  <si>
    <t>INDOTECH</t>
  </si>
  <si>
    <t>INDO THAI SECURITIES LTD</t>
  </si>
  <si>
    <t>INDOTHAI</t>
  </si>
  <si>
    <t>INDO US BIO-TECH LTD</t>
  </si>
  <si>
    <t>INDO-CITY INFOTECH LTD</t>
  </si>
  <si>
    <t>INDOCO REMEDIES LTD</t>
  </si>
  <si>
    <t>INDOCO</t>
  </si>
  <si>
    <t>INDO-GLOBAL ENTERPRISES LTD</t>
  </si>
  <si>
    <t>INDOKEM LTD</t>
  </si>
  <si>
    <t>INDO-NATIONAL LTD</t>
  </si>
  <si>
    <t>NIPPOBATRY</t>
  </si>
  <si>
    <t>INDOSOLAR LTD</t>
  </si>
  <si>
    <t>INDOSOLAR</t>
  </si>
  <si>
    <t>INDOSTAR CAPITAL FINANCE LTD</t>
  </si>
  <si>
    <t>INDOSTAR</t>
  </si>
  <si>
    <t>INDOVATION TECHNOLOGIES LTD</t>
  </si>
  <si>
    <t>INDOWIND ENERGY LTD</t>
  </si>
  <si>
    <t>INDOWIND</t>
  </si>
  <si>
    <t>INDRA INDUSTRIES LTD</t>
  </si>
  <si>
    <t>INDRAPRASTHA GAS LTD</t>
  </si>
  <si>
    <t>IGL</t>
  </si>
  <si>
    <t>INDRAPRASTHA MEDICAL CORPORATION LTD</t>
  </si>
  <si>
    <t>INDRAMEDCO</t>
  </si>
  <si>
    <t>INDRAYANI BIOTECH LTD.</t>
  </si>
  <si>
    <t>INDRANIB</t>
  </si>
  <si>
    <t>INDSIL HYDRO POWER AND MANGANESE LTD</t>
  </si>
  <si>
    <t>INDSOYA LTD</t>
  </si>
  <si>
    <t>IND-SWIFT LABORATORIES LTD</t>
  </si>
  <si>
    <t>INDSWFTLAB</t>
  </si>
  <si>
    <t>IND-SWIFT LTD</t>
  </si>
  <si>
    <t>INDSWFTLTD</t>
  </si>
  <si>
    <t>INDUCTO STEEL LTD</t>
  </si>
  <si>
    <t>INDUS FINANCE LTD</t>
  </si>
  <si>
    <t>INDUSIND BANK LTD</t>
  </si>
  <si>
    <t>INDUSINDBK</t>
  </si>
  <si>
    <t>INDUSTRIAL &amp; PRUDENTIAL INVESTMENTS CO LTD</t>
  </si>
  <si>
    <t>INDUSTRIAL INVESTMENT TRUST LTD</t>
  </si>
  <si>
    <t>IITL</t>
  </si>
  <si>
    <t>INEOS STYROLUTION (INDIA) LTD</t>
  </si>
  <si>
    <t>INEOSSTYRO</t>
  </si>
  <si>
    <t>INEOS STYROLUTION INDIA LTD</t>
  </si>
  <si>
    <t>INERTIA STEEL LTD</t>
  </si>
  <si>
    <t>INFIBEAM AVENUES LTD</t>
  </si>
  <si>
    <t>INFIBEAM</t>
  </si>
  <si>
    <t>INFINITE COMPUTER SOLUTIONS (INDIA) LTD</t>
  </si>
  <si>
    <t>INFINITE</t>
  </si>
  <si>
    <t>INFINITE COMPUTER SOLUTIONS INDIA LTD</t>
  </si>
  <si>
    <t>INFLAME APPLIANCES LTD</t>
  </si>
  <si>
    <t>INFO EDGE (INDIA) LTD</t>
  </si>
  <si>
    <t>NAUKRI</t>
  </si>
  <si>
    <t>Internet &amp; Catalogue Retail</t>
  </si>
  <si>
    <t>INFO EDGE INDIA LTD</t>
  </si>
  <si>
    <t>INFOBEANS TECHNOLOGIES LTD</t>
  </si>
  <si>
    <t>INFOBEAN</t>
  </si>
  <si>
    <t>INFORMED TECHNOLOGIES (INDIA) LTD</t>
  </si>
  <si>
    <t>INFORMED TECHNOLOGIES INDIA LTD</t>
  </si>
  <si>
    <t>INFOSYS LTD</t>
  </si>
  <si>
    <t>INFY</t>
  </si>
  <si>
    <t>INFRA INDUSTRIES LTD</t>
  </si>
  <si>
    <t>INFRONICS SYSTEMS LTD</t>
  </si>
  <si>
    <t>INGERSOLL RAND (INDIA) LTD</t>
  </si>
  <si>
    <t>INGERRAND</t>
  </si>
  <si>
    <t>INGERSOLL RAND INDIA LTD</t>
  </si>
  <si>
    <t>INLAND PRINTERS LTD</t>
  </si>
  <si>
    <t>INNOCORP LTD.</t>
  </si>
  <si>
    <t>INNOCORP</t>
  </si>
  <si>
    <t>INNOVANA THINKLABS LTD</t>
  </si>
  <si>
    <t>INNOVANA</t>
  </si>
  <si>
    <t>INNOVASSYNTH INVESTMENTS LTD</t>
  </si>
  <si>
    <t>INNOVATION SOFTWARE EXPORTS LTD</t>
  </si>
  <si>
    <t>INNOVATIVE IDEALS AND SERVICES (INDIA) LTD</t>
  </si>
  <si>
    <t>Sp.Consumer Services</t>
  </si>
  <si>
    <t>INNOVATIVE IDEALS AND SERVICES INDIA LTD</t>
  </si>
  <si>
    <t>INNOVATIVE TECH PACK LTD</t>
  </si>
  <si>
    <t>INNOVATIVE TYRES AND TUBES LTD</t>
  </si>
  <si>
    <t>INNOVATIVE</t>
  </si>
  <si>
    <t>INNOVATORS FACADE SYSTEMS LTD</t>
  </si>
  <si>
    <t>INOX LEISURE LTD</t>
  </si>
  <si>
    <t>INOXLEISUR</t>
  </si>
  <si>
    <t>INOX WIND LTD</t>
  </si>
  <si>
    <t>INOXWIND</t>
  </si>
  <si>
    <t>INSECTICIDES (INDIA) LTD</t>
  </si>
  <si>
    <t>INSECTICID</t>
  </si>
  <si>
    <t>INSECTICIDES INDIA LTD</t>
  </si>
  <si>
    <t>INSILCO LTD</t>
  </si>
  <si>
    <t>INSPIRISYS SOLUTIONS LTD</t>
  </si>
  <si>
    <t>INSPIRISYS</t>
  </si>
  <si>
    <t>INTEC CAPITAL LTD</t>
  </si>
  <si>
    <t>INTEGRA CAPITAL MANAGEMENT LTD.</t>
  </si>
  <si>
    <t>INTCAPM</t>
  </si>
  <si>
    <t>INTEGRA ENGINEERING (INDIA) LTD</t>
  </si>
  <si>
    <t>INTEGRA ENGINEERING INDIA LTD</t>
  </si>
  <si>
    <t>INTEGRA GARMENTS AND TEXTILES LTD</t>
  </si>
  <si>
    <t>INTEGRA</t>
  </si>
  <si>
    <t>INTEGRA SWITCHGEAR LTD</t>
  </si>
  <si>
    <t>INTEGRA TELECOMMUNICATION &amp; SOFTWARE LTD</t>
  </si>
  <si>
    <t>INTEGRATED CAPITAL SERVICES LTD</t>
  </si>
  <si>
    <t>INTEGRATED FINANCIAL SERVICES LTD</t>
  </si>
  <si>
    <t>INTEGRATED PROTEINS LTD</t>
  </si>
  <si>
    <t>INTEGRATED TECHNOLOGIES LTD</t>
  </si>
  <si>
    <t>INTEGRATED THERMOPLASTICS LTD</t>
  </si>
  <si>
    <t>INTELLECT DESIGN ARENA LTD</t>
  </si>
  <si>
    <t>INTELLECT</t>
  </si>
  <si>
    <t>INTELLIVATE CAPITAL ADVISORS LTD</t>
  </si>
  <si>
    <t>INTELLIVATE CAPITAL VENTURES LTD</t>
  </si>
  <si>
    <t>INTENSE TECHNOLOGIES LTD</t>
  </si>
  <si>
    <t>INTENTECH</t>
  </si>
  <si>
    <t>INTER GLOBE FINANCE LTD</t>
  </si>
  <si>
    <t>INTER STATE OIL CARRIER LTD</t>
  </si>
  <si>
    <t>INTERACTIVE FINANCIAL SERVICES LTD</t>
  </si>
  <si>
    <t>INTERGLOBE AVIATION LTD</t>
  </si>
  <si>
    <t>INDIGO</t>
  </si>
  <si>
    <t>INTERLINK PETROLEUM LTD</t>
  </si>
  <si>
    <t>INTERNATIONAL COMBUSTION (INDIA) LTD</t>
  </si>
  <si>
    <t>INTERNATIONAL COMBUSTION INDIA LTD</t>
  </si>
  <si>
    <t>INTERNATIONAL CONSTRUCTIONS LTD</t>
  </si>
  <si>
    <t>SUBCAPCITY</t>
  </si>
  <si>
    <t>INTERNATIONAL CONVEYORS LTD</t>
  </si>
  <si>
    <t>INTERNATIONAL DATA MANAGEMENT LTD</t>
  </si>
  <si>
    <t>INTERNATIONAL HOUSING FINANCE CORPORATION LTD</t>
  </si>
  <si>
    <t>INTERNATIONAL PAPER APPM LTD</t>
  </si>
  <si>
    <t>IPAPPM</t>
  </si>
  <si>
    <t>INTERNATIONAL TRAVEL HOUSE LTD</t>
  </si>
  <si>
    <t>INTERWORLD DIGITAL LTD</t>
  </si>
  <si>
    <t>INTRASOFT TECHNOLOGIES LTD</t>
  </si>
  <si>
    <t>ISFT</t>
  </si>
  <si>
    <t>INVENTURE GROWTH &amp; SECURITIES LTD</t>
  </si>
  <si>
    <t>INVENTURE</t>
  </si>
  <si>
    <t>Invesco India Gold Exchange Traded Fund</t>
  </si>
  <si>
    <t>IVZINGOLD</t>
  </si>
  <si>
    <t>INVESTMENT &amp; PRECISION CASTINGS LTD</t>
  </si>
  <si>
    <t>INVICTA MEDITEK LTD</t>
  </si>
  <si>
    <t>IO SYSTEM LTD</t>
  </si>
  <si>
    <t>IOL CHEMICALS AND PHARMACEUTICALS LTD</t>
  </si>
  <si>
    <t>IOLCP</t>
  </si>
  <si>
    <t>ION EXCHANGE (INDIA) LTD</t>
  </si>
  <si>
    <t>ION EXCHANGE INDIA LTD</t>
  </si>
  <si>
    <t>IP RINGS LTD</t>
  </si>
  <si>
    <t>IPCA LABORATORIES LTD</t>
  </si>
  <si>
    <t>IPCALAB</t>
  </si>
  <si>
    <t>I-POWER SOLUTIONS (INDIA) LTD</t>
  </si>
  <si>
    <t>I-POWER SOLUTIONS INDIA LTD</t>
  </si>
  <si>
    <t>IRB INFRASTRUCTURE DEVELOPERS LTD</t>
  </si>
  <si>
    <t>IRB</t>
  </si>
  <si>
    <t>IRB InvIT Fund</t>
  </si>
  <si>
    <t>IRBINVIT</t>
  </si>
  <si>
    <t>IRCON INTERNATIONAL LTD</t>
  </si>
  <si>
    <t>IRCON</t>
  </si>
  <si>
    <t>IRIS BUSINESS SERVICES LTD</t>
  </si>
  <si>
    <t>IRIS CLOTHINGS LTD</t>
  </si>
  <si>
    <t>IRISDOREME</t>
  </si>
  <si>
    <t>IRIS MEDIAWORKS LTD</t>
  </si>
  <si>
    <t>ISF LTD</t>
  </si>
  <si>
    <t>ISGEC HEAVY ENGINEERING LTD</t>
  </si>
  <si>
    <t>ISHAAN INFRASTRUCTURES AND SHELTERS LTD</t>
  </si>
  <si>
    <t>ISHAN DYES &amp; CHEMICALS LTD</t>
  </si>
  <si>
    <t>ISHITA DRUGS &amp; INDUSTRIES LTD</t>
  </si>
  <si>
    <t>ISHWARSHAKTI HOLDINGS &amp; TRADERS LTD</t>
  </si>
  <si>
    <t>ISL CONSULTING LTD</t>
  </si>
  <si>
    <t>ISMT LTD</t>
  </si>
  <si>
    <t>ISMTLTD</t>
  </si>
  <si>
    <t>IST LTD</t>
  </si>
  <si>
    <t>ISTREET NETWORK LTD</t>
  </si>
  <si>
    <t>ITD CEMENTATION (INDIA) LTD</t>
  </si>
  <si>
    <t>ITDCEM</t>
  </si>
  <si>
    <t>ITD CEMENTATION INDIA LTD</t>
  </si>
  <si>
    <t>ITI LTD</t>
  </si>
  <si>
    <t>ITI</t>
  </si>
  <si>
    <t>ITL INDUSTRIES LTD</t>
  </si>
  <si>
    <t>IVP LTD</t>
  </si>
  <si>
    <t>IVP</t>
  </si>
  <si>
    <t>IVRCL LTD</t>
  </si>
  <si>
    <t>IVRCLINFRA</t>
  </si>
  <si>
    <t>IYKOT HITECH TOOLROOM LTD</t>
  </si>
  <si>
    <t>IZMO LTD</t>
  </si>
  <si>
    <t>IZMO</t>
  </si>
  <si>
    <t>J  TAPARIA PROJECTS LTD</t>
  </si>
  <si>
    <t>J J EXPORTERS LTD</t>
  </si>
  <si>
    <t>J J FINANCE CORPORATION LTD</t>
  </si>
  <si>
    <t>J KUMAR INFRAPROJECTS LTD</t>
  </si>
  <si>
    <t>JKIL</t>
  </si>
  <si>
    <t>J L MORISON (INDIA) LTD</t>
  </si>
  <si>
    <t>J L MORISON INDIA LTD</t>
  </si>
  <si>
    <t>J R FOODS LTD</t>
  </si>
  <si>
    <t>JACKSON INVESTMENTS LTD</t>
  </si>
  <si>
    <t>JAGAN LAMPS LTD</t>
  </si>
  <si>
    <t>JAGATJIT INDUSTRIES LTD</t>
  </si>
  <si>
    <t>JAGJANANI TEXTILES LTD</t>
  </si>
  <si>
    <t>JAGRAN PRAKASHAN LTD</t>
  </si>
  <si>
    <t>JAGRAN</t>
  </si>
  <si>
    <t>JAGSON AIRLINES LTD</t>
  </si>
  <si>
    <t>JAGSONPAL FINANCE &amp; LEASING LTD</t>
  </si>
  <si>
    <t>JAGSONPAL PHARMACEUTICALS LTD</t>
  </si>
  <si>
    <t>JAGSNPHARM</t>
  </si>
  <si>
    <t>JAI BALAJI INDUSTRIES LTD</t>
  </si>
  <si>
    <t>JAIBALAJI</t>
  </si>
  <si>
    <t>JAI CORP LTD</t>
  </si>
  <si>
    <t>JAICORPLTD</t>
  </si>
  <si>
    <t>JAI MATA GLASS LTD</t>
  </si>
  <si>
    <t>JAIHIND PROJECTS LTD</t>
  </si>
  <si>
    <t>JAIHINDPRO</t>
  </si>
  <si>
    <t>JAIHIND SYNTHETICS LTD</t>
  </si>
  <si>
    <t>JAIN IRRIGATION SYSTEMS LTD</t>
  </si>
  <si>
    <t>JISLJALEQS</t>
  </si>
  <si>
    <t>JISLDVREQS</t>
  </si>
  <si>
    <t>JAIN MARMO INDUSTRIES LTD</t>
  </si>
  <si>
    <t>JAIN STUDIOS LTD</t>
  </si>
  <si>
    <t>JAINSTUDIO</t>
  </si>
  <si>
    <t>JAINCO PROJECTS (INDIA) LTD</t>
  </si>
  <si>
    <t>JAINCO PROJECTS INDIA LTD</t>
  </si>
  <si>
    <t>JAINEX AAMCOL LTD</t>
  </si>
  <si>
    <t>JAIPAN INDUSTRIES LTD</t>
  </si>
  <si>
    <t>JAIPRAKASH ASSOCIATES LTD</t>
  </si>
  <si>
    <t>JPASSOCIAT</t>
  </si>
  <si>
    <t>JAIPRAKASH POWER VENTURES LTD</t>
  </si>
  <si>
    <t>JPPOWER</t>
  </si>
  <si>
    <t>JAISUKH DEALERS LTD</t>
  </si>
  <si>
    <t>JAKHARIA FABRIC LTD</t>
  </si>
  <si>
    <t>JAKHARIA</t>
  </si>
  <si>
    <t>JALAN TRANSOLUTIONS (INDIA) LTD</t>
  </si>
  <si>
    <t>JALAN</t>
  </si>
  <si>
    <t>JALAN TRANSOLUTIONS INDIA LTD</t>
  </si>
  <si>
    <t>JAMES WARREN TEA LTD</t>
  </si>
  <si>
    <t>JAMNA AUTO INDUSTRIES LTD</t>
  </si>
  <si>
    <t>JAMNAAUTO</t>
  </si>
  <si>
    <t>JAMSHRI RANJITSINGHJI SPG  &amp; WVG  MILLS CO LTD</t>
  </si>
  <si>
    <t>JASCH INDUSTRIES LTD</t>
  </si>
  <si>
    <t>JASH DEALMARK LTD</t>
  </si>
  <si>
    <t>JASH ENGINEERING LTD</t>
  </si>
  <si>
    <t>JASH</t>
  </si>
  <si>
    <t>JATTASHANKAR INDUSTIES LTD</t>
  </si>
  <si>
    <t>JAUSS POLYMERS LTD</t>
  </si>
  <si>
    <t>JAY BHARAT MARUTI LTD</t>
  </si>
  <si>
    <t>JAYBARMARU</t>
  </si>
  <si>
    <t>JAY SHREE TEA &amp; INDUSTRIES LTD</t>
  </si>
  <si>
    <t>JAY USHIN LTD</t>
  </si>
  <si>
    <t>JAYANT AGRO ORGANICS LTD</t>
  </si>
  <si>
    <t>JAYAGROGN</t>
  </si>
  <si>
    <t>JAYASWAL NECO INDUSTRIES LTD</t>
  </si>
  <si>
    <t>JAYNECOIND</t>
  </si>
  <si>
    <t>JAYATMA ENTERPRISES LTD</t>
  </si>
  <si>
    <t>JAYATMA INDUSTRIES LTD</t>
  </si>
  <si>
    <t>JAYBHARAT TEXTILES &amp; REAL ESTATE LTD</t>
  </si>
  <si>
    <t>JAYKAY ENTERPRISES LTD</t>
  </si>
  <si>
    <t>JAYPEE INFRATECH LTD</t>
  </si>
  <si>
    <t>JPINFRATEC</t>
  </si>
  <si>
    <t>JAYSHREE CHEMICALS LTD</t>
  </si>
  <si>
    <t>JAYSHREE TEA &amp; INDUSTRIES LTD</t>
  </si>
  <si>
    <t>JAYSREETEA</t>
  </si>
  <si>
    <t>JAYSYNTH DYESTUFF (INDIA) LTD</t>
  </si>
  <si>
    <t>JAYSYNTH DYESTUFF INDIA LTD</t>
  </si>
  <si>
    <t>JB CHEMICALS &amp; PHARMACEUTICALS LTD</t>
  </si>
  <si>
    <t>JBCHEPHARM</t>
  </si>
  <si>
    <t>JBF INDUSTRIES LTD</t>
  </si>
  <si>
    <t>JBFIND</t>
  </si>
  <si>
    <t>JBM AUTO LTD</t>
  </si>
  <si>
    <t>JBMA</t>
  </si>
  <si>
    <t>JCT LTD</t>
  </si>
  <si>
    <t>JD ORGOCHEM LTD</t>
  </si>
  <si>
    <t>JEEVAN SCIENTIFIC TECHNOLOGY LTD</t>
  </si>
  <si>
    <t>JENBURKT PHARMACEUTICALS LTD</t>
  </si>
  <si>
    <t>JET AIRWAYS (INDIA) LTD</t>
  </si>
  <si>
    <t>JETAIRWAYS</t>
  </si>
  <si>
    <t>JET AIRWAYS INDIA LTD</t>
  </si>
  <si>
    <t>JET FREIGHT LOGISTICS LTD</t>
  </si>
  <si>
    <t>JETFREIGHT</t>
  </si>
  <si>
    <t>JET INFRAVENTURE LTD</t>
  </si>
  <si>
    <t>JET KNITWEARS LTD</t>
  </si>
  <si>
    <t>JETKNIT</t>
  </si>
  <si>
    <t>JETKING INFOTRAIN LTD</t>
  </si>
  <si>
    <t>JHANDEWALAS FOODS LTD</t>
  </si>
  <si>
    <t>JHAVERI CREDITS &amp; CAPITAL LTD</t>
  </si>
  <si>
    <t>JHS SVENDGAARD LABORATORIES LTD</t>
  </si>
  <si>
    <t>JHS</t>
  </si>
  <si>
    <t>JIGAR CABLES LTD</t>
  </si>
  <si>
    <t>JIGYASA INFRASTRUCTURE LTD</t>
  </si>
  <si>
    <t>JIK INDUSTRIES LTD</t>
  </si>
  <si>
    <t>JIKIND</t>
  </si>
  <si>
    <t>Jinaams Dress Ltd</t>
  </si>
  <si>
    <t>JINAAM</t>
  </si>
  <si>
    <t>JINDAL CAPITAL LTD</t>
  </si>
  <si>
    <t>JINDAL COTEX LTD</t>
  </si>
  <si>
    <t>JINDCOT</t>
  </si>
  <si>
    <t>JINDAL DRILLING AND INDUSTRIES LTD</t>
  </si>
  <si>
    <t>JINDRILL</t>
  </si>
  <si>
    <t>JINDAL HOTELS LTD</t>
  </si>
  <si>
    <t>JINDAL LEASEFIN LTD</t>
  </si>
  <si>
    <t>JINDAL PHOTO LTD</t>
  </si>
  <si>
    <t>JINDALPHOT</t>
  </si>
  <si>
    <t>JINDAL POLY FILMS LTD</t>
  </si>
  <si>
    <t>JINDALPOLY</t>
  </si>
  <si>
    <t>JINDAL POLY INVESTMENT AND FINANCE COMPANY LTD</t>
  </si>
  <si>
    <t>JPOLYINVST</t>
  </si>
  <si>
    <t>JINDAL SAW LTD</t>
  </si>
  <si>
    <t>JINDALSAW</t>
  </si>
  <si>
    <t>JINDAL STAINLESS HISAR LTD</t>
  </si>
  <si>
    <t>JSLHISAR</t>
  </si>
  <si>
    <t>JINDAL STAINLESS LTD</t>
  </si>
  <si>
    <t>JSL</t>
  </si>
  <si>
    <t>JINDAL STEEL &amp; POWER LTD</t>
  </si>
  <si>
    <t>JINDALSTEL</t>
  </si>
  <si>
    <t>JINDAL WORLDWIDE LTD</t>
  </si>
  <si>
    <t>JINDWORLD</t>
  </si>
  <si>
    <t>JITF INFRALOGISTICS LTD</t>
  </si>
  <si>
    <t>JITFINFRA</t>
  </si>
  <si>
    <t>JIYA ECO-PRODUCTS LTD</t>
  </si>
  <si>
    <t>JK AGRI GENETICS LTD</t>
  </si>
  <si>
    <t>JK CEMENT LTD</t>
  </si>
  <si>
    <t>JKCEMENT</t>
  </si>
  <si>
    <t>JK LAKSHMI CEMENT LTD</t>
  </si>
  <si>
    <t>JKLAKSHMI</t>
  </si>
  <si>
    <t>JK PAPER LTD</t>
  </si>
  <si>
    <t>JKPAPER</t>
  </si>
  <si>
    <t>JK TYRE &amp; INDUSTRIES LTD</t>
  </si>
  <si>
    <t>JKTYRE</t>
  </si>
  <si>
    <t>JLA INFRAVILLE SHOPPERS LTD</t>
  </si>
  <si>
    <t>JM FINANCIAL LTD</t>
  </si>
  <si>
    <t>JMFINANCIL</t>
  </si>
  <si>
    <t>JMC PROJECTS (INDIA) LTD</t>
  </si>
  <si>
    <t>JMCPROJECT</t>
  </si>
  <si>
    <t>JMC PROJECTS INDIA LTD</t>
  </si>
  <si>
    <t>JMD VENTURES LTD</t>
  </si>
  <si>
    <t>JMG CORPORATION LTD</t>
  </si>
  <si>
    <t>JMT AUTO LTD</t>
  </si>
  <si>
    <t>JMTAUTOLTD</t>
  </si>
  <si>
    <t>JOCIL LTD</t>
  </si>
  <si>
    <t>JOCIL</t>
  </si>
  <si>
    <t>JOHNSON CONTROLS – HITACHI AIR CONDITIONING (INDIA) LTD</t>
  </si>
  <si>
    <t>JCHAC</t>
  </si>
  <si>
    <t>JOHNSON CONTROLS – HITACHI AIR CONDITIONING INDIA LTD</t>
  </si>
  <si>
    <t>JOINDRE CAPITAL SERVICES LTD</t>
  </si>
  <si>
    <t>JOINTECA EDUCATION SOLUTIONS LTD</t>
  </si>
  <si>
    <t>Jonjua Overseas Ltd</t>
  </si>
  <si>
    <t>JONJUA</t>
  </si>
  <si>
    <t>JOONKTOLLEE TEA &amp; INDUSTRIES LTD</t>
  </si>
  <si>
    <t>JOST'S ENGINEERING CO LTD</t>
  </si>
  <si>
    <t>JOY REALTY LTD</t>
  </si>
  <si>
    <t>JPT SECURITIES LTD</t>
  </si>
  <si>
    <t>JRI INDUSTRIES &amp; INFRASTRUCTURE LTD</t>
  </si>
  <si>
    <t>JSL INDUSTRIES LTD</t>
  </si>
  <si>
    <t>JSW ENERGY LTD</t>
  </si>
  <si>
    <t>JSWENERGY</t>
  </si>
  <si>
    <t>JSW HOLDINGS LTD</t>
  </si>
  <si>
    <t>JSWHL</t>
  </si>
  <si>
    <t>JSW STEEL LTD</t>
  </si>
  <si>
    <t>JSWSTEEL</t>
  </si>
  <si>
    <t>JTEKT (INDIA) LTD</t>
  </si>
  <si>
    <t>JTEKT(INDIA)</t>
  </si>
  <si>
    <t>JTEKT INDIA LTD</t>
  </si>
  <si>
    <t>JTEKTINDIA</t>
  </si>
  <si>
    <t>JTL INFRA LTD</t>
  </si>
  <si>
    <t>JUBILANT FOODWORKS LTD</t>
  </si>
  <si>
    <t>JUBLFOOD</t>
  </si>
  <si>
    <t>JUBILANT INDUSTRIES LTD</t>
  </si>
  <si>
    <t>JUBLINDS</t>
  </si>
  <si>
    <t>JUBILANT LIFE SCIENCES LTD</t>
  </si>
  <si>
    <t>JUBILANT</t>
  </si>
  <si>
    <t>JULLUNDUR MOTOR AGENCY DELHI LTD</t>
  </si>
  <si>
    <t>JMA</t>
  </si>
  <si>
    <t>JUMBO BAG LTD</t>
  </si>
  <si>
    <t>JUMBO FINANCE LTD</t>
  </si>
  <si>
    <t>JUNCTION FABRICS AND APPARELS LTD</t>
  </si>
  <si>
    <t>JUPITER INDUSTRIES &amp; LEASING LTD</t>
  </si>
  <si>
    <t>JUPITER INFOMEDIA LTD</t>
  </si>
  <si>
    <t>JUST DIAL LTD</t>
  </si>
  <si>
    <t>JUSTDIAL</t>
  </si>
  <si>
    <t>JUSTRIDE ENTERPRISES LTD</t>
  </si>
  <si>
    <t>JVL AGRO INDUSTRIES LTD</t>
  </si>
  <si>
    <t>JVLAGRO</t>
  </si>
  <si>
    <t>Jyot International Marketing Ltd</t>
  </si>
  <si>
    <t>JYOTIN</t>
  </si>
  <si>
    <t>JYOTHY LABORATORIES LTD</t>
  </si>
  <si>
    <t>JYOTHYLAB</t>
  </si>
  <si>
    <t>JYOTI LTD</t>
  </si>
  <si>
    <t>JYOTI RESINS &amp; ADHESIVES LTD</t>
  </si>
  <si>
    <t>JYOTI STRUCTURES LTD</t>
  </si>
  <si>
    <t>JYOTISTRUC</t>
  </si>
  <si>
    <t>JYOTIRGAMYA ENTERPRISES LTD</t>
  </si>
  <si>
    <t>K M SUGAR MILLS LTD</t>
  </si>
  <si>
    <t>KMSUGAR</t>
  </si>
  <si>
    <t>K P  ENERGY LTD</t>
  </si>
  <si>
    <t>K P R MILL LTD</t>
  </si>
  <si>
    <t>KPRMILL</t>
  </si>
  <si>
    <t>K Z LEASING &amp; FINANCE LTD</t>
  </si>
  <si>
    <t>K&amp;R RAIL ENGINEERING LTD</t>
  </si>
  <si>
    <t>K.P.I. Global Infrastructure Ltd</t>
  </si>
  <si>
    <t>KPIGLOBAL</t>
  </si>
  <si>
    <t>KAARYA FACILITIES AND SERVICES LTD</t>
  </si>
  <si>
    <t>KABRA COMMERCIAL LTD</t>
  </si>
  <si>
    <t>KABRA DRUGS LTD</t>
  </si>
  <si>
    <t>KABRA EXTRUSION TECHNIK LTD</t>
  </si>
  <si>
    <t>KABRAEXTRU</t>
  </si>
  <si>
    <t>KABSONS INDUSTRIES LTD</t>
  </si>
  <si>
    <t>KACHCHH MINERALS LTD</t>
  </si>
  <si>
    <t>KAIRA CAN CO LTD</t>
  </si>
  <si>
    <t>KAISER CORPORATION LTD</t>
  </si>
  <si>
    <t>KAJARIA CERAMICS LTD</t>
  </si>
  <si>
    <t>KAJARIACER</t>
  </si>
  <si>
    <t>KAKATIYA CEMENT SUGAR &amp; INDUSTRIES LTD</t>
  </si>
  <si>
    <t>KAKATCEM</t>
  </si>
  <si>
    <t>KAKATIYA TEXTILES LTD</t>
  </si>
  <si>
    <t>KALLAM TEXTILES LTD</t>
  </si>
  <si>
    <t>KALPA COMMERCIAL LTD</t>
  </si>
  <si>
    <t>KALPATARU POWER TRANSMISSION LTD</t>
  </si>
  <si>
    <t>KALPATPOWR</t>
  </si>
  <si>
    <t>KALYANI COMMERCIALS LTD</t>
  </si>
  <si>
    <t>KALYANI</t>
  </si>
  <si>
    <t>KALYANI FORGE LTD</t>
  </si>
  <si>
    <t>KALYANIFRG</t>
  </si>
  <si>
    <t>KALYANI INVESTMENT COMPANY LTD</t>
  </si>
  <si>
    <t>KICL</t>
  </si>
  <si>
    <t>KALYANI STEELS LTD</t>
  </si>
  <si>
    <t>KSL</t>
  </si>
  <si>
    <t>KAMA HOLDINGS LTD</t>
  </si>
  <si>
    <t>KAMADGIRI FASHION LTD</t>
  </si>
  <si>
    <t>KAMANWALA HOUSING CONSTRUCTION LTD</t>
  </si>
  <si>
    <t>KAMAT HOTELS I LTD</t>
  </si>
  <si>
    <t>KAMATHOTEL</t>
  </si>
  <si>
    <t>KAMDHENU LTD</t>
  </si>
  <si>
    <t>KAMDHENU</t>
  </si>
  <si>
    <t>KAMRON LABORATORIES LTD</t>
  </si>
  <si>
    <t>KANAK KRISHI IMPLEMENTS LTD</t>
  </si>
  <si>
    <t>KANANI INDUSTRIES LTD</t>
  </si>
  <si>
    <t>KANANIIND</t>
  </si>
  <si>
    <t>KANCHI KARPOORAM LTD</t>
  </si>
  <si>
    <t>KANCO TEA &amp; INDUSTRIES LTD</t>
  </si>
  <si>
    <t>KANDAGIRI SPINNING MILLS LTD</t>
  </si>
  <si>
    <t>Kanel Industries LTD</t>
  </si>
  <si>
    <t>KANELIND</t>
  </si>
  <si>
    <t>KANISHK STEEL INDUSTRIES LTD</t>
  </si>
  <si>
    <t>KANORIA CHEMICALS &amp; INDUSTRIES LTD</t>
  </si>
  <si>
    <t>KANORICHEM</t>
  </si>
  <si>
    <t>KANPUR PLASTIPACK LTD</t>
  </si>
  <si>
    <t>KANSAI NEROLAC PAINTS LTD</t>
  </si>
  <si>
    <t>KANSAINER</t>
  </si>
  <si>
    <t>KANUNGO FINANCIERS LTD</t>
  </si>
  <si>
    <t>KAPASHI COMMERCIALS LTD</t>
  </si>
  <si>
    <t>KAPIL COTEX LTD</t>
  </si>
  <si>
    <t>KAPIL RAJ FINANCE LTD</t>
  </si>
  <si>
    <t>KAPSTON FACILITIES MANAGEMENT LTD</t>
  </si>
  <si>
    <t>KAPSTON</t>
  </si>
  <si>
    <t>KARAN WOO-SIN LTD</t>
  </si>
  <si>
    <t>KARDA CONSTRUCTIONS LTD</t>
  </si>
  <si>
    <t>KARDA</t>
  </si>
  <si>
    <t>KARMA ENERGY LTD</t>
  </si>
  <si>
    <t>KARMAENG</t>
  </si>
  <si>
    <t>KARNAVATI FINANCE LTD</t>
  </si>
  <si>
    <t>KARNIMATA COLD STORAGE LTD</t>
  </si>
  <si>
    <t>KARUR VYSYA BANK LTD</t>
  </si>
  <si>
    <t>KARURVYSYA</t>
  </si>
  <si>
    <t>KARUTURI GLOBAL LTD</t>
  </si>
  <si>
    <t>KGL</t>
  </si>
  <si>
    <t>KASHIRAM JAIN AND COMPANY LTD</t>
  </si>
  <si>
    <t>KATARE SPINNING MILLS LTD</t>
  </si>
  <si>
    <t>KAUSHALYA INFRASTRUCTURE DEVELOPMENT CORPORATION LTD</t>
  </si>
  <si>
    <t>KAUSHALYA</t>
  </si>
  <si>
    <t>KAVERI SEED COMPANY LTD</t>
  </si>
  <si>
    <t>KSCL</t>
  </si>
  <si>
    <t>KAVIT INDUSTRIES LTD</t>
  </si>
  <si>
    <t>KAVITA FABRICS LTD</t>
  </si>
  <si>
    <t>KAVVERI TELECOM PRODUCTS LTD</t>
  </si>
  <si>
    <t>KAVVERITEL</t>
  </si>
  <si>
    <t>KAY POWER AND PAPER LTD</t>
  </si>
  <si>
    <t>KAYA LTD</t>
  </si>
  <si>
    <t>KAYA</t>
  </si>
  <si>
    <t>KAYCEE INDUSTRIES LTD</t>
  </si>
  <si>
    <t>KAYEL SECURITIES LTD</t>
  </si>
  <si>
    <t>KBS (INDIA) LTD</t>
  </si>
  <si>
    <t>KBS INDIA LTD</t>
  </si>
  <si>
    <t>KCCL PLASTIC LTD</t>
  </si>
  <si>
    <t>KCL INFRA PROJECTS LTD</t>
  </si>
  <si>
    <t>KCP LTD</t>
  </si>
  <si>
    <t>KCP</t>
  </si>
  <si>
    <t>KCP SUGAR AND INDUSTRIES CORPORATION LTD</t>
  </si>
  <si>
    <t>KCPSUGIND</t>
  </si>
  <si>
    <t>KD LEISURES LTD</t>
  </si>
  <si>
    <t>KDDL LTD</t>
  </si>
  <si>
    <t>KDDL</t>
  </si>
  <si>
    <t>KEC INTERNATIONAL LTD</t>
  </si>
  <si>
    <t>KEC</t>
  </si>
  <si>
    <t>KEDIA CONSTRUCTION CO LTD</t>
  </si>
  <si>
    <t>KEERTHI INDUSTRIES LTD</t>
  </si>
  <si>
    <t>KEERTI KNOWLEDGE AND SKILLS LTD</t>
  </si>
  <si>
    <t>KEERTI</t>
  </si>
  <si>
    <t>KEI INDUSTRIES LTD</t>
  </si>
  <si>
    <t>KEI</t>
  </si>
  <si>
    <t>KELLTON TECH SOLUTIONS LTD</t>
  </si>
  <si>
    <t>KELLTONTEC</t>
  </si>
  <si>
    <t>KELTECH ENERGIES LTD</t>
  </si>
  <si>
    <t>Kemistar Corporation LTD</t>
  </si>
  <si>
    <t>KEMISTAR</t>
  </si>
  <si>
    <t>KEMP &amp; COMPANY LTD</t>
  </si>
  <si>
    <t>KENNAMETAL (INDIA) LTD</t>
  </si>
  <si>
    <t>KENNAMETAL INDIA LTD</t>
  </si>
  <si>
    <t>KENVI JEWELS LTD</t>
  </si>
  <si>
    <t>KERALA AYURVEDA LTD</t>
  </si>
  <si>
    <t>KERNEX MICROSYSTEMS (INDIA) LTD</t>
  </si>
  <si>
    <t>KERNEX</t>
  </si>
  <si>
    <t>KERNEX MICROSYSTEMS INDIA LTD</t>
  </si>
  <si>
    <t>KESAR ENTERPRISES LTD</t>
  </si>
  <si>
    <t>KESARENT</t>
  </si>
  <si>
    <t>KESAR PETROPRODUCTS LTD</t>
  </si>
  <si>
    <t>KESAR TERMINALS &amp; INFRASTRUCTURE LTD</t>
  </si>
  <si>
    <t>KTIL</t>
  </si>
  <si>
    <t>KESORAM INDUSTRIES LTD</t>
  </si>
  <si>
    <t>KESORAMIND</t>
  </si>
  <si>
    <t>KEWAL KIRAN CLOTHING LTD</t>
  </si>
  <si>
    <t>KKCL</t>
  </si>
  <si>
    <t>KEY CORP LTD</t>
  </si>
  <si>
    <t>KEYNOTE CORPORATE SERVICES LTD</t>
  </si>
  <si>
    <t>KEYCORPSER</t>
  </si>
  <si>
    <t>Keynote Financial Services LTD</t>
  </si>
  <si>
    <t>KEYFINSERV</t>
  </si>
  <si>
    <t>KG DENIM LTD</t>
  </si>
  <si>
    <t>KG PETROCHEM LTD</t>
  </si>
  <si>
    <t>KHADIM (INDIA) LTD</t>
  </si>
  <si>
    <t>KHADIM</t>
  </si>
  <si>
    <t>KHADIM INDIA LTD</t>
  </si>
  <si>
    <t>KHAITAN (INDIA) LTD</t>
  </si>
  <si>
    <t>KHAITANLTD</t>
  </si>
  <si>
    <t>KHAITAN CHEMICALS &amp; FERTILIZERS LTD</t>
  </si>
  <si>
    <t>KHAITAN ELECTRICALS LTD.</t>
  </si>
  <si>
    <t>KHAITANELE</t>
  </si>
  <si>
    <t>KHAITAN INDIA LTD</t>
  </si>
  <si>
    <t>KHANDELWAL EXTRACTION LTD</t>
  </si>
  <si>
    <t>KHANDWALA SECURITIES LTD</t>
  </si>
  <si>
    <t>KHANDSE</t>
  </si>
  <si>
    <t>KHATAU EXIM LTD</t>
  </si>
  <si>
    <t>KHATOR FIBRE &amp; FABRICS LTD</t>
  </si>
  <si>
    <t>KHEMANI DISTRIBUTORS &amp; MARKETING LTD</t>
  </si>
  <si>
    <t>KHODAY (INDIA) LTD</t>
  </si>
  <si>
    <t>KHODAY INDIA LTD</t>
  </si>
  <si>
    <t>KHOOBSURAT LTD</t>
  </si>
  <si>
    <t>KHYATI MULTIMEDIA-ENTERTAINMENT LTD</t>
  </si>
  <si>
    <t>KIC METALIKS LTD</t>
  </si>
  <si>
    <t>KIDS MEDICAL SYSTEMS LTD</t>
  </si>
  <si>
    <t>KIDUJA (INDIA) LTD</t>
  </si>
  <si>
    <t>KIDUJA INDIA LTD</t>
  </si>
  <si>
    <t>KIFS FINANCIAL SERVICES LTD</t>
  </si>
  <si>
    <t>KILBURN CHEMICALS LTD</t>
  </si>
  <si>
    <t>KILBURN ENGINEERING LTD</t>
  </si>
  <si>
    <t>KILBURN OFFICE AUTOMATION LTD.</t>
  </si>
  <si>
    <t>KILBURN</t>
  </si>
  <si>
    <t>KILITCH DRUGS (INDIA) LTD</t>
  </si>
  <si>
    <t>KILITCH</t>
  </si>
  <si>
    <t>KILITCH DRUGS INDIA LTD</t>
  </si>
  <si>
    <t>KILPEST (INDIA) LTD</t>
  </si>
  <si>
    <t>KILPEST INDIA LTD</t>
  </si>
  <si>
    <t>Kimia Biosciences Ltd</t>
  </si>
  <si>
    <t>KIMIABL</t>
  </si>
  <si>
    <t>KINETIC ENGINEERING LTD</t>
  </si>
  <si>
    <t>KINETIC TRUST LTD</t>
  </si>
  <si>
    <t>KINGFA SCIENCE &amp; TECHNOLOGY (INDIA) LTD</t>
  </si>
  <si>
    <t>KINGFA</t>
  </si>
  <si>
    <t>KINGFA SCIENCE &amp; TECHNOLOGY INDIA LTD</t>
  </si>
  <si>
    <t>KINGS INFRA VENTURES LTD</t>
  </si>
  <si>
    <t>KINTECH RENEWABLES LTD</t>
  </si>
  <si>
    <t>KIOCL LTD</t>
  </si>
  <si>
    <t>KIOCL</t>
  </si>
  <si>
    <t>KIRAN PRINT-PACK LTD</t>
  </si>
  <si>
    <t>KIRAN VYAPAR LTD</t>
  </si>
  <si>
    <t>KIRI INDUSTRIES LTD</t>
  </si>
  <si>
    <t>KIRIINDUS</t>
  </si>
  <si>
    <t>KIRLOSKAR BROTHERS LTD</t>
  </si>
  <si>
    <t>KIRLOSBROS</t>
  </si>
  <si>
    <t>KIRLOSKAR ELECTRIC COMPANY LTD</t>
  </si>
  <si>
    <t>KECL</t>
  </si>
  <si>
    <t>KIRLOSKAR FERROUS INDUSTRIES LTD</t>
  </si>
  <si>
    <t>KIRLOSKAR INDUSTRIES LTD</t>
  </si>
  <si>
    <t>KIRLOSIND</t>
  </si>
  <si>
    <t>KIRLOSKAR OIL ENGINES LTD</t>
  </si>
  <si>
    <t>KIRLOSENG</t>
  </si>
  <si>
    <t>KIRLOSKAR PNEUMATIC CO LTD</t>
  </si>
  <si>
    <t>KISAN MOULDINGS LTD</t>
  </si>
  <si>
    <t>KITEX GARMENTS LTD</t>
  </si>
  <si>
    <t>KITEX</t>
  </si>
  <si>
    <t>KJMC CORPORATE ADVISORS (INDIA) LTD</t>
  </si>
  <si>
    <t>KJMC CORPORATE ADVISORS INDIA LTD</t>
  </si>
  <si>
    <t>KJMC FINANCIAL SERVICES LTD</t>
  </si>
  <si>
    <t>KKALPANA INDUSTRIES (INDIA) LTD</t>
  </si>
  <si>
    <t>KKALPANA INDUSTRIES INDIA LTD</t>
  </si>
  <si>
    <t>KKALPANA PLASTICK LTD</t>
  </si>
  <si>
    <t>KKRRAFTON DEVELOPERS LTD</t>
  </si>
  <si>
    <t>KKV AGRO POWERS LTD</t>
  </si>
  <si>
    <t>KKVAPOW</t>
  </si>
  <si>
    <t>KLG CAPITAL SERVICES LTD</t>
  </si>
  <si>
    <t>K-LIFESTYLE &amp; INDUSTRIES LTD</t>
  </si>
  <si>
    <t>KLK Electrical Ltd</t>
  </si>
  <si>
    <t>KLKELEC</t>
  </si>
  <si>
    <t>KMC SPECIALITY HOSPITALS (INDIA) LTD</t>
  </si>
  <si>
    <t>KMC SPECIALITY HOSPITALS INDIA LTD</t>
  </si>
  <si>
    <t>KMF BUILDERS &amp; DEVELOPERS LTD</t>
  </si>
  <si>
    <t>KMG MILK FOOD LTD</t>
  </si>
  <si>
    <t>KMS MEDISURGI LTD</t>
  </si>
  <si>
    <t>KNR CONSTRUCTIONS LTD</t>
  </si>
  <si>
    <t>KNRCON</t>
  </si>
  <si>
    <t>KOHINOOR FOODS LTD</t>
  </si>
  <si>
    <t>KOHINOOR</t>
  </si>
  <si>
    <t>KOKUYO CAMLIN LTD</t>
  </si>
  <si>
    <t>KOKUYOCMLN</t>
  </si>
  <si>
    <t>KOLTE - PATIL DEVELOPERS LTD</t>
  </si>
  <si>
    <t>KOLTEPATIL</t>
  </si>
  <si>
    <t>KOME-ON COMMUNICATION LTD</t>
  </si>
  <si>
    <t>KONARK SYNTHETIC LTD</t>
  </si>
  <si>
    <t>KOPRAN LTD</t>
  </si>
  <si>
    <t>KOPRAN</t>
  </si>
  <si>
    <t>KOTAK MAHINDRA BANK LTD</t>
  </si>
  <si>
    <t>KOTAKBANK</t>
  </si>
  <si>
    <t>KOTAK MAHINDRA MUTUAL FUND - KOTAK GOLD EXCHANGE TRADED FUND</t>
  </si>
  <si>
    <t>KOTAKGOLD</t>
  </si>
  <si>
    <t>KOTAK MAHINDRA MUTUAL FUND - KOTAK PSU BANK ETF</t>
  </si>
  <si>
    <t>KOTAKPSUBK</t>
  </si>
  <si>
    <t>KOTAK SENSEX ETF</t>
  </si>
  <si>
    <t>KTKSENSEX</t>
  </si>
  <si>
    <t>KOTHARI FERMENTATION &amp; BIOCHEM LTD</t>
  </si>
  <si>
    <t>KOTHARI PETROCHEMICALS LTD</t>
  </si>
  <si>
    <t>KOTHARIPET</t>
  </si>
  <si>
    <t>KOTHARI PRODUCTS LTD</t>
  </si>
  <si>
    <t>KOTHARIPRO</t>
  </si>
  <si>
    <t>KOTHARI SUGARS AND CHEMICALS LTD</t>
  </si>
  <si>
    <t>KOTARISUG</t>
  </si>
  <si>
    <t>KOTHARI WORLD FINANCE LTD</t>
  </si>
  <si>
    <t>KOTIA ENTERPRISES LTD</t>
  </si>
  <si>
    <t>KOVAI MEDICAL CENTER &amp; HOSPITAL LTD</t>
  </si>
  <si>
    <t>KOVALAM INVESTMENT &amp; TRADING CO LTD</t>
  </si>
  <si>
    <t>KOVILPATTI LAKSHMI ROLLER FLOUR MILLS LTD</t>
  </si>
  <si>
    <t>KPIT TECHNOLOGIES LTD</t>
  </si>
  <si>
    <t>KPIT</t>
  </si>
  <si>
    <t>KPIT Technologies Ltd</t>
  </si>
  <si>
    <t>KPITTECH</t>
  </si>
  <si>
    <t>Auto Parts &amp;amp; Equipment</t>
  </si>
  <si>
    <t>Kranti Industries Ltd</t>
  </si>
  <si>
    <t>KRANTI</t>
  </si>
  <si>
    <t>KRATOS ENERGY &amp; INFRASTRUCTURE LTD</t>
  </si>
  <si>
    <t>KRBL LTD</t>
  </si>
  <si>
    <t>KRBL</t>
  </si>
  <si>
    <t>KREBS BIOCHEMICALS AND INDUSTRIES LTD</t>
  </si>
  <si>
    <t>KREBSBIO</t>
  </si>
  <si>
    <t>KREON FINNANCIAL SERVICES LTD</t>
  </si>
  <si>
    <t>KRETTO SYSCON LTD</t>
  </si>
  <si>
    <t>KRIDHAN INFRA LTD</t>
  </si>
  <si>
    <t>KRIDHANINF</t>
  </si>
  <si>
    <t>KRISHANA PHOSCHEM LTD</t>
  </si>
  <si>
    <t>KRISHANA</t>
  </si>
  <si>
    <t>KRISHNA CAPITAL AND SECURITIES LTD</t>
  </si>
  <si>
    <t>KRISHNA VENTURES LTD</t>
  </si>
  <si>
    <t>KRITI INDUSTRIES (INDIA) LTD</t>
  </si>
  <si>
    <t>KRITI INDUSTRIES INDIA LTD</t>
  </si>
  <si>
    <t>KRITI NUTRIENTS LTD</t>
  </si>
  <si>
    <t>KRITIKA WIRES LTD</t>
  </si>
  <si>
    <t>KRITIKA</t>
  </si>
  <si>
    <t>KRYPTON INDUSTRIES LTD</t>
  </si>
  <si>
    <t>KSB LTD</t>
  </si>
  <si>
    <t>KSB</t>
  </si>
  <si>
    <t>KSE LTD</t>
  </si>
  <si>
    <t>KSHITIJ POLYLINE LTD</t>
  </si>
  <si>
    <t>KSHITIJPOL</t>
  </si>
  <si>
    <t>KSHITIZ INVESTMENT LTD</t>
  </si>
  <si>
    <t>KSK ENERGY VENTURES LTD</t>
  </si>
  <si>
    <t>KSK</t>
  </si>
  <si>
    <t>KSL AND INDUSTRIES LTD</t>
  </si>
  <si>
    <t>KSS LTD</t>
  </si>
  <si>
    <t>KSERASERA</t>
  </si>
  <si>
    <t>KUANTUM PAPERS LTD</t>
  </si>
  <si>
    <t>KUBER UDYOG LTD</t>
  </si>
  <si>
    <t>KULKARNI POWER &amp; TOOLS LTD</t>
  </si>
  <si>
    <t>KUMAR WIRE CLOTH MANUFACTURING COMPANY LTD</t>
  </si>
  <si>
    <t>KUNSTSTOFFE INDUSTRIES LTD</t>
  </si>
  <si>
    <t>KUSAM ELECTRICAL INDUSTRIES LTD</t>
  </si>
  <si>
    <t>KUSH INDUSTRIES LTD</t>
  </si>
  <si>
    <t>KUSHAL LTD</t>
  </si>
  <si>
    <t>KUWER INDUSTRIES LTD</t>
  </si>
  <si>
    <t>KWALITY CREDIT &amp; LEASING LTD</t>
  </si>
  <si>
    <t>KWALITY LTD</t>
  </si>
  <si>
    <t>KWALITY</t>
  </si>
  <si>
    <t>KWALITY PHARMACEUTICALS LTD</t>
  </si>
  <si>
    <t>L  P  NAVAL AND ENGINEERING LTD</t>
  </si>
  <si>
    <t>L&amp;T FINANCE HOLDINGS LTD</t>
  </si>
  <si>
    <t>L&amp;TFH</t>
  </si>
  <si>
    <t>L&amp;T TECHNOLOGY SERVICES LTD</t>
  </si>
  <si>
    <t>LTTS</t>
  </si>
  <si>
    <t>LA OPALA RG LTD</t>
  </si>
  <si>
    <t>LAOPALA</t>
  </si>
  <si>
    <t>La Tim Metal &amp;amp; Industries Ltd</t>
  </si>
  <si>
    <t>LATIMMETAL</t>
  </si>
  <si>
    <t>LACTOSE (INDIA) LTD</t>
  </si>
  <si>
    <t>LACTOSE INDIA LTD</t>
  </si>
  <si>
    <t>LADAM AFFORDABLE HOUSING LTD</t>
  </si>
  <si>
    <t>LADDERUP FINANCE LTD</t>
  </si>
  <si>
    <t>LAFFANS PETROCHEMICALS LTD</t>
  </si>
  <si>
    <t>LAGNAM SPINTEX LTD</t>
  </si>
  <si>
    <t>LAGNAM</t>
  </si>
  <si>
    <t>LAHOTI OVERSEAS LTD</t>
  </si>
  <si>
    <t>LAKHOTIA POLYESTERS (INDIA) LTD</t>
  </si>
  <si>
    <t>LAKHOTIA POLYESTERS INDIA LTD</t>
  </si>
  <si>
    <t>LAKSHMI AUTOMATIC LOOM WORKS LTD</t>
  </si>
  <si>
    <t>LAKSHMI ELECTRICAL CONTROL SYSTEMS LTD</t>
  </si>
  <si>
    <t>LAKSHMI FINANCE &amp; INDUSTRIAL CORPORATION LTD</t>
  </si>
  <si>
    <t>LFIC</t>
  </si>
  <si>
    <t>LAKSHMI MACHINE WORKS LTD</t>
  </si>
  <si>
    <t>LAXMIMACH</t>
  </si>
  <si>
    <t>LAKSHMI MILLS COMPANY LTD</t>
  </si>
  <si>
    <t>LAKSHMI PRECISION SCREWS LTD</t>
  </si>
  <si>
    <t>LAKPRE</t>
  </si>
  <si>
    <t>LAKSHMI VILAS BANK LTD</t>
  </si>
  <si>
    <t>LAKSHVILAS</t>
  </si>
  <si>
    <t>LAMBODHARA TEXTILES LTD</t>
  </si>
  <si>
    <t>LAMBODHARA</t>
  </si>
  <si>
    <t>LANCER CONTAINER LINES LTD</t>
  </si>
  <si>
    <t>LANCOR HOLDINGS LTD</t>
  </si>
  <si>
    <t>LANDMARC LEISURE CORPORATION LTD</t>
  </si>
  <si>
    <t>LANDMARK PROPERTY DEVELOPMENT COMPANY LTD</t>
  </si>
  <si>
    <t>LPDC</t>
  </si>
  <si>
    <t>LARSEN &amp; TOUBRO INFOTECH LTD</t>
  </si>
  <si>
    <t>LTI</t>
  </si>
  <si>
    <t>LARSEN &amp; TOUBRO LTD</t>
  </si>
  <si>
    <t>LT</t>
  </si>
  <si>
    <t>LASA SUPERGENERICS LTD</t>
  </si>
  <si>
    <t>LASA</t>
  </si>
  <si>
    <t>LASER DIAMONDS LTD</t>
  </si>
  <si>
    <t>LATENT LIGHT FINANCE LTD</t>
  </si>
  <si>
    <t>LATTEYS INDUSTRIES LTD</t>
  </si>
  <si>
    <t>LATTEYS</t>
  </si>
  <si>
    <t>LAURUS LABS LTD</t>
  </si>
  <si>
    <t>LAURUSLABS</t>
  </si>
  <si>
    <t>LAWRESHWAR POLYMERS LTD</t>
  </si>
  <si>
    <t>LAXMI COTSPIN LTD</t>
  </si>
  <si>
    <t>LAXMICOT</t>
  </si>
  <si>
    <t>LEAD FINANCIAL SERVICES LTD</t>
  </si>
  <si>
    <t>LEADING LEASING FINANCE AND INVESTMENT COMPANY LTD</t>
  </si>
  <si>
    <t>LEDO TEA CO LTD</t>
  </si>
  <si>
    <t>LEE &amp; NEE SOFTWARES EXPORTS LTD</t>
  </si>
  <si>
    <t>LEEL ELECTRICALS LTD</t>
  </si>
  <si>
    <t>LEEL</t>
  </si>
  <si>
    <t>LEENA CONSULTANCY LTD</t>
  </si>
  <si>
    <t>LEGACY MERCANTILE LTD</t>
  </si>
  <si>
    <t>LEMON TREE HOTELS LTD</t>
  </si>
  <si>
    <t>LEMONTREE</t>
  </si>
  <si>
    <t>LESHA INDUSTRIES LTD</t>
  </si>
  <si>
    <t>LEX NIMBLE SOLUTIONS LTD</t>
  </si>
  <si>
    <t>LEXUS GRANITO (INDIA) LTD</t>
  </si>
  <si>
    <t>LEXUS</t>
  </si>
  <si>
    <t>LEXUS GRANITO INDIA LTD</t>
  </si>
  <si>
    <t>LG BALAKRISHNAN &amp; BROS LTD</t>
  </si>
  <si>
    <t>LGBBROSLTD</t>
  </si>
  <si>
    <t>LGB FORGE LTD.</t>
  </si>
  <si>
    <t>LGBFORGE</t>
  </si>
  <si>
    <t>LIBAS DESIGNS LTD</t>
  </si>
  <si>
    <t>LIBAS</t>
  </si>
  <si>
    <t>LIBERTY SHOES LTD</t>
  </si>
  <si>
    <t>LIBERTSHOE</t>
  </si>
  <si>
    <t>LIBORD FINANCE LTD</t>
  </si>
  <si>
    <t>LIBORD SECURITIES LTD</t>
  </si>
  <si>
    <t>LIC HOUSING FINANCE LTD</t>
  </si>
  <si>
    <t>LICHSGFIN</t>
  </si>
  <si>
    <t>LIKHAMI CONSULTING LTD</t>
  </si>
  <si>
    <t>LIME CHEMICALS LTD</t>
  </si>
  <si>
    <t>LINAKS MICROELECTRONICS LTD.</t>
  </si>
  <si>
    <t>LINAKS</t>
  </si>
  <si>
    <t>LINC PEN &amp; PLASTICS LTD</t>
  </si>
  <si>
    <t>LINCPEN</t>
  </si>
  <si>
    <t>LINCOLN PHARMACEUTICALS LTD</t>
  </si>
  <si>
    <t>LINCOLN</t>
  </si>
  <si>
    <t>LINDE (INDIA) LTD</t>
  </si>
  <si>
    <t>LINDE(INDIA)</t>
  </si>
  <si>
    <t>LINDE INDIA LTD</t>
  </si>
  <si>
    <t>LINDEINDIA</t>
  </si>
  <si>
    <t>LINK PHARMA CHEM LTD</t>
  </si>
  <si>
    <t>LIPPI SYSTEMS LTD</t>
  </si>
  <si>
    <t>LKP FINANCE LTD</t>
  </si>
  <si>
    <t>LKP SECURITIES LTD</t>
  </si>
  <si>
    <t>LLOYDS METALS AND ENERGY LTD</t>
  </si>
  <si>
    <t>LLOYDS STEELS INDUSTRIES LTD</t>
  </si>
  <si>
    <t>LSIL</t>
  </si>
  <si>
    <t>LOHIA SECURITIES LTD</t>
  </si>
  <si>
    <t>LOKESH MACHINES LTD</t>
  </si>
  <si>
    <t>LOKESHMACH</t>
  </si>
  <si>
    <t>LONGVIEW TEA COMPANY LTD</t>
  </si>
  <si>
    <t>LOOKS HEALTH SERVICES LTD</t>
  </si>
  <si>
    <t>LORDS CHLORO ALKALI LTD</t>
  </si>
  <si>
    <t>LORDS ISHWAR HOTELS LTD</t>
  </si>
  <si>
    <t>LORENZINI APPARELS LTD</t>
  </si>
  <si>
    <t>LOTUS CHOCOLATE CO LTD</t>
  </si>
  <si>
    <t>LOTUS EYE HOSPITAL AND INSTITUTE LTD</t>
  </si>
  <si>
    <t>LOTUSEYE</t>
  </si>
  <si>
    <t>LOVABLE LINGERIE LTD</t>
  </si>
  <si>
    <t>LOVABLE</t>
  </si>
  <si>
    <t>LOYAL EQUIPMENTS LTD</t>
  </si>
  <si>
    <t>LOYAL TEXTILE MILLS LTD</t>
  </si>
  <si>
    <t>LT FOODS LTD</t>
  </si>
  <si>
    <t>DAAWAT</t>
  </si>
  <si>
    <t>LUDLOW JUTE &amp; SPECIALITIES LTD</t>
  </si>
  <si>
    <t>LUHARUKA MEDIA &amp; INFRA LTD</t>
  </si>
  <si>
    <t>LUMAX AUTO TECHNOLOGIES LTD</t>
  </si>
  <si>
    <t>LUMAXTECH</t>
  </si>
  <si>
    <t>LUMAX INDUSTRIES LTD</t>
  </si>
  <si>
    <t>LUMAXIND</t>
  </si>
  <si>
    <t>LUPIN LTD</t>
  </si>
  <si>
    <t>LUPIN</t>
  </si>
  <si>
    <t>LUX INDUSTRIES LTD</t>
  </si>
  <si>
    <t>LUXIND</t>
  </si>
  <si>
    <t>LWS KNITWEAR LTD</t>
  </si>
  <si>
    <t>LYKA LABS LTD</t>
  </si>
  <si>
    <t>LYKALABS</t>
  </si>
  <si>
    <t>LYKIS LTD</t>
  </si>
  <si>
    <t>LYNX MACHINERY &amp; COMMERCIALS LTD</t>
  </si>
  <si>
    <t>LYPSA GEMS &amp; JEWELLERY LTD</t>
  </si>
  <si>
    <t>LYPSAGEMS</t>
  </si>
  <si>
    <t>M B PARIKH FINSTOCKS LTD</t>
  </si>
  <si>
    <t>M K  EXIM (INDIA) LTD</t>
  </si>
  <si>
    <t>M K  EXIM INDIA LTD</t>
  </si>
  <si>
    <t>M K PROTEINS LTD</t>
  </si>
  <si>
    <t>MKPL</t>
  </si>
  <si>
    <t>M P AGRO INDUSTRIES LTD</t>
  </si>
  <si>
    <t>MAAN ALUMINIUM LTD</t>
  </si>
  <si>
    <t>MAANALU</t>
  </si>
  <si>
    <t>MAC CHARLES (INDIA) LTD</t>
  </si>
  <si>
    <t>MAC CHARLES INDIA LTD</t>
  </si>
  <si>
    <t>MAC HOTELS LTD</t>
  </si>
  <si>
    <t>MACHINO PLASTICS LTD</t>
  </si>
  <si>
    <t>MACK TRADING CO LTD</t>
  </si>
  <si>
    <t>MACPOWER CNC MACHINES LTD</t>
  </si>
  <si>
    <t>MACPOWER</t>
  </si>
  <si>
    <t>MACRO INTERNATIONAL EXPORTS LTD</t>
  </si>
  <si>
    <t>MADHAV COPPER LTD</t>
  </si>
  <si>
    <t>MCL</t>
  </si>
  <si>
    <t>MADHAV INFRA PROJECTS LTD</t>
  </si>
  <si>
    <t>MADHAV MARBLES AND GRANITES LTD</t>
  </si>
  <si>
    <t>MADHAV</t>
  </si>
  <si>
    <t>MADHUBAN CONSTRUCTIONS LTD</t>
  </si>
  <si>
    <t>MADHUCON PROJECTS LTD</t>
  </si>
  <si>
    <t>MADHUCON</t>
  </si>
  <si>
    <t>MADHUR INDUSTRIES LTD</t>
  </si>
  <si>
    <t>MADHUSUDAN INDUSTRIES LTD</t>
  </si>
  <si>
    <t>MADHUSUDAN SECURITIES LTD</t>
  </si>
  <si>
    <t>MADHUVEER COM 18 NETWORK LTD</t>
  </si>
  <si>
    <t>MADHYA BHARAT AGRO PRODUCTS LTD</t>
  </si>
  <si>
    <t>MBAPL</t>
  </si>
  <si>
    <t>MADHYA PRADESH TODAY MEDIA LTD</t>
  </si>
  <si>
    <t>MPTODAY</t>
  </si>
  <si>
    <t>MADRAS FERTILIZERS LTD</t>
  </si>
  <si>
    <t>MADRASFERT</t>
  </si>
  <si>
    <t>MAESTROS ELECTRONICS &amp; TELECOMMUNICATIONS SYSTEMS LTD</t>
  </si>
  <si>
    <t>MAFATLAL INDUSTRIES LTD</t>
  </si>
  <si>
    <t>MAGADH SUGAR &amp; ENERGY LTD</t>
  </si>
  <si>
    <t>MAGADSUGAR</t>
  </si>
  <si>
    <t>MAGMA FINCORP LTD</t>
  </si>
  <si>
    <t>MAGMA</t>
  </si>
  <si>
    <t>MAGNA ELECTRO CASTINGS LTD</t>
  </si>
  <si>
    <t>MAGNANIMOUS TRADE &amp; FINANCE LTD</t>
  </si>
  <si>
    <t>MAGNUM VENTURES LTD</t>
  </si>
  <si>
    <t>MAGNUM</t>
  </si>
  <si>
    <t>MAHA RASHTRA APEX CORPORATION LTD</t>
  </si>
  <si>
    <t>MAHAPEXLTD</t>
  </si>
  <si>
    <t>MAHAAN FOODS LTD</t>
  </si>
  <si>
    <t>MAHALAXMI RUBTECH LTD</t>
  </si>
  <si>
    <t>MAHALAXMI SEAMLESS LTD</t>
  </si>
  <si>
    <t>MAHAMAYA STEEL INDUSTRIES LTD</t>
  </si>
  <si>
    <t>MAHASTEEL</t>
  </si>
  <si>
    <t>MAHAN INDUSTRIES LTD</t>
  </si>
  <si>
    <t>MAHANAGAR GAS LTD</t>
  </si>
  <si>
    <t>MGL</t>
  </si>
  <si>
    <t>MAHANAGAR TELEPHONE NIGAM LTD</t>
  </si>
  <si>
    <t>MTNL</t>
  </si>
  <si>
    <t>MAHANIVESH (INDIA) LTD</t>
  </si>
  <si>
    <t>MAHANIVESH INDIA LTD</t>
  </si>
  <si>
    <t>MAHARASHTRA CORPORATION LTD</t>
  </si>
  <si>
    <t>MAHARASHTRA SCOOTERS LTD</t>
  </si>
  <si>
    <t>MAHSCOOTER</t>
  </si>
  <si>
    <t>MAHARASHTRA SEAMLESS LTD</t>
  </si>
  <si>
    <t>MAHSEAMLES</t>
  </si>
  <si>
    <t>MAHASAGAR TRAVELS LTD</t>
  </si>
  <si>
    <t>MAHASHREE TRADING LTD</t>
  </si>
  <si>
    <t>MAHAVEER INFOWAY LTD</t>
  </si>
  <si>
    <t>MAHAVIR INDUSTRIES LTD</t>
  </si>
  <si>
    <t>Mahesh Developers Ltd</t>
  </si>
  <si>
    <t>MAHESH</t>
  </si>
  <si>
    <t>MAHESHWARI LOGISTICS LTD</t>
  </si>
  <si>
    <t>MAHESHWARI</t>
  </si>
  <si>
    <t>MAHICKRA CHEMICALS LTD</t>
  </si>
  <si>
    <t>MAHICKRA</t>
  </si>
  <si>
    <t>MAHINDRA &amp; MAHINDRA FINANCIAL SERVICES LTD</t>
  </si>
  <si>
    <t>M&amp;MFIN</t>
  </si>
  <si>
    <t>MAHINDRA &amp; MAHINDRA LTD</t>
  </si>
  <si>
    <t>M&amp;M</t>
  </si>
  <si>
    <t>MAHINDRA CIE AUTOMOTIVE LTD</t>
  </si>
  <si>
    <t>MAHINDCIE</t>
  </si>
  <si>
    <t>MAHINDRA HOLIDAYS &amp; RESORTS (INDIA) LTD</t>
  </si>
  <si>
    <t>MHRIL</t>
  </si>
  <si>
    <t>MAHINDRA HOLIDAYS &amp; RESORTS INDIA LTD</t>
  </si>
  <si>
    <t>MAHINDRA LIFESPACE DEVELOPERS LTD</t>
  </si>
  <si>
    <t>MAHLIFE</t>
  </si>
  <si>
    <t>MAHINDRA LOGISTICS LTD</t>
  </si>
  <si>
    <t>MAHLOG</t>
  </si>
  <si>
    <t>Mahip Industries Ltd</t>
  </si>
  <si>
    <t>MAHIP</t>
  </si>
  <si>
    <t>MAITHAN ALLOYS LTD</t>
  </si>
  <si>
    <t>MAITHANALL</t>
  </si>
  <si>
    <t>MAITRI ENTERPRISES LTD</t>
  </si>
  <si>
    <t>MAJESCO LTD</t>
  </si>
  <si>
    <t>MAJESCO</t>
  </si>
  <si>
    <t>MAJESTIC AUTO LTD</t>
  </si>
  <si>
    <t>MAJESTIC RESEARCH SERVICES AND SOLUTIONS LTD</t>
  </si>
  <si>
    <t>MAKERS LABORATORIES LTD</t>
  </si>
  <si>
    <t>MALLCOM (INDIA) LTD</t>
  </si>
  <si>
    <t>MALLCOM INDIA LTD</t>
  </si>
  <si>
    <t>MALU PAPER MILLS LTD</t>
  </si>
  <si>
    <t>MALUPAPER</t>
  </si>
  <si>
    <t>MAN INDUSTRIES (INDIA) LTD</t>
  </si>
  <si>
    <t>MANINDS</t>
  </si>
  <si>
    <t>MAN INDUSTRIES INDIA LTD</t>
  </si>
  <si>
    <t>MAN INFRACONSTRUCTION LTD</t>
  </si>
  <si>
    <t>MANINFRA</t>
  </si>
  <si>
    <t>MANAKSIA ALUMINIUM COMPANY LTD</t>
  </si>
  <si>
    <t>MANAKALUCO</t>
  </si>
  <si>
    <t>MANAKSIA COATED METALS &amp; INDUSTRIES LTD</t>
  </si>
  <si>
    <t>MANAKCOAT</t>
  </si>
  <si>
    <t>MANAKSIA LTD</t>
  </si>
  <si>
    <t>MANAKSIA</t>
  </si>
  <si>
    <t>MANAKSIA STEELS LTD</t>
  </si>
  <si>
    <t>MANAKSTEEL</t>
  </si>
  <si>
    <t>MANALI PETROCHEMICALS LTD</t>
  </si>
  <si>
    <t>MANALIPETC</t>
  </si>
  <si>
    <t>MANAPPURAM FINANCE LTD</t>
  </si>
  <si>
    <t>MANAPPURAM</t>
  </si>
  <si>
    <t>MANAS PROPERTIES LTD</t>
  </si>
  <si>
    <t>MANAV INFRA PROJECTS LTD</t>
  </si>
  <si>
    <t>MANAV</t>
  </si>
  <si>
    <t>MANDHANA INDUSTRIES LTD</t>
  </si>
  <si>
    <t>MANDHANA</t>
  </si>
  <si>
    <t>MANGAL CREDIT AND FINCORP LTD.</t>
  </si>
  <si>
    <t>MANCREDIT</t>
  </si>
  <si>
    <t>MANGALAM CEMENT LTD</t>
  </si>
  <si>
    <t>MANGLMCEM</t>
  </si>
  <si>
    <t>MANGALAM DRUGS AND ORGANICS LTD</t>
  </si>
  <si>
    <t>MANGALAM</t>
  </si>
  <si>
    <t>MANGALAM INDUSTRIAL FINANCE LTD</t>
  </si>
  <si>
    <t>MANGALAM ORGANICS LTD</t>
  </si>
  <si>
    <t>MANGALAM SEEDS LTD</t>
  </si>
  <si>
    <t>MANGALAM TIMBER PRODUCTS LTD</t>
  </si>
  <si>
    <t>MANGTIMBER</t>
  </si>
  <si>
    <t>MANGALORE CHEMICALS &amp; FERTILIZERS LTD</t>
  </si>
  <si>
    <t>MANGCHEFER</t>
  </si>
  <si>
    <t>MANGALORE REFINERY AND PETROCHEMICALS LTD</t>
  </si>
  <si>
    <t>MRPL</t>
  </si>
  <si>
    <t>MANGALYA SOFT-TECH LTD</t>
  </si>
  <si>
    <t>MANIPAL FINANCE CORPORATION LTD</t>
  </si>
  <si>
    <t>MANJEERA CONSTRUCTIONS LTD</t>
  </si>
  <si>
    <t>MANOMAY TEX (INDIA) LTD</t>
  </si>
  <si>
    <t>MANOMAY TEX INDIA LTD</t>
  </si>
  <si>
    <t>MANORAMA INDUSTRIES LTD</t>
  </si>
  <si>
    <t>MANPASAND BEVERAGES LTD</t>
  </si>
  <si>
    <t>MANPASAND</t>
  </si>
  <si>
    <t>MANRAJ HOUSING FINANCE LTD</t>
  </si>
  <si>
    <t>MANSI FINANCE CHENNAI LTD</t>
  </si>
  <si>
    <t>MANSOON TRADING CO LTD</t>
  </si>
  <si>
    <t>MANUGRAPH (INDIA) LTD</t>
  </si>
  <si>
    <t>MANUGRAPH</t>
  </si>
  <si>
    <t>MANUGRAPH INDIA LTD</t>
  </si>
  <si>
    <t>MANVIJAY DEVELOPMENT COMPANY LTD</t>
  </si>
  <si>
    <t>MARAL OVERSEAS LTD</t>
  </si>
  <si>
    <t>MARALOVER</t>
  </si>
  <si>
    <t>MARATHON NEXTGEN REALTY LTD</t>
  </si>
  <si>
    <t>MARATHON</t>
  </si>
  <si>
    <t>MARATHWADA REFRACTORIES LTD</t>
  </si>
  <si>
    <t>MARDIA SAMYOUNG CAPILLARY TUBES COMPANY LTD</t>
  </si>
  <si>
    <t>MARG LTD</t>
  </si>
  <si>
    <t>MARG TECHNO PROJECTS LTD</t>
  </si>
  <si>
    <t>MARGO FINANCE LTD</t>
  </si>
  <si>
    <t>MARICO LTD</t>
  </si>
  <si>
    <t>MARICO</t>
  </si>
  <si>
    <t>MARINE ELECTRICALS (INDIA) LTD</t>
  </si>
  <si>
    <t>MARINE</t>
  </si>
  <si>
    <t>MARINE ELECTRICALS INDIA LTD</t>
  </si>
  <si>
    <t>MARIS SPINNERS LTD</t>
  </si>
  <si>
    <t>MARKET CREATORS LTD</t>
  </si>
  <si>
    <t>MARKSANS PHARMA LTD</t>
  </si>
  <si>
    <t>MARKSANS</t>
  </si>
  <si>
    <t>MARSHALL MACHINES LTD</t>
  </si>
  <si>
    <t>MARSHALL</t>
  </si>
  <si>
    <t>MARSONS LTD</t>
  </si>
  <si>
    <t>MARTIN BURN LTD</t>
  </si>
  <si>
    <t>MARUTI INFRASTRUCTURE LTD</t>
  </si>
  <si>
    <t>MARUTI SECURITIES LTD</t>
  </si>
  <si>
    <t>MARUTI SUZUKI (INDIA) LTD</t>
  </si>
  <si>
    <t>MARUTI</t>
  </si>
  <si>
    <t>MARUTI SUZUKI INDIA LTD</t>
  </si>
  <si>
    <t>MARVEL DECOR LTD</t>
  </si>
  <si>
    <t>MDL</t>
  </si>
  <si>
    <t>MAS FINANCIAL SERVICES LTD</t>
  </si>
  <si>
    <t>MASFIN</t>
  </si>
  <si>
    <t>MASK INVESTMENTS LTD</t>
  </si>
  <si>
    <t>MASKINVEST</t>
  </si>
  <si>
    <t>MASTEK LTD</t>
  </si>
  <si>
    <t>MASTEK</t>
  </si>
  <si>
    <t>MASTER CHEMICALS LTD</t>
  </si>
  <si>
    <t>MASTER TRUST LTD</t>
  </si>
  <si>
    <t>MATHEW EASOW RESEARCH SECURITIES LTD</t>
  </si>
  <si>
    <t>MATRIMONY COM LTD</t>
  </si>
  <si>
    <t>MATRIMONY</t>
  </si>
  <si>
    <t>MAURIA UDYOG LTD</t>
  </si>
  <si>
    <t>MAVI INDUSTRIES LTD</t>
  </si>
  <si>
    <t>MAWANA SUGARS LTD</t>
  </si>
  <si>
    <t>MAWANASUG</t>
  </si>
  <si>
    <t>MAX (INDIA) LTD</t>
  </si>
  <si>
    <t>MAX(INDIA)</t>
  </si>
  <si>
    <t>MAX ALERT SYSTEMS LTD.</t>
  </si>
  <si>
    <t>MASL</t>
  </si>
  <si>
    <t>MAX FINANCIAL SERVICES LTD</t>
  </si>
  <si>
    <t>MFSL</t>
  </si>
  <si>
    <t>MAX INDIA LTD</t>
  </si>
  <si>
    <t>MAXINDIA</t>
  </si>
  <si>
    <t>MAX VENTURES AND INDUSTRIES LTD</t>
  </si>
  <si>
    <t>MAXVIL</t>
  </si>
  <si>
    <t>MAXHEIGHTS INFRASTRUCTURE LTD</t>
  </si>
  <si>
    <t>MAXIMAA SYSTEMS LTD</t>
  </si>
  <si>
    <t>MAXIMUS INTERNATIONAL LTD</t>
  </si>
  <si>
    <t>MAYUKH DEALTRADE LTD</t>
  </si>
  <si>
    <t>MAYUR FLOORINGS LTD</t>
  </si>
  <si>
    <t>MAYUR LEATHER PRODUCTS LTD</t>
  </si>
  <si>
    <t>MAYUR UNIQUOTERS LTD</t>
  </si>
  <si>
    <t>MAYURUNIQ</t>
  </si>
  <si>
    <t>MAZDA LTD</t>
  </si>
  <si>
    <t>MAZDA</t>
  </si>
  <si>
    <t>MBL INFRASTRUCTURES LTD</t>
  </si>
  <si>
    <t>MBLINFRA</t>
  </si>
  <si>
    <t>MCDOWELL HOLDINGS LTD</t>
  </si>
  <si>
    <t>MCDHOLDING</t>
  </si>
  <si>
    <t>MCLEOD RUSSEL (INDIA) LTD</t>
  </si>
  <si>
    <t>MCLEODRUSS</t>
  </si>
  <si>
    <t>MCLEOD RUSSEL INDIA LTD</t>
  </si>
  <si>
    <t>MCNALLY BHARAT ENGINEERING COMPANY LTD</t>
  </si>
  <si>
    <t>MBECL</t>
  </si>
  <si>
    <t>MEDIA MATRIX WORLDWIDE LTD</t>
  </si>
  <si>
    <t>MEDICAMEN BIOTECH LTD</t>
  </si>
  <si>
    <t>MEDI-CAPS LTD</t>
  </si>
  <si>
    <t>Medico Intercontinental Ltd</t>
  </si>
  <si>
    <t>MIL</t>
  </si>
  <si>
    <t>MEDICO REMEDIES LTD</t>
  </si>
  <si>
    <t>MEDINOVA DIAGNOSTIC SERVICES LTD</t>
  </si>
  <si>
    <t>MEENAKSHI ENTERPRISES LTD</t>
  </si>
  <si>
    <t>MEENAKSHI STEEL INDUSTRIES LTD</t>
  </si>
  <si>
    <t>MEERA INDUSTRIES LTD</t>
  </si>
  <si>
    <t>MEFCOM AGRO INDUSTRIES LTD</t>
  </si>
  <si>
    <t>MEFCOM CAPITAL MARKETS LTD</t>
  </si>
  <si>
    <t>MEGA CORPORATION LTD</t>
  </si>
  <si>
    <t>MEGA FIN (INDIA) LTD</t>
  </si>
  <si>
    <t>MEGA FIN INDIA LTD</t>
  </si>
  <si>
    <t>MEGA NIRMAN AND INDUSTRIES LTD</t>
  </si>
  <si>
    <t>MEGASOFT LTD</t>
  </si>
  <si>
    <t>MEGASOFT</t>
  </si>
  <si>
    <t>MEGASTAR FOODS LTD</t>
  </si>
  <si>
    <t>MEGHMANI ORGANICS LTD</t>
  </si>
  <si>
    <t>MEGH</t>
  </si>
  <si>
    <t>MEGLON INFRA-REAL (INDIA) LTD</t>
  </si>
  <si>
    <t>MEGLON INFRA-REAL INDIA LTD</t>
  </si>
  <si>
    <t>MEGRI SOFT LTD</t>
  </si>
  <si>
    <t>MEHAI TECHNOLOGY LTD</t>
  </si>
  <si>
    <t>MEHTA HOUSING FINANCE LTD</t>
  </si>
  <si>
    <t>MEHTA INTEGRATED FINANCE LTD</t>
  </si>
  <si>
    <t>MEHTA SECURITIES LTD</t>
  </si>
  <si>
    <t>MELSTAR INFORMATION TECHNOLOGIES LTD</t>
  </si>
  <si>
    <t>MELSTAR</t>
  </si>
  <si>
    <t>MENA MANI INDUSTRIES LTD</t>
  </si>
  <si>
    <t>MENON BEARINGS LTD</t>
  </si>
  <si>
    <t>MENONBE</t>
  </si>
  <si>
    <t>MENON PISTONS LTD</t>
  </si>
  <si>
    <t>MEP INFRASTRUCTURE DEVELOPERS LTD</t>
  </si>
  <si>
    <t>MEP</t>
  </si>
  <si>
    <t>MERCANTILE VENTURES LTD</t>
  </si>
  <si>
    <t>MERCATOR LTD</t>
  </si>
  <si>
    <t>MERCATOR</t>
  </si>
  <si>
    <t>MERCK LTD</t>
  </si>
  <si>
    <t>MERCK</t>
  </si>
  <si>
    <t>MERCURY LABORATORIES LTD</t>
  </si>
  <si>
    <t>MERCURY METALS LTD</t>
  </si>
  <si>
    <t>MERCURY TRADE LINKS LTD</t>
  </si>
  <si>
    <t>MESCO PHARMACEUTICALS LTD</t>
  </si>
  <si>
    <t>METAL COATINGS (INDIA) LTD</t>
  </si>
  <si>
    <t>METAL COATINGS INDIA LTD</t>
  </si>
  <si>
    <t>METALYST FORGINGS LTD</t>
  </si>
  <si>
    <t>METALFORGE</t>
  </si>
  <si>
    <t>METKORE ALLOYS &amp; INDUSTRIES LTD</t>
  </si>
  <si>
    <t>METKORE</t>
  </si>
  <si>
    <t>METROGLOBAL LTD</t>
  </si>
  <si>
    <t>Metropolis Healthcare Ltd</t>
  </si>
  <si>
    <t>METROPOLIS</t>
  </si>
  <si>
    <t>MEWAR HI-TECH ENGINEERING LTD</t>
  </si>
  <si>
    <t>MEWAT ZINC LTD</t>
  </si>
  <si>
    <t>Meyer Apparel Ltd</t>
  </si>
  <si>
    <t>MAL</t>
  </si>
  <si>
    <t>MFL (INDIA) LTD</t>
  </si>
  <si>
    <t>MFL INDIA LTD</t>
  </si>
  <si>
    <t>MFS INTERCORP LTD</t>
  </si>
  <si>
    <t>MIC ELECTRONICS LTD</t>
  </si>
  <si>
    <t>MIC</t>
  </si>
  <si>
    <t>MICROSE (INDIA) LTD</t>
  </si>
  <si>
    <t>MICROSE INDIA LTD</t>
  </si>
  <si>
    <t>MID EAST PORTFOLIO MANAGEMENT LTD</t>
  </si>
  <si>
    <t>MID INDIA INDUSTRIES LTD</t>
  </si>
  <si>
    <t>MIDAS INFRA TRADE LTD</t>
  </si>
  <si>
    <t>MIDEAST INTEGRATED STEELS LTD</t>
  </si>
  <si>
    <t>MIDVALLEY ENTERTAINMENT LTD.</t>
  </si>
  <si>
    <t>MIDVAL</t>
  </si>
  <si>
    <t>Movies &amp;amp; Entertainment</t>
  </si>
  <si>
    <t>MIDWEST GOLD LTD</t>
  </si>
  <si>
    <t>MIHIKA INDUSTRIES LTD</t>
  </si>
  <si>
    <t>MILESTONE FURNITURE LTD</t>
  </si>
  <si>
    <t>MILESTONE GLOBAL LTD</t>
  </si>
  <si>
    <t>MILGREY FINANCE &amp; INVESTMENTS LTD</t>
  </si>
  <si>
    <t>MILKFOOD LTD</t>
  </si>
  <si>
    <t>MILLENNIUM ONLINE SOLUTIONS  INDIA  LTD</t>
  </si>
  <si>
    <t>MILTON INDUSTRIES LTD</t>
  </si>
  <si>
    <t>MILTON</t>
  </si>
  <si>
    <t>MINAXI TEXTILES LTD</t>
  </si>
  <si>
    <t>MINDA CORPORATION LTD</t>
  </si>
  <si>
    <t>MINDACORP</t>
  </si>
  <si>
    <t>MINDA FINANCE LTD</t>
  </si>
  <si>
    <t>MINDA INDUSTRIES LTD</t>
  </si>
  <si>
    <t>MINDAIND</t>
  </si>
  <si>
    <t>MINDTECK (INDIA) LTD</t>
  </si>
  <si>
    <t>MINDTECK</t>
  </si>
  <si>
    <t>MINDTECK INDIA LTD</t>
  </si>
  <si>
    <t>MINDTREE LTD</t>
  </si>
  <si>
    <t>MINDTREE</t>
  </si>
  <si>
    <t>MINI DIAMONDS (INDIA) LTD</t>
  </si>
  <si>
    <t>MINI DIAMONDS INDIA LTD</t>
  </si>
  <si>
    <t>MINOLTA FINANCE LTD</t>
  </si>
  <si>
    <t>MIPCO SEAMLESS RINGS GUJARAT LTD</t>
  </si>
  <si>
    <t>MIRC ELECTRONICS LTD</t>
  </si>
  <si>
    <t>MIRCELECTR</t>
  </si>
  <si>
    <t>MIRCH TECHNOLOGIES (INDIA) LTD</t>
  </si>
  <si>
    <t>MIRCH TECHNOLOGIES INDIA LTD</t>
  </si>
  <si>
    <t>MIRZA INTERNATIONAL LTD</t>
  </si>
  <si>
    <t>MIRZAINT</t>
  </si>
  <si>
    <t>MISHKA EXIM LTD</t>
  </si>
  <si>
    <t>MISHRA DHATU NIGAM LTD</t>
  </si>
  <si>
    <t>MIDHANI</t>
  </si>
  <si>
    <t>MISHTANN FOODS LTD</t>
  </si>
  <si>
    <t>MITCON CONSULTANCY &amp; ENGINEERING SERVICES LTD</t>
  </si>
  <si>
    <t>MITCON</t>
  </si>
  <si>
    <t>MITSHI (INDIA) LTD</t>
  </si>
  <si>
    <t>MITSHI INDIA LTD</t>
  </si>
  <si>
    <t>MITSU CHEM PLAST LTD</t>
  </si>
  <si>
    <t>MITTAL LIFE STYLE LTD</t>
  </si>
  <si>
    <t>MITTAL</t>
  </si>
  <si>
    <t>MIVEN MACHINE TOOLS LTD.</t>
  </si>
  <si>
    <t>MIVENMACH</t>
  </si>
  <si>
    <t>MM FORGINGS LTD</t>
  </si>
  <si>
    <t>MMFL</t>
  </si>
  <si>
    <t>MM RUBBER COMPANY LTD.</t>
  </si>
  <si>
    <t>MMRUBBR-B</t>
  </si>
  <si>
    <t>Auto Tyres &amp;amp; Rubber Products</t>
  </si>
  <si>
    <t>MMP INDUSTRIES LTD</t>
  </si>
  <si>
    <t>MMP</t>
  </si>
  <si>
    <t>MMTC LTD</t>
  </si>
  <si>
    <t>MMTC</t>
  </si>
  <si>
    <t>MODELLA WOOLLENS LTD</t>
  </si>
  <si>
    <t>MODERN (INDIA) LTD</t>
  </si>
  <si>
    <t>MODERN CONVERTERS LTD</t>
  </si>
  <si>
    <t>MODERN DAIRIES LTD</t>
  </si>
  <si>
    <t>MODERN INDIA LTD</t>
  </si>
  <si>
    <t>MODERN SHARES &amp; STOCKBROKERS LTD</t>
  </si>
  <si>
    <t>MODERN STEELS LTD.-$</t>
  </si>
  <si>
    <t>MDRNSTL</t>
  </si>
  <si>
    <t>Iron &amp;amp; Steel/Interm.Products</t>
  </si>
  <si>
    <t>MODEX INTERNATIONAL SECURITIES LTD</t>
  </si>
  <si>
    <t>MODI NATURALS LTD</t>
  </si>
  <si>
    <t>MODI RUBBER LTD</t>
  </si>
  <si>
    <t>MODIRUBBER</t>
  </si>
  <si>
    <t>MODIPON LTD</t>
  </si>
  <si>
    <t>MODISON METALS LTD</t>
  </si>
  <si>
    <t>MOHINI HEALTH &amp; HYGIENE LTD</t>
  </si>
  <si>
    <t>MHHL</t>
  </si>
  <si>
    <t>MOHIT INDUSTRIES LTD</t>
  </si>
  <si>
    <t>MOHITIND</t>
  </si>
  <si>
    <t>MOHIT PAPER MILLS LTD</t>
  </si>
  <si>
    <t>MOHITE INDUSTRIES LTD</t>
  </si>
  <si>
    <t>MOHOTA INDUSTRIES LTD</t>
  </si>
  <si>
    <t>MOHOTAIND</t>
  </si>
  <si>
    <t>MOIL LTD</t>
  </si>
  <si>
    <t>MOIL</t>
  </si>
  <si>
    <t>MOKSH ORNAMENTS LTD</t>
  </si>
  <si>
    <t>MOKSH</t>
  </si>
  <si>
    <t>MOLD-TEK PACKAGING LTD</t>
  </si>
  <si>
    <t>MOLDTKPAC</t>
  </si>
  <si>
    <t>MOLD-TEK TECHNOLOGIES LTD</t>
  </si>
  <si>
    <t>MOLDTECH</t>
  </si>
  <si>
    <t>MONARCH NETWORTH CAPITAL LTD</t>
  </si>
  <si>
    <t>MONEY MASTERS LEASING &amp; FINANCE LTD</t>
  </si>
  <si>
    <t>MONNET INDUSTRIES LTD</t>
  </si>
  <si>
    <t>MONNET ISPAT &amp; ENERGY LTD</t>
  </si>
  <si>
    <t>AIONJSW</t>
  </si>
  <si>
    <t>MONNET PROJECT DEVELOPERS LTD</t>
  </si>
  <si>
    <t>MONOTYPE (INDIA) LTD</t>
  </si>
  <si>
    <t>MONOTYPE INDIA LTD</t>
  </si>
  <si>
    <t>MONSANTO (INDIA) LTD</t>
  </si>
  <si>
    <t>MONSANTO</t>
  </si>
  <si>
    <t>MONSANTO INDIA LTD</t>
  </si>
  <si>
    <t>MONTE CARLO FASHIONS LTD</t>
  </si>
  <si>
    <t>MONTECARLO</t>
  </si>
  <si>
    <t>MOONGIPA CAPITAL FINANCE LTD</t>
  </si>
  <si>
    <t>MOONGIPA SECURITIES LTD</t>
  </si>
  <si>
    <t>MORARJEE TEXTILES LTD</t>
  </si>
  <si>
    <t>MORARJEE</t>
  </si>
  <si>
    <t>MORARKA FINANCE LTD</t>
  </si>
  <si>
    <t>MOREPEN LABORATORIES LTD</t>
  </si>
  <si>
    <t>MOREPENLAB</t>
  </si>
  <si>
    <t>MORGAN VENTURES LTD</t>
  </si>
  <si>
    <t>MORGANITE CRUCIBLE (INDIA) LTD</t>
  </si>
  <si>
    <t>MORGANITE CRUCIBLE INDIA LTD</t>
  </si>
  <si>
    <t>MORYO INDUSTRIES LTD.</t>
  </si>
  <si>
    <t>MORYOIND</t>
  </si>
  <si>
    <t>MOSCHIP SEMICONDUCTOR TECHNOLOGY LTD</t>
  </si>
  <si>
    <t>MOSER-BAER I LTD</t>
  </si>
  <si>
    <t>MOSERBAER</t>
  </si>
  <si>
    <t>MOTHERSON SUMI SYSTEMS LTD</t>
  </si>
  <si>
    <t>MOTHERSUMI</t>
  </si>
  <si>
    <t>MOTILAL OSWAL FINANCIAL SERVICES LTD</t>
  </si>
  <si>
    <t>MOTILALOFS</t>
  </si>
  <si>
    <t>Motilal Oswal MOSt Shares M50 ETF</t>
  </si>
  <si>
    <t>M50</t>
  </si>
  <si>
    <t>Motilal Oswal MOSt Shares NASDAQ-100 ETF</t>
  </si>
  <si>
    <t>N100</t>
  </si>
  <si>
    <t>MOUNT SHIVALIK INDUSTRIES LTD</t>
  </si>
  <si>
    <t>MPHASIS LTD</t>
  </si>
  <si>
    <t>MPHASIS</t>
  </si>
  <si>
    <t>MPIL CORPORATION LTD</t>
  </si>
  <si>
    <t>MPL PLASTICS LTD</t>
  </si>
  <si>
    <t>MPS LTD</t>
  </si>
  <si>
    <t>MPSLTD</t>
  </si>
  <si>
    <t>MRC EXIM LTD</t>
  </si>
  <si>
    <t>MRF LTD</t>
  </si>
  <si>
    <t>MRF</t>
  </si>
  <si>
    <t>MRO-TEK REALTY LTD</t>
  </si>
  <si>
    <t>MRO-TEK</t>
  </si>
  <si>
    <t>MRUGESH TRADING LTD</t>
  </si>
  <si>
    <t>MSP STEEL &amp; POWER LTD</t>
  </si>
  <si>
    <t>MSPL</t>
  </si>
  <si>
    <t>MSR (INDIA) LTD</t>
  </si>
  <si>
    <t>MSR INDIA LTD</t>
  </si>
  <si>
    <t>Mstc LTD</t>
  </si>
  <si>
    <t>MSTCLTD</t>
  </si>
  <si>
    <t>MSTC Ltd</t>
  </si>
  <si>
    <t>MSTC</t>
  </si>
  <si>
    <t>MT EDUCARE LTD</t>
  </si>
  <si>
    <t>MTEDUCARE</t>
  </si>
  <si>
    <t>MUDIT FINLEASE LTD</t>
  </si>
  <si>
    <t>MUDRA FINANCIAL SERVICES LTD</t>
  </si>
  <si>
    <t>MUDUNURU LTD</t>
  </si>
  <si>
    <t>MUKAND ENGINEERS LTD</t>
  </si>
  <si>
    <t>MUKANDENGG</t>
  </si>
  <si>
    <t>MUKAND LTD</t>
  </si>
  <si>
    <t>MUKANDLTD</t>
  </si>
  <si>
    <t>MUKAT PIPES LTD.-$</t>
  </si>
  <si>
    <t>MUKATPIP</t>
  </si>
  <si>
    <t>MUKESH BABU FINANCIAL SERVICES LTD</t>
  </si>
  <si>
    <t>MUKTA AGRICULTURE LTD</t>
  </si>
  <si>
    <t>MUKTA ARTS LTD</t>
  </si>
  <si>
    <t>MUKTAARTS</t>
  </si>
  <si>
    <t>MULLER &amp; PHIPPS (INDIA) LTD</t>
  </si>
  <si>
    <t>MULLER &amp; PHIPPS INDIA LTD</t>
  </si>
  <si>
    <t>MULTI COMMODITY EXCHANGE OF (INDIA) LTD</t>
  </si>
  <si>
    <t>MCX</t>
  </si>
  <si>
    <t>MULTI COMMODITY EXCHANGE OF INDIA LTD</t>
  </si>
  <si>
    <t>MULTIBASE (INDIA) LTD</t>
  </si>
  <si>
    <t>MULTIBASE INDIA LTD</t>
  </si>
  <si>
    <t>MULTIPLUS HOLDINGS LTD</t>
  </si>
  <si>
    <t>MULTIPURPOSE TRADING &amp; AGENCIES LTD</t>
  </si>
  <si>
    <t>MUNJAL AUTO INDUSTRIES LTD</t>
  </si>
  <si>
    <t>MUNJALAU</t>
  </si>
  <si>
    <t>MUNJAL SHOWA LTD</t>
  </si>
  <si>
    <t>MUNJALSHOW</t>
  </si>
  <si>
    <t>MUNOTH CAPITAL MARKET LTD</t>
  </si>
  <si>
    <t>Munoth Communication Ltd</t>
  </si>
  <si>
    <t>MCLTD</t>
  </si>
  <si>
    <t>MUNOTH FINANCIAL SERVICES LTD</t>
  </si>
  <si>
    <t>MURUDESHWAR CERAMICS LTD</t>
  </si>
  <si>
    <t>MURUDCERA</t>
  </si>
  <si>
    <t>MUSIC BROADCAST LTD</t>
  </si>
  <si>
    <t>RADIOCITY</t>
  </si>
  <si>
    <t>MUTHOOT CAPITAL SERVICES LTD</t>
  </si>
  <si>
    <t>MUTHOOTCAP</t>
  </si>
  <si>
    <t>MUTHOOT FINANCE LTD</t>
  </si>
  <si>
    <t>MUTHOOTFIN</t>
  </si>
  <si>
    <t>MVL LTD</t>
  </si>
  <si>
    <t>MVL</t>
  </si>
  <si>
    <t>MY MONEY SECURITIES LTD</t>
  </si>
  <si>
    <t>MYSORE PETRO CHEMICALS LTD</t>
  </si>
  <si>
    <t>MYSTIC ELECTRONICS LTD</t>
  </si>
  <si>
    <t>N B I INDUSTRIAL FINANCE COMPANY LTD</t>
  </si>
  <si>
    <t>NBIFIN</t>
  </si>
  <si>
    <t>N D METAL INDUSTRIES LTD</t>
  </si>
  <si>
    <t>N G INDUSTRIES LTD</t>
  </si>
  <si>
    <t>N R AGARWAL INDUSTRIES LTD</t>
  </si>
  <si>
    <t>NRAIL</t>
  </si>
  <si>
    <t>N R INTERNATIONAL LTD</t>
  </si>
  <si>
    <t>N2N TECHNOLOGIES LTD</t>
  </si>
  <si>
    <t>NACL INDUSTRIES LTD</t>
  </si>
  <si>
    <t>NACLIND</t>
  </si>
  <si>
    <t>NAGA DHUNSERI GROUP LTD</t>
  </si>
  <si>
    <t>NDGL</t>
  </si>
  <si>
    <t>NAGARJUNA AGRI TECH LTD</t>
  </si>
  <si>
    <t>NAGARJUNA FERTILIZERS AND CHEMICALS LTD</t>
  </si>
  <si>
    <t>NAGAFERT</t>
  </si>
  <si>
    <t>NAGARJUNA OIL REFINERY LTD</t>
  </si>
  <si>
    <t>NAGAROIL</t>
  </si>
  <si>
    <t>NAGPUR POWER &amp; INDUSTRIES LTD</t>
  </si>
  <si>
    <t>NAGREEKA CAPITAL &amp; INFRASTRUCTURE LTD</t>
  </si>
  <si>
    <t>NAGREEKCAP</t>
  </si>
  <si>
    <t>NAGREEKA EXPORTS LTD</t>
  </si>
  <si>
    <t>NAGREEKEXP</t>
  </si>
  <si>
    <t>NAHAR CAPITAL AND FINANCIAL SERVICES LTD</t>
  </si>
  <si>
    <t>NAHARCAP</t>
  </si>
  <si>
    <t>NAHAR INDUSTRIAL ENTERPRISES LTD</t>
  </si>
  <si>
    <t>NAHARINDUS</t>
  </si>
  <si>
    <t>NAHAR POLY FILMS LTD</t>
  </si>
  <si>
    <t>NAHARPOLY</t>
  </si>
  <si>
    <t>NAHAR SPINNING MILLS LTD</t>
  </si>
  <si>
    <t>NAHARSPING</t>
  </si>
  <si>
    <t>NAKODA GROUP OF INDUSTRIES LTD</t>
  </si>
  <si>
    <t>NALIN LEASE FINANCE LTD</t>
  </si>
  <si>
    <t>NALWA SONS INVESTMENTS LTD</t>
  </si>
  <si>
    <t>NSIL</t>
  </si>
  <si>
    <t>NAM SECURITIES LTD</t>
  </si>
  <si>
    <t>NANDAN DENIM LTD</t>
  </si>
  <si>
    <t>NDL</t>
  </si>
  <si>
    <t>NANDANI CREATION LTD</t>
  </si>
  <si>
    <t>NANDANI</t>
  </si>
  <si>
    <t>NARAYANA HRUDAYALAYA LTD</t>
  </si>
  <si>
    <t>NH</t>
  </si>
  <si>
    <t>NARAYANI STEELS LTD</t>
  </si>
  <si>
    <t>NARBADA GEMS AND JEWELLERY LTD</t>
  </si>
  <si>
    <t>Narendra Investments (Delhi) Ltd</t>
  </si>
  <si>
    <t>NIDL</t>
  </si>
  <si>
    <t>NARENDRA PROPERTIES LTD</t>
  </si>
  <si>
    <t>NARMADA AGROBASE LTD</t>
  </si>
  <si>
    <t>NARMADA</t>
  </si>
  <si>
    <t>NARMADA GELATINES LTD</t>
  </si>
  <si>
    <t>NARMADA MACPLAST DRIP IRRIGATION SYSTEMS LTD.</t>
  </si>
  <si>
    <t>NARMP</t>
  </si>
  <si>
    <t>NATCO ECONOMICALS LTD</t>
  </si>
  <si>
    <t>NATCO PHARMA LTD</t>
  </si>
  <si>
    <t>NATCOPHARM</t>
  </si>
  <si>
    <t>NATH BIO-GENES (INDIA) LTD</t>
  </si>
  <si>
    <t>NATHBIOGEN</t>
  </si>
  <si>
    <t>NATH BIO-GENES INDIA LTD</t>
  </si>
  <si>
    <t>NATH PULP &amp; PAPER MILLS LTD</t>
  </si>
  <si>
    <t>NATIONAL ALUMINIUM COMPANY LTD</t>
  </si>
  <si>
    <t>NATIONALUM</t>
  </si>
  <si>
    <t>NATIONAL FERTILIZERS LTD</t>
  </si>
  <si>
    <t>NFL</t>
  </si>
  <si>
    <t>NATIONAL FITTINGS LTD</t>
  </si>
  <si>
    <t>NATIONAL GENERAL INDUSTRIES LTD</t>
  </si>
  <si>
    <t>NATIONAL OXYGEN LTD</t>
  </si>
  <si>
    <t>NATIONAL PEROXIDE LTD</t>
  </si>
  <si>
    <t>NATIONAL PLASTIC INDUSTRIES LTD</t>
  </si>
  <si>
    <t>NATIONAL PLASTIC TECHNOLOGIES LTD</t>
  </si>
  <si>
    <t>NATIONAL PLYWOOD INDUSTRIES LTD</t>
  </si>
  <si>
    <t>NATIONAL STANDARD (INDIA) LTD</t>
  </si>
  <si>
    <t>NATIONAL STANDARD INDIA LTD</t>
  </si>
  <si>
    <t>NATIONAL STEEL AND AGRO INDUSTRIES LTD</t>
  </si>
  <si>
    <t>NATNLSTEEL</t>
  </si>
  <si>
    <t>NATRAJ PROTEINS LTD</t>
  </si>
  <si>
    <t>NATURA HUE CHEM LTD</t>
  </si>
  <si>
    <t>NATURAL CAPSULES LTD</t>
  </si>
  <si>
    <t>NATURITE AGRO PRODUCTS LTD</t>
  </si>
  <si>
    <t>NAVA BHARAT VENTURES LTD</t>
  </si>
  <si>
    <t>NBVENTURES</t>
  </si>
  <si>
    <t>NAVIGANT CORPORATE ADVISORS LTD</t>
  </si>
  <si>
    <t>NAVIN FLUORINE INTERNATIONAL LTD</t>
  </si>
  <si>
    <t>NAVINFLUOR</t>
  </si>
  <si>
    <t>NAVKAR BUILDERS LTD</t>
  </si>
  <si>
    <t>NAVKAR CORPORATION LTD</t>
  </si>
  <si>
    <t>NAVKARCORP</t>
  </si>
  <si>
    <t>NAVKETAN MERCHANTS LTD</t>
  </si>
  <si>
    <t>NAVNEET EDUCATION LTD</t>
  </si>
  <si>
    <t>NAVNETEDUL</t>
  </si>
  <si>
    <t>NAYSAA SECURITIES LTD</t>
  </si>
  <si>
    <t>NB FOOTWEAR LTD</t>
  </si>
  <si>
    <t>NBCC (INDIA) LTD</t>
  </si>
  <si>
    <t>NBCC</t>
  </si>
  <si>
    <t>NBCC INDIA LTD</t>
  </si>
  <si>
    <t>NCC BLUE WATER PRODUCTS LTD</t>
  </si>
  <si>
    <t>NCC FINANCE LTD</t>
  </si>
  <si>
    <t>NCC LTD</t>
  </si>
  <si>
    <t>NCC</t>
  </si>
  <si>
    <t>NCL INDUSTRIES LTD</t>
  </si>
  <si>
    <t>NCLIND</t>
  </si>
  <si>
    <t>NCL RESEARCH &amp; FINANCIAL SERVICES LTD</t>
  </si>
  <si>
    <t>NDA SECURITIES LTD</t>
  </si>
  <si>
    <t>NECTAR LIFESCIENCES LTD</t>
  </si>
  <si>
    <t>NECLIFE</t>
  </si>
  <si>
    <t>NEELAMALAI AGRO INDUSTRIES LTD</t>
  </si>
  <si>
    <t>NEELKANTH ROCKMINERALS LTD</t>
  </si>
  <si>
    <t>NEERAJ PAPER MARKETING LTD</t>
  </si>
  <si>
    <t>NEGOTIUM INTERNATIONAL TRADE LTD</t>
  </si>
  <si>
    <t>NEHA INTERNATIONAL LTD</t>
  </si>
  <si>
    <t>NEIL INDUSTRIES LTD</t>
  </si>
  <si>
    <t>NELCAST LTD</t>
  </si>
  <si>
    <t>NELCAST</t>
  </si>
  <si>
    <t>NELCO LTD</t>
  </si>
  <si>
    <t>NELCO</t>
  </si>
  <si>
    <t>NEO INFRACON LTD</t>
  </si>
  <si>
    <t>NEOGEM (INDIA) LTD</t>
  </si>
  <si>
    <t>NEOGEM INDIA LTD</t>
  </si>
  <si>
    <t>Neogen Chemicals Ltd</t>
  </si>
  <si>
    <t>NEOGEN</t>
  </si>
  <si>
    <t>NEPTUNE EXPORTS LTD</t>
  </si>
  <si>
    <t>NESCO LTD</t>
  </si>
  <si>
    <t>NESCO</t>
  </si>
  <si>
    <t>NESTLE (INDIA) LTD</t>
  </si>
  <si>
    <t>NESTLEIND</t>
  </si>
  <si>
    <t>NESTLE INDIA LTD</t>
  </si>
  <si>
    <t>NETLINK SOLUTIONS (INDIA) LTD</t>
  </si>
  <si>
    <t>NETLINK SOLUTIONS INDIA LTD</t>
  </si>
  <si>
    <t>NETRIPPLES SOFTWARE LTD</t>
  </si>
  <si>
    <t>NETTLINX LTD</t>
  </si>
  <si>
    <t>NETWORK LTD</t>
  </si>
  <si>
    <t>NETWORK18 MEDIA &amp; INVESTMENTS LTD</t>
  </si>
  <si>
    <t>NETWORK18</t>
  </si>
  <si>
    <t>NEUEON TOWERS LTD</t>
  </si>
  <si>
    <t>NTL</t>
  </si>
  <si>
    <t>NEULAND LABORATORIES LTD</t>
  </si>
  <si>
    <t>NEULANDLAB</t>
  </si>
  <si>
    <t>NEW DELHI TELEVISION LTD</t>
  </si>
  <si>
    <t>NDTV</t>
  </si>
  <si>
    <t>NEW LIGHT APPARELS LTD</t>
  </si>
  <si>
    <t>NEW MARKETS ADVISORY LTD</t>
  </si>
  <si>
    <t>NEW SAGAR TRADING CO LTD</t>
  </si>
  <si>
    <t>NEWEVER TRADE WINGS LTD</t>
  </si>
  <si>
    <t>NEWGEN SOFTWARE TECHNOLOGIES LTD</t>
  </si>
  <si>
    <t>NEWGEN</t>
  </si>
  <si>
    <t>NEXT MEDIAWORKS LTD</t>
  </si>
  <si>
    <t>NEXTMEDIA</t>
  </si>
  <si>
    <t>NEXUS COMMODITIES AND TECHNOLOGIES LTD</t>
  </si>
  <si>
    <t>NGL FINE-CHEM LTD</t>
  </si>
  <si>
    <t>NHC FOODS LTD</t>
  </si>
  <si>
    <t>NHPC LTD</t>
  </si>
  <si>
    <t>NHPC</t>
  </si>
  <si>
    <t>NICCO PARKS &amp; RESORTS LTD</t>
  </si>
  <si>
    <t>NICCO UCO ALLIANCE CREDIT LTD</t>
  </si>
  <si>
    <t>NIDHI GRANITES LTD</t>
  </si>
  <si>
    <t>NIHAR INFO GLOBAL LTD</t>
  </si>
  <si>
    <t>NIIT LTD</t>
  </si>
  <si>
    <t>NIITLTD</t>
  </si>
  <si>
    <t>NIIT TECHNOLOGIES LTD</t>
  </si>
  <si>
    <t>NIITTECH</t>
  </si>
  <si>
    <t>NIKHIL ADHESIVES LTD</t>
  </si>
  <si>
    <t>NIKKI GLOBAL FINANCE LTD</t>
  </si>
  <si>
    <t>NILA INFRASTRUCTURES LTD</t>
  </si>
  <si>
    <t>NILAINFRA</t>
  </si>
  <si>
    <t>Nila Spaces Ltd</t>
  </si>
  <si>
    <t>NILASPACES</t>
  </si>
  <si>
    <t>NILACHAL REFRACTORIES LTD</t>
  </si>
  <si>
    <t>NILE LTD</t>
  </si>
  <si>
    <t>NILKAMAL LTD</t>
  </si>
  <si>
    <t>NILKAMAL</t>
  </si>
  <si>
    <t>NILKANTH ENGINEERING LTD</t>
  </si>
  <si>
    <t>NIMBUS FOODS INDUSTRIES LTD</t>
  </si>
  <si>
    <t>NIMBUS INDUSTRIES LTD</t>
  </si>
  <si>
    <t>NIMBUS PROJECTS LTD</t>
  </si>
  <si>
    <t>NINTEC SYSTEMS LTD</t>
  </si>
  <si>
    <t>NIRAJ CEMENT STRUCTURALS LTD</t>
  </si>
  <si>
    <t>NIRAJ ISPAT INDUSTRIES LTD</t>
  </si>
  <si>
    <t>NIRAJISPAT</t>
  </si>
  <si>
    <t>NIRAV COMMERCIALS LTD</t>
  </si>
  <si>
    <t>NIRLON LTD</t>
  </si>
  <si>
    <t>NISHTHA FINANCE AND INVESTMENT (INDIA) LTD</t>
  </si>
  <si>
    <t>NISHTHA FINANCE AND INVESTMENT INDIA LTD</t>
  </si>
  <si>
    <t>NITCO LTD</t>
  </si>
  <si>
    <t>NITCO</t>
  </si>
  <si>
    <t>NITESH ESTATES LTD</t>
  </si>
  <si>
    <t>NITESHEST</t>
  </si>
  <si>
    <t>NITIN CASTINGS LTD</t>
  </si>
  <si>
    <t>NITIN FIRE PROTECTION INDUSTRIES LTD</t>
  </si>
  <si>
    <t>NITINFIRE</t>
  </si>
  <si>
    <t>NITIN SPINNERS LTD</t>
  </si>
  <si>
    <t>NITINSPIN</t>
  </si>
  <si>
    <t>NITIRAJ ENGINEERS LTD</t>
  </si>
  <si>
    <t>NITIRAJ</t>
  </si>
  <si>
    <t>NITTA GELATIN (INDIA) LTD</t>
  </si>
  <si>
    <t>NITTA GELATIN INDIA LTD</t>
  </si>
  <si>
    <t>NIVEDITA MERCANTILE &amp; FINANCING LTD</t>
  </si>
  <si>
    <t>NIVI TRADING LTD</t>
  </si>
  <si>
    <t>NIYOGIN FINTECH LTD</t>
  </si>
  <si>
    <t>NK INDUSTRIES LTD</t>
  </si>
  <si>
    <t>NKIND</t>
  </si>
  <si>
    <t>NLC (INDIA) LTD</t>
  </si>
  <si>
    <t>NLC(INDIA)</t>
  </si>
  <si>
    <t>NLC INDIA LTD</t>
  </si>
  <si>
    <t>NLCINDIA</t>
  </si>
  <si>
    <t>NMDC LTD</t>
  </si>
  <si>
    <t>NMDC</t>
  </si>
  <si>
    <t>NOCIL LTD</t>
  </si>
  <si>
    <t>NOCIL</t>
  </si>
  <si>
    <t>NOIDA TOLL BRIDGE COMPANY LTD</t>
  </si>
  <si>
    <t>NOIDATOLL</t>
  </si>
  <si>
    <t>NORBEN TEA &amp; EXPORTS LTD</t>
  </si>
  <si>
    <t>NORBTEAEXP</t>
  </si>
  <si>
    <t>NORRIS MEDICINES LTD</t>
  </si>
  <si>
    <t>NORTH EASTERN CARRYING CORPORATION LTD</t>
  </si>
  <si>
    <t>NECCLTD</t>
  </si>
  <si>
    <t>Northern Spirits Ltd</t>
  </si>
  <si>
    <t>NSL</t>
  </si>
  <si>
    <t>NORTHLINK FISCAL AND CAPITAL SERVICES LTD</t>
  </si>
  <si>
    <t>NOURITRANS EXIM LTD</t>
  </si>
  <si>
    <t>NOUVEAU GLOBAL VENTURES LTD</t>
  </si>
  <si>
    <t>NOVA IRON &amp; STEEL LTD</t>
  </si>
  <si>
    <t>NOVA PUBLICATIONS (INDIA) LTD</t>
  </si>
  <si>
    <t>NOVA PUBLICATIONS INDIA LTD</t>
  </si>
  <si>
    <t>NOVARTIS (INDIA) LTD</t>
  </si>
  <si>
    <t>NOVARTIS INDIA LTD</t>
  </si>
  <si>
    <t>NPR FINANCE LTD</t>
  </si>
  <si>
    <t>NRB BEARING LTD</t>
  </si>
  <si>
    <t>NRBBEARING</t>
  </si>
  <si>
    <t>NRB INDUSTRIAL BEARINGS LTD</t>
  </si>
  <si>
    <t>NIBL</t>
  </si>
  <si>
    <t>NTC INDUSTRIES LTD</t>
  </si>
  <si>
    <t>NTPC LTD</t>
  </si>
  <si>
    <t>NTPC</t>
  </si>
  <si>
    <t>NU TEK (INDIA) LTD</t>
  </si>
  <si>
    <t>NUTEK</t>
  </si>
  <si>
    <t>NU TEK INDIA LTD</t>
  </si>
  <si>
    <t>NUCLEUS SOFTWARE EXPORTS LTD</t>
  </si>
  <si>
    <t>NUCLEUS</t>
  </si>
  <si>
    <t>NUTECH GLOBAL LTD</t>
  </si>
  <si>
    <t>NUTRAPLUS (INDIA) LTD</t>
  </si>
  <si>
    <t>NUTRAPLUS INDIA LTD</t>
  </si>
  <si>
    <t>NUTRICIRCLE LTD</t>
  </si>
  <si>
    <t>NUWAY ORGANIC NATURALS (INDIA) LTD</t>
  </si>
  <si>
    <t>NUWAY ORGANIC NATURALS INDIA LTD</t>
  </si>
  <si>
    <t>NYSSA CORPORATION LTD</t>
  </si>
  <si>
    <t>O  P  CHAINS LTD</t>
  </si>
  <si>
    <t>OASIS SECURITIES LTD</t>
  </si>
  <si>
    <t>OASIS TRADELINK LTD</t>
  </si>
  <si>
    <t>OBEROI REALTY LTD</t>
  </si>
  <si>
    <t>OBEROIRLTY</t>
  </si>
  <si>
    <t>OBJECTONE INFORMATION SYSTEMS LTD</t>
  </si>
  <si>
    <t>OCEAN AGRO (INDIA) LTD</t>
  </si>
  <si>
    <t>OCEAN AGRO INDIA LTD</t>
  </si>
  <si>
    <t>OCEANAA BIOTEK INDUSTRIES LTD</t>
  </si>
  <si>
    <t>OCEANIC FOODS LTD</t>
  </si>
  <si>
    <t>OCL IRON AND STEEL LTD</t>
  </si>
  <si>
    <t>OISL</t>
  </si>
  <si>
    <t>OCTAL CREDIT CAPITAL LTD</t>
  </si>
  <si>
    <t>OCTAWARE TECHNOLOGIES LTD</t>
  </si>
  <si>
    <t>ODYSSEY CORPORATION LTD</t>
  </si>
  <si>
    <t>ODYSSEY TECHNOLOGIES LTD</t>
  </si>
  <si>
    <t>OFS TECHNOLOGIES LTD</t>
  </si>
  <si>
    <t>OIL &amp; NATURAL GAS CORPORATION LTD</t>
  </si>
  <si>
    <t>ONGC</t>
  </si>
  <si>
    <t>OIL (INDIA) LTD</t>
  </si>
  <si>
    <t>OIL</t>
  </si>
  <si>
    <t>OIL COUNTRY TUBULAR LTD</t>
  </si>
  <si>
    <t>OILCOUNTUB</t>
  </si>
  <si>
    <t>OIL INDIA LTD</t>
  </si>
  <si>
    <t>OK PLAY (INDIA) LTD</t>
  </si>
  <si>
    <t>OK PLAY INDIA LTD</t>
  </si>
  <si>
    <t>OLECTRA GREENTECH LTD</t>
  </si>
  <si>
    <t>OLECTRA</t>
  </si>
  <si>
    <t>OLYMPIA INDUSTRIES LTD</t>
  </si>
  <si>
    <t>OLYMPIC CARDS LTD</t>
  </si>
  <si>
    <t>OLYMPIC OIL INDUSTRIES LTD</t>
  </si>
  <si>
    <t>OM METALS INFRAPROJECTS LTD</t>
  </si>
  <si>
    <t>OMMETALS</t>
  </si>
  <si>
    <t>OMANSH ENTERPRISES LTD</t>
  </si>
  <si>
    <t>OMAX AUTOS LTD</t>
  </si>
  <si>
    <t>OMAXAUTO</t>
  </si>
  <si>
    <t>OMAXE LTD</t>
  </si>
  <si>
    <t>OMAXE</t>
  </si>
  <si>
    <t>OMFURN (INDIA) LTD</t>
  </si>
  <si>
    <t>OMFURN</t>
  </si>
  <si>
    <t>OMFURN INDIA LTD</t>
  </si>
  <si>
    <t>OMKAR OVERSEAS LTD</t>
  </si>
  <si>
    <t>OMKAR PHARMACHEM LTD</t>
  </si>
  <si>
    <t>OMKAR SPECIALITY CHEMICALS LTD</t>
  </si>
  <si>
    <t>OMKARCHEM</t>
  </si>
  <si>
    <t>OMNI AXS SOFTWARE LTD</t>
  </si>
  <si>
    <t>OMNITEX INDUSTRIES (INDIA) LTD</t>
  </si>
  <si>
    <t>OMNITEX INDUSTRIES INDIA LTD</t>
  </si>
  <si>
    <t>ONE POINT ONE SOLUTIONS LTD</t>
  </si>
  <si>
    <t>ONEPOINT</t>
  </si>
  <si>
    <t>ONELIFE CAPITAL ADVISORS LTD</t>
  </si>
  <si>
    <t>ONELIFECAP</t>
  </si>
  <si>
    <t>ONESOURCE IDEAS VENTURE LTD</t>
  </si>
  <si>
    <t>ONESOURCE TECHMEDIA LTD</t>
  </si>
  <si>
    <t>ONMOBILE GLOBAL LTD</t>
  </si>
  <si>
    <t>ONMOBILE</t>
  </si>
  <si>
    <t>ONTIC FINSERVE LTD</t>
  </si>
  <si>
    <t>ONWARD TECHNOLOGIES LTD</t>
  </si>
  <si>
    <t>ONWARDTEC</t>
  </si>
  <si>
    <t>OPAL LUXURY TIME PRODUCTS LTD</t>
  </si>
  <si>
    <t>OPAL</t>
  </si>
  <si>
    <t>OPTIEMUS INFRACOM LTD</t>
  </si>
  <si>
    <t>OPTIEMUS</t>
  </si>
  <si>
    <t>OPTIMUS FINANCE LTD</t>
  </si>
  <si>
    <t>OPTO CIRCUITS (INDIA) LTD</t>
  </si>
  <si>
    <t>OPTOCIRCUI</t>
  </si>
  <si>
    <t>OPTO CIRCUITS INDIA LTD</t>
  </si>
  <si>
    <t>ORACLE CREDIT LTD</t>
  </si>
  <si>
    <t>ORACLE FINANCIAL SERVICES SOFTWARE LTD</t>
  </si>
  <si>
    <t>OFSS</t>
  </si>
  <si>
    <t>ORBIT EXPORTS LTD</t>
  </si>
  <si>
    <t>ORBTEXP</t>
  </si>
  <si>
    <t>ORCHID PHARMA LTD</t>
  </si>
  <si>
    <t>ORCHIDPHAR</t>
  </si>
  <si>
    <t>ORGANIC COATINGS LTD</t>
  </si>
  <si>
    <t>ORICON ENTERPRISES LTD</t>
  </si>
  <si>
    <t>ORICONENT</t>
  </si>
  <si>
    <t>ORIENT ABRASIVES LTD</t>
  </si>
  <si>
    <t>ORIENTABRA</t>
  </si>
  <si>
    <t>ORIENT BELL LTD</t>
  </si>
  <si>
    <t>ORIENTBELL</t>
  </si>
  <si>
    <t>ORIENT BEVERAGES LTD</t>
  </si>
  <si>
    <t>ORIENT CEMENT LTD</t>
  </si>
  <si>
    <t>ORIENTCEM</t>
  </si>
  <si>
    <t>ORIENT ELECTRIC LTD</t>
  </si>
  <si>
    <t>ORIENTELEC</t>
  </si>
  <si>
    <t>ORIENT GREEN POWER COMPANY LTD</t>
  </si>
  <si>
    <t>GREENPOWER</t>
  </si>
  <si>
    <t>ORIENT PAPER &amp; INDUSTRIES LTD</t>
  </si>
  <si>
    <t>ORIENTPPR</t>
  </si>
  <si>
    <t>ORIENT PRESS LTD</t>
  </si>
  <si>
    <t>ORIENTLTD</t>
  </si>
  <si>
    <t>ORIENT REFRACTORIES LTD</t>
  </si>
  <si>
    <t>ORIENTREF</t>
  </si>
  <si>
    <t>ORIENT TRADELINK LTD</t>
  </si>
  <si>
    <t>ORIENTAL AROMATICS LTD</t>
  </si>
  <si>
    <t>ORIENTAL BANK OF COMMERCE</t>
  </si>
  <si>
    <t>ORIENTBANK</t>
  </si>
  <si>
    <t>ORIENTAL CARBON &amp; CHEMICALS LTD</t>
  </si>
  <si>
    <t>OCCL</t>
  </si>
  <si>
    <t>ORIENTAL HOTELS LTD</t>
  </si>
  <si>
    <t>ORIENTHOT</t>
  </si>
  <si>
    <t>ORIENTAL TRIMEX LTD</t>
  </si>
  <si>
    <t>ORIENTALTL</t>
  </si>
  <si>
    <t>ORIENTAL VENEER PRODUCTS LTD</t>
  </si>
  <si>
    <t>ORISSA BENGAL CARRIER LTD</t>
  </si>
  <si>
    <t>OROSIL SMITHS (INDIA) LTD</t>
  </si>
  <si>
    <t>OROSIL SMITHS INDIA LTD</t>
  </si>
  <si>
    <t>ORTEL COMMUNICATIONS LTD</t>
  </si>
  <si>
    <t>ORTEL</t>
  </si>
  <si>
    <t>ORTIN LABORATORIES LTD</t>
  </si>
  <si>
    <t>ORTINLABSS</t>
  </si>
  <si>
    <t>OSCAR GLOBAL LTD</t>
  </si>
  <si>
    <t>OSCAR INVESTMENTS LTD</t>
  </si>
  <si>
    <t>OSEASPRE CONSULTANTS LTD</t>
  </si>
  <si>
    <t>OSIAJEE TEXFAB LTD</t>
  </si>
  <si>
    <t>OSWAL AGRO MILLS LTD</t>
  </si>
  <si>
    <t>OSWALAGRO</t>
  </si>
  <si>
    <t>OSWAL CHEMICALS &amp; FERTILIZERS LTD</t>
  </si>
  <si>
    <t>BINDALAGRO</t>
  </si>
  <si>
    <t>OSWAL LEASING LTD</t>
  </si>
  <si>
    <t>OSWAL OVERSEAS LTD</t>
  </si>
  <si>
    <t>OSWAL YARNS LTD</t>
  </si>
  <si>
    <t>OTCO INTERNATIONAL LTD</t>
  </si>
  <si>
    <t>OVERSEAS SYNTHETICS LTD</t>
  </si>
  <si>
    <t>OVOBEL FOODS LTD</t>
  </si>
  <si>
    <t>OZONE WORLD LTD</t>
  </si>
  <si>
    <t>P  B  FILMS LTD</t>
  </si>
  <si>
    <t>P M TELELINNKS LTD</t>
  </si>
  <si>
    <t>PACHELI INDUSTRIAL FINANCE LTD</t>
  </si>
  <si>
    <t>PACIFIC INDUSTRIES LTD</t>
  </si>
  <si>
    <t>PACT INDUSTRIES LTD</t>
  </si>
  <si>
    <t>PADAM COTTON YARNS LTD</t>
  </si>
  <si>
    <t>PADMALAYA TELEFILMS LTD</t>
  </si>
  <si>
    <t>PADMANABH INDUSTRIES LTD</t>
  </si>
  <si>
    <t>PAE LTD</t>
  </si>
  <si>
    <t>PAEL</t>
  </si>
  <si>
    <t>PAGE INDUSTRIES LTD</t>
  </si>
  <si>
    <t>PAGEIND</t>
  </si>
  <si>
    <t>PAISALO DIGITAL LTD</t>
  </si>
  <si>
    <t>PAISALO</t>
  </si>
  <si>
    <t>PALASH SECURITIES LTD</t>
  </si>
  <si>
    <t>PALASHSECU</t>
  </si>
  <si>
    <t>PALCO METALS LTD</t>
  </si>
  <si>
    <t>PALM JEWELS LTD</t>
  </si>
  <si>
    <t>PALRED TECHNOLOGIES LTD</t>
  </si>
  <si>
    <t>PALREDTEC</t>
  </si>
  <si>
    <t>PALSOFT INFOSYSTEMS LTD</t>
  </si>
  <si>
    <t>PAN ELECTRONICS (INDIA) LTD</t>
  </si>
  <si>
    <t>PAN ELECTRONICS INDIA LTD</t>
  </si>
  <si>
    <t>PAN INDIA CORPORATION LTD</t>
  </si>
  <si>
    <t>PANACEA BIOTEC LTD</t>
  </si>
  <si>
    <t>PANACEABIO</t>
  </si>
  <si>
    <t>PANACHE DIGILIFE LTD</t>
  </si>
  <si>
    <t>PANACHE</t>
  </si>
  <si>
    <t>PANACHE INNOVATIONS LTD</t>
  </si>
  <si>
    <t>PANAFIC INDUSTRIALS LTD</t>
  </si>
  <si>
    <t>PANAMA PETROCHEM LTD</t>
  </si>
  <si>
    <t>PANAMAPET</t>
  </si>
  <si>
    <t>PANASONIC CARBON INDIA CO LTD</t>
  </si>
  <si>
    <t>PANASONIC ENERGY INDIA COMPANY LTD</t>
  </si>
  <si>
    <t>PANCHMAHAL STEEL LTD</t>
  </si>
  <si>
    <t>PANCHSHEEL ORGANICS LTD</t>
  </si>
  <si>
    <t>PANKAJ PIYUSH TRADE &amp; INVESTMENT LTD</t>
  </si>
  <si>
    <t>PANKAJ POLYMERS LTD</t>
  </si>
  <si>
    <t>PANKAJ POLYPACK LTD</t>
  </si>
  <si>
    <t>PANSARI DEVELOPERS LTD</t>
  </si>
  <si>
    <t>PANSARI</t>
  </si>
  <si>
    <t>PANTH INFINITY LTD</t>
  </si>
  <si>
    <t>PANYAM CEMENTS &amp; MINERAL INDUSTRIES LTD</t>
  </si>
  <si>
    <t>Parab Infra Ltd</t>
  </si>
  <si>
    <t>PARINFRA</t>
  </si>
  <si>
    <t>PARABOLIC DRUGS LTD</t>
  </si>
  <si>
    <t>PARABDRUGS</t>
  </si>
  <si>
    <t>PARAG MILK FOODS LTD</t>
  </si>
  <si>
    <t>PARAGMILK</t>
  </si>
  <si>
    <t>PARAGON FINANCE LTD</t>
  </si>
  <si>
    <t>PARAMOUNT COMMUNICATIONS LTD</t>
  </si>
  <si>
    <t>PARACABLES</t>
  </si>
  <si>
    <t>PARAMOUNT COSMETICS (INDIA) LTD</t>
  </si>
  <si>
    <t>PARAMOUNT COSMETICS INDIA LTD</t>
  </si>
  <si>
    <t>PARENTERAL DRUGS (INDIA) LTD</t>
  </si>
  <si>
    <t>PDPL</t>
  </si>
  <si>
    <t>PARENTERAL DRUGS INDIA LTD</t>
  </si>
  <si>
    <t>PARIKSHA FIN- INVEST- LEASE LTD</t>
  </si>
  <si>
    <t>PARIN FURNITURE LTD</t>
  </si>
  <si>
    <t>PARIN</t>
  </si>
  <si>
    <t>PARKER AGROCHEM EXPORTS LTD</t>
  </si>
  <si>
    <t>PARLE SOFTWARE LTD</t>
  </si>
  <si>
    <t>PARMAX PHARMA LTD</t>
  </si>
  <si>
    <t>PARMESHWARI SILK MILLS LTD</t>
  </si>
  <si>
    <t>PARNAV SPORTS ACADEMY LTD</t>
  </si>
  <si>
    <t>PARNAX LAB LTD</t>
  </si>
  <si>
    <t>PARSHARTI INVESTMENT LTD</t>
  </si>
  <si>
    <t>PARSHWANATH CORPORATION LTD</t>
  </si>
  <si>
    <t>PARSVNATH DEVELOPERS LTD</t>
  </si>
  <si>
    <t>PARSVNATH</t>
  </si>
  <si>
    <t>PARTH INDUSTRIES LTD</t>
  </si>
  <si>
    <t>PARVATI SWEETNERS AND POWER LTD</t>
  </si>
  <si>
    <t>PASARI SPINNING MILLS LTD</t>
  </si>
  <si>
    <t>PASHUPATI COTSPIN LTD</t>
  </si>
  <si>
    <t>PASHUPATI</t>
  </si>
  <si>
    <t>PASUPATI ACRYLON LTD</t>
  </si>
  <si>
    <t>PASUPATI FINCAP LTD</t>
  </si>
  <si>
    <t>PASUPATI SPG &amp; WVG MILLS LTD</t>
  </si>
  <si>
    <t>PATDIAM JEWELLERY LTD</t>
  </si>
  <si>
    <t>PATEL ENGINEERING LTD</t>
  </si>
  <si>
    <t>PATELENG</t>
  </si>
  <si>
    <t>PATEL INTEGRATED LOGISTICS LTD</t>
  </si>
  <si>
    <t>PATINTLOG</t>
  </si>
  <si>
    <t>PATELS AIRTEMP (INDIA) LTD</t>
  </si>
  <si>
    <t>PATELS AIRTEMP INDIA LTD</t>
  </si>
  <si>
    <t>PATIDAR BUILDCON LTD</t>
  </si>
  <si>
    <t>PATSPIN (INDIA) LTD</t>
  </si>
  <si>
    <t>PATSPINLTD</t>
  </si>
  <si>
    <t>PATSPIN INDIA LTD</t>
  </si>
  <si>
    <t>PAUL MERCHANTS LTD</t>
  </si>
  <si>
    <t>PAUSHAK LTD</t>
  </si>
  <si>
    <t>PAWANSUT HOLDINGS LTD</t>
  </si>
  <si>
    <t>PBA INFRASTRUCTURE LTD</t>
  </si>
  <si>
    <t>PBAINFRA</t>
  </si>
  <si>
    <t>PBM POLYTEX LTD</t>
  </si>
  <si>
    <t>PC JEWELLER LTD</t>
  </si>
  <si>
    <t>PCJEWELLER</t>
  </si>
  <si>
    <t>PCS TECHNOLOGY LTD</t>
  </si>
  <si>
    <t>PDS MULTINATIONAL FASHIONS LTD</t>
  </si>
  <si>
    <t>PDSMFL</t>
  </si>
  <si>
    <t>PEARL GLOBAL INDUSTRIES LTD</t>
  </si>
  <si>
    <t>PGIL</t>
  </si>
  <si>
    <t>PEARL POLYMERS LTD</t>
  </si>
  <si>
    <t>PEARLPOLY</t>
  </si>
  <si>
    <t>PECOS HOTELS AND PUBS LTD</t>
  </si>
  <si>
    <t>PEE CEE COSMA SOPE LTD</t>
  </si>
  <si>
    <t>PEETI SECURITIES LTD</t>
  </si>
  <si>
    <t>PENINSULA LAND LTD</t>
  </si>
  <si>
    <t>PENINLAND</t>
  </si>
  <si>
    <t>PENNAR ENGINEERED BUILDING SYSTEMS LTD</t>
  </si>
  <si>
    <t>PENPEBS</t>
  </si>
  <si>
    <t>PENNAR INDUSTRIES LTD</t>
  </si>
  <si>
    <t>PENIND</t>
  </si>
  <si>
    <t>PENTA GOLD LTD</t>
  </si>
  <si>
    <t>PENTAGOLD</t>
  </si>
  <si>
    <t>PENTAMEDIA GRAPHICS LTD</t>
  </si>
  <si>
    <t>PENTOKEY ORGANY (INDIA) LTD</t>
  </si>
  <si>
    <t>PENTOKEY ORGANY INDIA LTD</t>
  </si>
  <si>
    <t>PEOPLES INVESTMENTS LTD</t>
  </si>
  <si>
    <t>PERFECT INFRAENGINEERS LTD</t>
  </si>
  <si>
    <t>PERFECT</t>
  </si>
  <si>
    <t>PERFECT-OCTAVE MEDIA PROJECTS LTD</t>
  </si>
  <si>
    <t>PERFECTPAC LTD</t>
  </si>
  <si>
    <t>PERMANENT MAGNETS LTD</t>
  </si>
  <si>
    <t>PERSISTENT SYSTEMS LTD</t>
  </si>
  <si>
    <t>PERSISTENT</t>
  </si>
  <si>
    <t>PERVASIVE COMMODITIES LTD</t>
  </si>
  <si>
    <t>PETRON ENGINEERING CONSTRUCTION LTD</t>
  </si>
  <si>
    <t>PETRONENGG</t>
  </si>
  <si>
    <t>PETRONET LNG LTD</t>
  </si>
  <si>
    <t>PETRONET</t>
  </si>
  <si>
    <t>PFIZER LTD</t>
  </si>
  <si>
    <t>PFIZER</t>
  </si>
  <si>
    <t>PFL INFOTECH LTD</t>
  </si>
  <si>
    <t>PG ELECTROPLAST LTD</t>
  </si>
  <si>
    <t>PGEL</t>
  </si>
  <si>
    <t>PG FOILS LTD</t>
  </si>
  <si>
    <t>PG INDUSTRY LTD</t>
  </si>
  <si>
    <t>PH CAPITAL LTD</t>
  </si>
  <si>
    <t>PH TRADING LTD</t>
  </si>
  <si>
    <t>PHAARMASIA LTD</t>
  </si>
  <si>
    <t>PHILLIPS CARBON BLACK LTD</t>
  </si>
  <si>
    <t>PHILIPCARB</t>
  </si>
  <si>
    <t>Carbon Black</t>
  </si>
  <si>
    <t>PHOENIX INTERNATIONAL LTD</t>
  </si>
  <si>
    <t>PHOENIX TOWNSHIP LTD</t>
  </si>
  <si>
    <t>PHOTON CAPITAL ADVISORS LTD</t>
  </si>
  <si>
    <t>PHOTOQUIP (INDIA) LTD</t>
  </si>
  <si>
    <t>PHOTOQUIP INDIA LTD</t>
  </si>
  <si>
    <t>PHYTO CHEM (INDIA) LTD</t>
  </si>
  <si>
    <t>PHYTO CHEM INDIA LTD</t>
  </si>
  <si>
    <t>PI INDUSTRIES LTD</t>
  </si>
  <si>
    <t>PIIND</t>
  </si>
  <si>
    <t>PICCADILY AGRO INDUSTRIES LTD</t>
  </si>
  <si>
    <t>PICCADILY SUGAR &amp; ALLIED INDUSTRIES LTD</t>
  </si>
  <si>
    <t>PICTUREHOUSE MEDIA LTD</t>
  </si>
  <si>
    <t>PIDILITE INDUSTRIES LTD</t>
  </si>
  <si>
    <t>PIDILITIND</t>
  </si>
  <si>
    <t>PIL ITALICA LIFESTYLE LTD</t>
  </si>
  <si>
    <t>PILITA</t>
  </si>
  <si>
    <t>PILANI INVESTMENT AND INDUSTRIES CORPORATION LTD</t>
  </si>
  <si>
    <t>PILANIINVS</t>
  </si>
  <si>
    <t>PIONEER AGRO EXTRACTS LTD</t>
  </si>
  <si>
    <t>PIONEER DISTILLERIES LTD</t>
  </si>
  <si>
    <t>PIONDIST</t>
  </si>
  <si>
    <t>PIONEER EMBROIDERIES LTD</t>
  </si>
  <si>
    <t>PIONEEREMB</t>
  </si>
  <si>
    <t>PIONEER INVESTCORP LTD</t>
  </si>
  <si>
    <t>PIRAMAL ENTERPRISES LTD</t>
  </si>
  <si>
    <t>PEL</t>
  </si>
  <si>
    <t>PIRAMAL PHYTOCARE LTD</t>
  </si>
  <si>
    <t>PIRPHYTO</t>
  </si>
  <si>
    <t>PITHAMPUR POLY PRODUCTS LTD</t>
  </si>
  <si>
    <t>PITTI ENGINEERING LTD</t>
  </si>
  <si>
    <t>PITTIENG</t>
  </si>
  <si>
    <t>PIX TRANSMISSIONS LTD</t>
  </si>
  <si>
    <t>PLANTER POLYSACKS LTD</t>
  </si>
  <si>
    <t>PLASTIBLENDS (INDIA) LTD</t>
  </si>
  <si>
    <t>PLASTIBLEN</t>
  </si>
  <si>
    <t>PLASTIBLENDS INDIA LTD</t>
  </si>
  <si>
    <t>PMC FINCORP LTD</t>
  </si>
  <si>
    <t>PNB GILTS LTD</t>
  </si>
  <si>
    <t>PNBGILTS</t>
  </si>
  <si>
    <t>PNB HOUSING FINANCE LTD</t>
  </si>
  <si>
    <t>PNBHOUSING</t>
  </si>
  <si>
    <t>PNC INFRATECH LTD</t>
  </si>
  <si>
    <t>PNCINFRA</t>
  </si>
  <si>
    <t>POCHIRAJU INDUSTRIES LTD</t>
  </si>
  <si>
    <t>POCHIRAJU</t>
  </si>
  <si>
    <t>POCL ENTERPRISES LTD</t>
  </si>
  <si>
    <t>PODDAR HOUSING AND DEVELOPMENT LTD</t>
  </si>
  <si>
    <t>PODDARHOUS</t>
  </si>
  <si>
    <t>PODDAR PIGMENTS LTD</t>
  </si>
  <si>
    <t>PODDARMENT</t>
  </si>
  <si>
    <t>POKARNA LTD</t>
  </si>
  <si>
    <t>POKARNA</t>
  </si>
  <si>
    <t>POLO HOTELS LTD</t>
  </si>
  <si>
    <t>POLO QUEEN INDUSTRIAL AND FINTECH LTD</t>
  </si>
  <si>
    <t>POLSON LTD</t>
  </si>
  <si>
    <t>POLY MEDICURE LTD</t>
  </si>
  <si>
    <t>POLYMED</t>
  </si>
  <si>
    <t>Polycab India Ltd</t>
  </si>
  <si>
    <t>POLYCAB</t>
  </si>
  <si>
    <t>POLYCHEM LTD</t>
  </si>
  <si>
    <t>POLYCON INTERNATIONAL LTD</t>
  </si>
  <si>
    <t>POLYGENTA TECHNOLOGIES LTD</t>
  </si>
  <si>
    <t>POLYLINK POLYMERS (INDIA) LTD</t>
  </si>
  <si>
    <t>POLYLINK POLYMERS INDIA LTD</t>
  </si>
  <si>
    <t>POLYMAC THERMOFORMERS LTD</t>
  </si>
  <si>
    <t>POLYMECHPLAST MACHINES LTD</t>
  </si>
  <si>
    <t>POLYPLEX CORPORATION LTD</t>
  </si>
  <si>
    <t>POLYPLEX</t>
  </si>
  <si>
    <t>POLYSPIN EXPORTS LTD</t>
  </si>
  <si>
    <t>POLYTEX (INDIA) LTD</t>
  </si>
  <si>
    <t>POLYTEX INDIA LTD</t>
  </si>
  <si>
    <t>PONDY OXIDES &amp; CHEMICALS LTD</t>
  </si>
  <si>
    <t>PONNI SUGARS ERODE LTD</t>
  </si>
  <si>
    <t>PONNIERODE</t>
  </si>
  <si>
    <t>POOJA ENTERTAINMENT AND FILMS LTD</t>
  </si>
  <si>
    <t>POOJAWESTERN METALIKS LTD</t>
  </si>
  <si>
    <t>POONA DAL &amp; OIL INDUSTRIES LTD</t>
  </si>
  <si>
    <t>POPULAR ESTATE MANAGEMENT LTD</t>
  </si>
  <si>
    <t>PORWAL AUTO COMPONENTS LTD</t>
  </si>
  <si>
    <t>POWER &amp; INSTRUMENTATION GUJARAT LTD</t>
  </si>
  <si>
    <t>PIGL</t>
  </si>
  <si>
    <t>POWER FINANCE CORPORATION LTD</t>
  </si>
  <si>
    <t>PFC</t>
  </si>
  <si>
    <t>POWER GRID CORPORATION OF (INDIA) LTD</t>
  </si>
  <si>
    <t>POWERGRID</t>
  </si>
  <si>
    <t>POWER GRID CORPORATION OF INDIA LTD</t>
  </si>
  <si>
    <t>POWER MECH PROJECTS LTD</t>
  </si>
  <si>
    <t>POWERMECH</t>
  </si>
  <si>
    <t>POWERFUL TECHNOLOGIES LTD</t>
  </si>
  <si>
    <t>POWERFUL</t>
  </si>
  <si>
    <t>POWERHOUSE GYM &amp; WELLNESS LTD</t>
  </si>
  <si>
    <t>PPAP AUTOMOTIVE LTD</t>
  </si>
  <si>
    <t>PPAP</t>
  </si>
  <si>
    <t>PRABHAT DAIRY LTD</t>
  </si>
  <si>
    <t>PRABHAT</t>
  </si>
  <si>
    <t>PRABHAT TELECOMS (INDIA) LTD</t>
  </si>
  <si>
    <t>PRABHAT TELECOMS INDIA LTD</t>
  </si>
  <si>
    <t>PRABHAV INDUSTRIES LTD</t>
  </si>
  <si>
    <t>PRABHU STEEL INDUSTRIES LTD</t>
  </si>
  <si>
    <t>PRADEEP METALS LTD</t>
  </si>
  <si>
    <t>PRADHIN LTD</t>
  </si>
  <si>
    <t>PRADIP OVERSEAS LTD</t>
  </si>
  <si>
    <t>PRADIP</t>
  </si>
  <si>
    <t>PRAG BOSIMI SYNTHETICS LTD</t>
  </si>
  <si>
    <t>PRAJ INDUSTRIES LTD</t>
  </si>
  <si>
    <t>PRAJIND</t>
  </si>
  <si>
    <t>PRAJAY ENGINEERS SYNDICATE LTD</t>
  </si>
  <si>
    <t>PRAENG</t>
  </si>
  <si>
    <t>PRAKASH CONSTROWELL LTD</t>
  </si>
  <si>
    <t>PRAKASHCON</t>
  </si>
  <si>
    <t>PRAKASH INDUSTRIES LTD</t>
  </si>
  <si>
    <t>PRAKASH</t>
  </si>
  <si>
    <t>Prakash Pipes Ltd</t>
  </si>
  <si>
    <t>PPL</t>
  </si>
  <si>
    <t>PRAKASH STEELAGE LTD</t>
  </si>
  <si>
    <t>PRAKASHSTL</t>
  </si>
  <si>
    <t>PRAKASH WOOLLEN &amp; SYNTHETIC MILLS LTD</t>
  </si>
  <si>
    <t>PRANAVADITYA SPINNING MILLS LTD</t>
  </si>
  <si>
    <t>PRASHANT (INDIA) LTD</t>
  </si>
  <si>
    <t>PRASHANT INDIA LTD</t>
  </si>
  <si>
    <t>PRATAAP SNACKS LTD</t>
  </si>
  <si>
    <t>DIAMONDYD</t>
  </si>
  <si>
    <t>PRATIK PANELS LTD</t>
  </si>
  <si>
    <t>PRATIKSHA CHEMICALS LTD</t>
  </si>
  <si>
    <t>PRAXIS HOME RETAIL LTD</t>
  </si>
  <si>
    <t>PRAXIS</t>
  </si>
  <si>
    <t>PRECIOUS TRADING &amp; INVESTMENTS LTD</t>
  </si>
  <si>
    <t>PRECISION CAMSHAFTS LTD</t>
  </si>
  <si>
    <t>PRECAM</t>
  </si>
  <si>
    <t>PRECISION CONTAINEURS LTD</t>
  </si>
  <si>
    <t>PRECISION ELECTRONICS LTD</t>
  </si>
  <si>
    <t>PRECISION WIRES (INDIA) LTD</t>
  </si>
  <si>
    <t>PRECWIRE</t>
  </si>
  <si>
    <t>PRECISION WIRES INDIA LTD</t>
  </si>
  <si>
    <t>PRECOT MERIDIAN LTD</t>
  </si>
  <si>
    <t>PRECOT</t>
  </si>
  <si>
    <t>PREM SOMANI FINANCIAL SERVICES LTD</t>
  </si>
  <si>
    <t>PREMCO GLOBAL LTD</t>
  </si>
  <si>
    <t>PREMIER CHENNAI PROPERTIES LTD</t>
  </si>
  <si>
    <t>PREMIER EXPLOSIVES LTD</t>
  </si>
  <si>
    <t>PREMEXPLN</t>
  </si>
  <si>
    <t>PREMIER LTD</t>
  </si>
  <si>
    <t>PREMIER</t>
  </si>
  <si>
    <t>PREMIER PIPES LTD</t>
  </si>
  <si>
    <t>PREMIER POLYFILM LTD</t>
  </si>
  <si>
    <t>PREMIERPOL</t>
  </si>
  <si>
    <t>PREMIER SYNTHETICS LTD</t>
  </si>
  <si>
    <t>PRERNA INFRABUILD LTD</t>
  </si>
  <si>
    <t>PRESSMAN ADVERTISING LTD</t>
  </si>
  <si>
    <t>PRESSMN</t>
  </si>
  <si>
    <t>PRESTIGE ESTATES PROJECTS LTD</t>
  </si>
  <si>
    <t>PRESTIGE</t>
  </si>
  <si>
    <t>PRICOL LTD</t>
  </si>
  <si>
    <t>PRICOLLTD</t>
  </si>
  <si>
    <t>PRIMA AGRO LTD</t>
  </si>
  <si>
    <t>PRIMA INDUSTRIES LTD</t>
  </si>
  <si>
    <t>PRIMA PLASTICS LTD</t>
  </si>
  <si>
    <t>PRIME CAPITAL MARKET LTD</t>
  </si>
  <si>
    <t>PRIME CUSTOMER SERVICES LTD</t>
  </si>
  <si>
    <t>PRIME FOCUS LTD</t>
  </si>
  <si>
    <t>PFOCUS</t>
  </si>
  <si>
    <t>PRIME INDUSTRIES LTD</t>
  </si>
  <si>
    <t>PRIME PROPERTY DEVELOPMENT CORPORATION LTD</t>
  </si>
  <si>
    <t>PRIME SECURITIES LTD</t>
  </si>
  <si>
    <t>PRIMESECU</t>
  </si>
  <si>
    <t>PRIME URBAN DEVELOPMENT (INDIA) LTD</t>
  </si>
  <si>
    <t>PRIME URBAN DEVELOPMENT INDIA LTD</t>
  </si>
  <si>
    <t>PRISM FINANCE LTD</t>
  </si>
  <si>
    <t>PRISM JOHNSON LTD</t>
  </si>
  <si>
    <t>PRSMJOHNSN</t>
  </si>
  <si>
    <t>PRISM MEDICO AND PHARMACY LTD</t>
  </si>
  <si>
    <t>PRITHVI EXCHANGE (INDIA) LTD</t>
  </si>
  <si>
    <t>PRITHVI EXCHANGE INDIA LTD</t>
  </si>
  <si>
    <t>PRITI INTERNATIONAL LTD</t>
  </si>
  <si>
    <t>PRITI</t>
  </si>
  <si>
    <t>PRITIKA AUTO INDUSTRIES LTD</t>
  </si>
  <si>
    <t>PRITISH NANDY COMMUNICATIONS LTD</t>
  </si>
  <si>
    <t>PNC</t>
  </si>
  <si>
    <t>PRIYA LTD</t>
  </si>
  <si>
    <t>PRO FIN CAPITAL SERVICES LTD</t>
  </si>
  <si>
    <t>PROAIM ENTERPRISES LTD</t>
  </si>
  <si>
    <t>PROCAL ELECTRONICS (INDIA) LTD</t>
  </si>
  <si>
    <t>PROCAL ELECTRONICS INDIA LTD</t>
  </si>
  <si>
    <t>Procter &amp; Gamble Health LTD</t>
  </si>
  <si>
    <t>PGHL</t>
  </si>
  <si>
    <t>PROCTER &amp; GAMBLE HYGIENE AND HEALTH CARE LTD</t>
  </si>
  <si>
    <t>PGHH</t>
  </si>
  <si>
    <t>PROGRESSIVE EXTRACTIONS &amp; EXPORTS LTD</t>
  </si>
  <si>
    <t>PROLIFE INDUSTRIES LTD</t>
  </si>
  <si>
    <t>PROLIFE</t>
  </si>
  <si>
    <t>PROMACT IMPEX LTD</t>
  </si>
  <si>
    <t>PROSEED (INDIA) LTD</t>
  </si>
  <si>
    <t>PROSEED</t>
  </si>
  <si>
    <t>PROSEED INDIA LTD</t>
  </si>
  <si>
    <t>PROVESTMENT SERVICES LTD</t>
  </si>
  <si>
    <t>PROVOGUE (INDIA) LTD</t>
  </si>
  <si>
    <t>PROVOGE</t>
  </si>
  <si>
    <t>PROVOGUE INDIA LTD</t>
  </si>
  <si>
    <t>PROZONE INTU PROPERTIES LTD</t>
  </si>
  <si>
    <t>PROZONINTU</t>
  </si>
  <si>
    <t>PS IT INFRASTRUCTURE &amp; SERVICES LTD</t>
  </si>
  <si>
    <t>PSL LTD</t>
  </si>
  <si>
    <t>PSL</t>
  </si>
  <si>
    <t>PSP PROJECTS LTD</t>
  </si>
  <si>
    <t>PSPPROJECT</t>
  </si>
  <si>
    <t>PTC (INDIA) LTD</t>
  </si>
  <si>
    <t>PTC</t>
  </si>
  <si>
    <t>PTC INDIA FINANCIAL SERVICES LTD</t>
  </si>
  <si>
    <t>PFS</t>
  </si>
  <si>
    <t>PTC INDIA LTD</t>
  </si>
  <si>
    <t>PTC INDUSTRIES LTD</t>
  </si>
  <si>
    <t>PTL ENTERPRISES LTD</t>
  </si>
  <si>
    <t>PTL</t>
  </si>
  <si>
    <t>PUDUMJEE PAPER PRODUCTS LTD</t>
  </si>
  <si>
    <t>PDMJEPAPER</t>
  </si>
  <si>
    <t>PULSAR INTERNATIONAL LTD</t>
  </si>
  <si>
    <t>PULZ ELECTRONICS LTD</t>
  </si>
  <si>
    <t>PULZ</t>
  </si>
  <si>
    <t>PUNCTUAL TRADING LTD</t>
  </si>
  <si>
    <t>PUNIT COMMERCIALS LTD</t>
  </si>
  <si>
    <t>PUNJ LLOYD LTD</t>
  </si>
  <si>
    <t>PUNJLLOYD</t>
  </si>
  <si>
    <t>PUNJAB &amp; SIND BANK</t>
  </si>
  <si>
    <t>PSB</t>
  </si>
  <si>
    <t>PUNJAB ALKALIES &amp; CHEMICALS LTD</t>
  </si>
  <si>
    <t>PUNJAB CHEMICALS &amp; CROP PROTECTION LTD</t>
  </si>
  <si>
    <t>PUNJABCHEM</t>
  </si>
  <si>
    <t>PUNJAB COMMUNICATIONS LTD</t>
  </si>
  <si>
    <t>PUNJAB NATIONAL BANK</t>
  </si>
  <si>
    <t>PNB</t>
  </si>
  <si>
    <t>PURAVANKARA LTD</t>
  </si>
  <si>
    <t>PURVA</t>
  </si>
  <si>
    <t>PURE GIFTCARAT LTD</t>
  </si>
  <si>
    <t>PURITY FLEX PACK LTD</t>
  </si>
  <si>
    <t>PUROHIT CONSTRUCTION LTD</t>
  </si>
  <si>
    <t>PURPLE ENTERTAINMENT LTD</t>
  </si>
  <si>
    <t>PURSHOTTAM INVESTOFIN LTD</t>
  </si>
  <si>
    <t>PUSHPANJALI REALMS AND INFRATECH LTD</t>
  </si>
  <si>
    <t>PUSHPREALM</t>
  </si>
  <si>
    <t>PUSHPSONS INDUSTRIES LTD</t>
  </si>
  <si>
    <t>PVP VENTURES LTD</t>
  </si>
  <si>
    <t>PVP</t>
  </si>
  <si>
    <t>PVR LTD</t>
  </si>
  <si>
    <t>PVR</t>
  </si>
  <si>
    <t>PVV INFRA LTD</t>
  </si>
  <si>
    <t>PYXIS FINVEST LTD</t>
  </si>
  <si>
    <t>QUADRANT TELEVENTURES LTD</t>
  </si>
  <si>
    <t>QUANTUM BUILD-TECH LTD</t>
  </si>
  <si>
    <t>QUANTUM DIGITAL VISION (INDIA) LTD</t>
  </si>
  <si>
    <t>QUANTUM DIGITAL VISION INDIA LTD</t>
  </si>
  <si>
    <t>QUANTUM GOLD FUND - EXCHANGE TRADED FUND (ETF)</t>
  </si>
  <si>
    <t>QGOLDHALF</t>
  </si>
  <si>
    <t>QUANTUM MUTUAL FUND - QUANTUM INDEX FUND ETF</t>
  </si>
  <si>
    <t>QNIFTY</t>
  </si>
  <si>
    <t>QUESS CORP LTD</t>
  </si>
  <si>
    <t>QUESS</t>
  </si>
  <si>
    <t>QUEST FINANCIAL SERVICES LTD</t>
  </si>
  <si>
    <t>QUEST SOFTECH (INDIA) LTD</t>
  </si>
  <si>
    <t>QUEST SOFTECH INDIA LTD</t>
  </si>
  <si>
    <t>QUICK HEAL TECHNOLOGIES LTD</t>
  </si>
  <si>
    <t>QUICKHEAL</t>
  </si>
  <si>
    <t>QUINTEGRA SOLUTIONS LTD</t>
  </si>
  <si>
    <t>QUINTEGRA</t>
  </si>
  <si>
    <t>R B GUPTA FINANCIALS LTD</t>
  </si>
  <si>
    <t>R J BIO-TECH LTD</t>
  </si>
  <si>
    <t>R J SHAH &amp; CO LTD</t>
  </si>
  <si>
    <t>R M DRIP AND SPRINKLERS SYSTEMS LTD</t>
  </si>
  <si>
    <t>RMDRIP</t>
  </si>
  <si>
    <t>R P P INFRA PROJECTS LTD</t>
  </si>
  <si>
    <t>RPPINFRA</t>
  </si>
  <si>
    <t>R R SECURITIES LTD</t>
  </si>
  <si>
    <t>R S SOFTWARE (INDIA) LTD</t>
  </si>
  <si>
    <t>RSSOFTWARE</t>
  </si>
  <si>
    <t>R S SOFTWARE INDIA LTD</t>
  </si>
  <si>
    <t>R SYSTEMS INTERNATIONAL LTD</t>
  </si>
  <si>
    <t>RSYSTEMS</t>
  </si>
  <si>
    <t>R T EXPORTS LTD</t>
  </si>
  <si>
    <t>R&amp;B DENIMS LTD</t>
  </si>
  <si>
    <t>RAAJ MEDISAFE (INDIA) LTD</t>
  </si>
  <si>
    <t>RAAJ MEDISAFE INDIA LTD</t>
  </si>
  <si>
    <t>RAASI REFRACTORIES LTD</t>
  </si>
  <si>
    <t>RACL GEARTECH LTD</t>
  </si>
  <si>
    <t>RADAAN MEDIAWORKS (INDIA) LTD</t>
  </si>
  <si>
    <t>RADAAN</t>
  </si>
  <si>
    <t>RADAAN MEDIAWORKS INDIA LTD</t>
  </si>
  <si>
    <t>RADHA MADHAV CORPORATION LTD</t>
  </si>
  <si>
    <t>RMCL</t>
  </si>
  <si>
    <t>RADHAGOBIND COMMERCIAL LTD</t>
  </si>
  <si>
    <t>RADHE DEVELOPERS (INDIA) LTD</t>
  </si>
  <si>
    <t>RADHE DEVELOPERS INDIA LTD</t>
  </si>
  <si>
    <t>RADHEY TRADE HOLDING LTD</t>
  </si>
  <si>
    <t>RADHIKA JEWELTECH LTD</t>
  </si>
  <si>
    <t>RADICO KHAITAN LTD</t>
  </si>
  <si>
    <t>RADICO</t>
  </si>
  <si>
    <t>RADIX INDUSTRIES (INDIA) LTD</t>
  </si>
  <si>
    <t>RADIX INDUSTRIES INDIA LTD</t>
  </si>
  <si>
    <t>RAGHAV PRODUCTIVITY ENHANCERS LTD</t>
  </si>
  <si>
    <t>RAGHUNATH INTERNATIONAL LTD</t>
  </si>
  <si>
    <t>RAGHUNATH TOBACCO CO LTD</t>
  </si>
  <si>
    <t>RAGHUVANSH AGROFARMS LTD</t>
  </si>
  <si>
    <t>RAGHUVIR SYNTHETICS LTD</t>
  </si>
  <si>
    <t>RAHUL MERCHANDISING LTD</t>
  </si>
  <si>
    <t>RAIDEEP INDUSTRIES LTD</t>
  </si>
  <si>
    <t>Rail Vikas Nigam Ltd</t>
  </si>
  <si>
    <t>RVNL</t>
  </si>
  <si>
    <t>Construction &amp;amp; Engineering</t>
  </si>
  <si>
    <t>RAIN INDUSTRIES LTD</t>
  </si>
  <si>
    <t>RAIN</t>
  </si>
  <si>
    <t>RAINBOW DENIM LTD</t>
  </si>
  <si>
    <t>RAINBOW FOUNDATIONS LTD</t>
  </si>
  <si>
    <t>RAINBOW PAPERS LTD</t>
  </si>
  <si>
    <t>RAINBOWPAP</t>
  </si>
  <si>
    <t>RAJ PACKAGING INDUSTRIES LTD</t>
  </si>
  <si>
    <t>RAJ RAYON INDUSTRIES LTD</t>
  </si>
  <si>
    <t>RAJRAYON</t>
  </si>
  <si>
    <t>RAJ TELEVISION NETWORK LTD</t>
  </si>
  <si>
    <t>RAJTV</t>
  </si>
  <si>
    <t>RAJA BAHADUR INTERNATIONAL LTD</t>
  </si>
  <si>
    <t>RAJAPALAYAM MILLS LTD</t>
  </si>
  <si>
    <t>RAJASTHAN CYLINDERS &amp; CONTAINERS LTD</t>
  </si>
  <si>
    <t>RAJASTHAN GASES LTD</t>
  </si>
  <si>
    <t>RAJASTHAN TUBE MANUFACTURING CO LTD</t>
  </si>
  <si>
    <t>RAJATH FINANCE LTD</t>
  </si>
  <si>
    <t>RAJDARSHAN INDUSTRIES LTD</t>
  </si>
  <si>
    <t>ARENTERP</t>
  </si>
  <si>
    <t>RAJESH EXPORTS LTD</t>
  </si>
  <si>
    <t>RAJESHEXPO</t>
  </si>
  <si>
    <t>RAJESWARI INFRASTRUCTURE LTD</t>
  </si>
  <si>
    <t>RAJKAMAL SYNTHETICS LTD</t>
  </si>
  <si>
    <t>RAJKOT INVESTMENT TRUST LTD</t>
  </si>
  <si>
    <t>RAJKUMAR FORGE LTD</t>
  </si>
  <si>
    <t>RAJNANDINI METAL LTD</t>
  </si>
  <si>
    <t>RAJMET</t>
  </si>
  <si>
    <t>RAJNISH WELLNESS LTD</t>
  </si>
  <si>
    <t>RAJOO ENGINEERS LTD</t>
  </si>
  <si>
    <t>RAJRATAN GLOBAL WIRE LTD</t>
  </si>
  <si>
    <t>RAJSANKET REALTY LTD</t>
  </si>
  <si>
    <t>RAJSHREE POLYPACK LTD</t>
  </si>
  <si>
    <t>RPPL</t>
  </si>
  <si>
    <t>RAJSHREE SUGARS &amp; CHEMICALS LTD</t>
  </si>
  <si>
    <t>RAJSREESUG</t>
  </si>
  <si>
    <t>RAJVIR INDUSTRIES LTD</t>
  </si>
  <si>
    <t>RAJVIR</t>
  </si>
  <si>
    <t>RALLIS (INDIA) LTD</t>
  </si>
  <si>
    <t>RALLIS</t>
  </si>
  <si>
    <t>RALLIS INDIA LTD</t>
  </si>
  <si>
    <t>RAM MINERALS AND CHEMICALS LTD</t>
  </si>
  <si>
    <t>RAM RATNA WIRES LTD</t>
  </si>
  <si>
    <t>RAMA PAPER MILLS LTD</t>
  </si>
  <si>
    <t>RAMA PETROCHEMICALS LTD</t>
  </si>
  <si>
    <t>RAMA PHOSPHATES LTD</t>
  </si>
  <si>
    <t>RAMA PULP &amp; PAPERS LTD</t>
  </si>
  <si>
    <t>RAMA STEEL TUBES LTD</t>
  </si>
  <si>
    <t>RAMASTEEL</t>
  </si>
  <si>
    <t>RAMA VISION LTD</t>
  </si>
  <si>
    <t>RAMASIGNS INDUSTRIES LTD</t>
  </si>
  <si>
    <t>RAMCHANDRA LEASING &amp; FINANCE LTD</t>
  </si>
  <si>
    <t>RAMCO INDUSTRIES LTD</t>
  </si>
  <si>
    <t>RAMCOIND</t>
  </si>
  <si>
    <t>RAMCO SYSTEMS LTD</t>
  </si>
  <si>
    <t>RAMCOSYS</t>
  </si>
  <si>
    <t>RAMGOPAL POLYTEX LTD</t>
  </si>
  <si>
    <t>RAMGOPOLY</t>
  </si>
  <si>
    <t>RAMINFO LTD</t>
  </si>
  <si>
    <t>RAMKRISHNA FORGINGS LTD</t>
  </si>
  <si>
    <t>RKFORGE</t>
  </si>
  <si>
    <t>RAMKY INFRASTRUCTURE LTD</t>
  </si>
  <si>
    <t>RAMKY</t>
  </si>
  <si>
    <t>RAMSARUP INDUSTRIES LTD</t>
  </si>
  <si>
    <t>RAMSARUP</t>
  </si>
  <si>
    <t>RAMSONS PROJECTS LTD</t>
  </si>
  <si>
    <t>RANA SUGARS LTD</t>
  </si>
  <si>
    <t>RANASUG</t>
  </si>
  <si>
    <t>RANDER CORPORATION LTD</t>
  </si>
  <si>
    <t>RANE BRAKE LINING LTD</t>
  </si>
  <si>
    <t>RBL</t>
  </si>
  <si>
    <t>RANE ENGINE VALVE LTD</t>
  </si>
  <si>
    <t>RANEENGINE</t>
  </si>
  <si>
    <t>RANE HOLDINGS LTD</t>
  </si>
  <si>
    <t>RANEHOLDIN</t>
  </si>
  <si>
    <t>RANE MADRAS LTD</t>
  </si>
  <si>
    <t>RML</t>
  </si>
  <si>
    <t>RANJEET MECHATRONICS LTD</t>
  </si>
  <si>
    <t>RAP MEDIA LTD</t>
  </si>
  <si>
    <t>RAPICUT CARBIDES LTD</t>
  </si>
  <si>
    <t>RAPID INVESTMENTS LTD</t>
  </si>
  <si>
    <t>RAS RESORTS &amp; APART HOTELS LTD</t>
  </si>
  <si>
    <t>RASANDIK ENGINEERING INDUSTRIES (INDIA) LTD</t>
  </si>
  <si>
    <t>RASANDIK ENGINEERING INDUSTRIES INDIA LTD</t>
  </si>
  <si>
    <t>RASHTRIYA CHEMICALS AND FERTILIZERS LTD</t>
  </si>
  <si>
    <t>RCF</t>
  </si>
  <si>
    <t>RASI ELECTRODES LTD</t>
  </si>
  <si>
    <t>RASOI LTD</t>
  </si>
  <si>
    <t>RATHI BARS LTD</t>
  </si>
  <si>
    <t>RATHI GRAPHIC TECHNOLOGIES LTD</t>
  </si>
  <si>
    <t>RATNABHUMI DEVELOPERS LTD</t>
  </si>
  <si>
    <t>RATNAMANI METALS &amp; TUBES LTD</t>
  </si>
  <si>
    <t>RATNAMANI</t>
  </si>
  <si>
    <t>RATTANINDIA INFRASTRUCTURE LTD</t>
  </si>
  <si>
    <t>RTNINFRA</t>
  </si>
  <si>
    <t>RATTANINDIA POWER LTD</t>
  </si>
  <si>
    <t>RTNPOWER</t>
  </si>
  <si>
    <t>RAUNAQ EPC INTERNATIONAL LTD</t>
  </si>
  <si>
    <t>RAVALGAON SUGAR FARM LTD</t>
  </si>
  <si>
    <t>RAVI KUMAR DISTILLERIES LTD</t>
  </si>
  <si>
    <t>RKDL</t>
  </si>
  <si>
    <t>RAVILEELA GRANITES LTD</t>
  </si>
  <si>
    <t>RAVINDRA ENERGY LTD</t>
  </si>
  <si>
    <t>RAW EDGE INDUSTRIAL SOLUTIONS LTD</t>
  </si>
  <si>
    <t>RAYMED LABS LTD</t>
  </si>
  <si>
    <t>RAYMOND LTD</t>
  </si>
  <si>
    <t>RAYMOND</t>
  </si>
  <si>
    <t>RBL BANK LTD</t>
  </si>
  <si>
    <t>RBLBANK</t>
  </si>
  <si>
    <t>RCC CEMENTS LTD</t>
  </si>
  <si>
    <t>RCI INDUSTRIES &amp; TECHNOLOGIES LTD</t>
  </si>
  <si>
    <t>RCL RETAIL LTD</t>
  </si>
  <si>
    <t>RDB RASAYANS LTD</t>
  </si>
  <si>
    <t>RDB REALTY &amp; INFRASTRUCTURE LTD</t>
  </si>
  <si>
    <t>REAL GROWTH COMMERCIAL ENTERPRISES LTD</t>
  </si>
  <si>
    <t>REAL NEWS &amp; VIEWS LTD</t>
  </si>
  <si>
    <t>REAL STRIPS LTD</t>
  </si>
  <si>
    <t>REAL TOUCH FINANCE LTD</t>
  </si>
  <si>
    <t>REC LTD</t>
  </si>
  <si>
    <t>RECLTD</t>
  </si>
  <si>
    <t>REDEX PROTECH LTD</t>
  </si>
  <si>
    <t>REDINGTON (INDIA) LTD</t>
  </si>
  <si>
    <t>REDINGTON</t>
  </si>
  <si>
    <t>REDINGTON INDIA LTD</t>
  </si>
  <si>
    <t>REFEX INDUSTRIES LTD</t>
  </si>
  <si>
    <t>REFEX</t>
  </si>
  <si>
    <t>REFNOL RESINS &amp; CHEMICALS LTD</t>
  </si>
  <si>
    <t>REGAL ENTERTAINMENT &amp; CONSULTANTS LTD</t>
  </si>
  <si>
    <t>REGALIAA REALTY LTD</t>
  </si>
  <si>
    <t>REGENCY CERAMICS LTD</t>
  </si>
  <si>
    <t>REGENCERAM</t>
  </si>
  <si>
    <t>REGENCY INVESTMENTS LTD</t>
  </si>
  <si>
    <t>REGENCY TRUST LTD</t>
  </si>
  <si>
    <t>REGENT ENTERPRISES LTD</t>
  </si>
  <si>
    <t>REIL ELECTRICALS (INDIA) LTD</t>
  </si>
  <si>
    <t>REIL ELECTRICALS INDIA LTD</t>
  </si>
  <si>
    <t>REKVINA LABORATORIES LTD</t>
  </si>
  <si>
    <t>RELAXO FOOTWEARS LTD</t>
  </si>
  <si>
    <t>RELAXO</t>
  </si>
  <si>
    <t>RELIABLE DATA SERVICES LTD</t>
  </si>
  <si>
    <t>RELIABLE</t>
  </si>
  <si>
    <t>RELIABLE VENTURES (INDIA) LTD</t>
  </si>
  <si>
    <t>RELIABLE VENTURES INDIA LTD</t>
  </si>
  <si>
    <t>RELIANCE CAPITAL LTD</t>
  </si>
  <si>
    <t>RELCAPITAL</t>
  </si>
  <si>
    <t>RELIANCE CHEMOTEX INDUSTRIES LTD</t>
  </si>
  <si>
    <t>RELIANCE COMMUNICATIONS LTD</t>
  </si>
  <si>
    <t>RCOM</t>
  </si>
  <si>
    <t>Reliance ETF Bank BeES</t>
  </si>
  <si>
    <t>BANKBEES</t>
  </si>
  <si>
    <t>Reliance ETF Gold BeES</t>
  </si>
  <si>
    <t>GOLDBEES</t>
  </si>
  <si>
    <t>Reliance ETF Hang Seng BeES</t>
  </si>
  <si>
    <t>HNGSNGBEES</t>
  </si>
  <si>
    <t>Reliance ETF Junior BeES</t>
  </si>
  <si>
    <t>JUNIORBEES</t>
  </si>
  <si>
    <t>Reliance ETF Nifty BeES</t>
  </si>
  <si>
    <t>NIFTYBEES</t>
  </si>
  <si>
    <t>Reliance ETF PSU Bank BeES</t>
  </si>
  <si>
    <t>PSUBNKBEES</t>
  </si>
  <si>
    <t>Reliance ETF Shariah BeES</t>
  </si>
  <si>
    <t>SHARIABEES</t>
  </si>
  <si>
    <t>RELIANCE HOME FINANCE LTD</t>
  </si>
  <si>
    <t>RHFL</t>
  </si>
  <si>
    <t>RELIANCE INDUSTRIAL INFRASTRUCTURE LTD</t>
  </si>
  <si>
    <t>RIIL</t>
  </si>
  <si>
    <t>RELIANCE INDUSTRIES LTD</t>
  </si>
  <si>
    <t>RELIANCE</t>
  </si>
  <si>
    <t>RELIANCE INFRASTRUCTURE LTD</t>
  </si>
  <si>
    <t>RELINFRA</t>
  </si>
  <si>
    <t>RELIANCE NAVAL AND ENGINEERING LTD</t>
  </si>
  <si>
    <t>RNAVAL</t>
  </si>
  <si>
    <t>RELIANCE NIPPON LIFE ASSET MANAGEMENT LTD</t>
  </si>
  <si>
    <t>RNAM</t>
  </si>
  <si>
    <t>RELIANCE POWER LTD</t>
  </si>
  <si>
    <t>RPOWER</t>
  </si>
  <si>
    <t>RELIC TECHNOLOGIES LTD</t>
  </si>
  <si>
    <t>RELICAB CABLE MANUFACTURING LTD</t>
  </si>
  <si>
    <t>RELIGARE ENTERPRISES LTD</t>
  </si>
  <si>
    <t>RELIGARE</t>
  </si>
  <si>
    <t>RELSTRUCT BUILDCON LTD</t>
  </si>
  <si>
    <t>REMI EDELSTAHL TUBULARS LTD</t>
  </si>
  <si>
    <t>REMI ELEKTROTECHNIK LTD</t>
  </si>
  <si>
    <t>REMI PROCESS PLANT &amp; MACHINERY LTD</t>
  </si>
  <si>
    <t>REMI SALES &amp; ENGINEERING LTD</t>
  </si>
  <si>
    <t>REMI SECURITIES LTD</t>
  </si>
  <si>
    <t>REMSONS INDUSTRIES LTD.</t>
  </si>
  <si>
    <t>REMSONSIND</t>
  </si>
  <si>
    <t>Renaissance Global LTD</t>
  </si>
  <si>
    <t>RGL</t>
  </si>
  <si>
    <t>RENAISSANCE JEWELLERY LTD</t>
  </si>
  <si>
    <t>RJL</t>
  </si>
  <si>
    <t>REPCO HOME FINANCE LTD</t>
  </si>
  <si>
    <t>REPCOHOME</t>
  </si>
  <si>
    <t>REPRO (INDIA) LTD</t>
  </si>
  <si>
    <t>REPRO</t>
  </si>
  <si>
    <t>REPRO INDIA LTD</t>
  </si>
  <si>
    <t>RESONANCE SPECIALTIES LTD</t>
  </si>
  <si>
    <t>RESPONSIVE INDUSTRIES LTD</t>
  </si>
  <si>
    <t>RESPONIND</t>
  </si>
  <si>
    <t>RESTILE CERAMICS LTD</t>
  </si>
  <si>
    <t>Retro Green Revolution Ltd</t>
  </si>
  <si>
    <t>RGRL</t>
  </si>
  <si>
    <t>Tea &amp;amp; Coffee</t>
  </si>
  <si>
    <t>REVATHI EQUIPMENT LTD</t>
  </si>
  <si>
    <t>REVATHI</t>
  </si>
  <si>
    <t>REXNORD ELECTRONICS &amp; CONTROLS LTD</t>
  </si>
  <si>
    <t>RGF CAPITAL MARKETS LTD</t>
  </si>
  <si>
    <t>RIBA TEXTILES LTD</t>
  </si>
  <si>
    <t>RICH UNIVERSE NETWORK LTD</t>
  </si>
  <si>
    <t>RICHA INDUSTRIES LTD</t>
  </si>
  <si>
    <t>RICHFIELD FINANCIAL SERVICES LTD</t>
  </si>
  <si>
    <t>RICHIRICH INVENTURES LTD</t>
  </si>
  <si>
    <t>RICO AUTO INDUSTRIES LTD</t>
  </si>
  <si>
    <t>RICOAUTO</t>
  </si>
  <si>
    <t>RIDDHI CORPORATE SERVICES LTD</t>
  </si>
  <si>
    <t>RIDDHI SIDDHI GLUCO BIOLS LTD</t>
  </si>
  <si>
    <t>RIDDHI STEEL AND TUBE LTD</t>
  </si>
  <si>
    <t>RIDHI SYNTHETICS LTD</t>
  </si>
  <si>
    <t>RIDINGS CONSULTING ENGINEERS (INDIA) LTD</t>
  </si>
  <si>
    <t>RIDINGS CONSULTING ENGINEERS INDIA LTD</t>
  </si>
  <si>
    <t>RIGA SUGAR COMPANY LTD</t>
  </si>
  <si>
    <t>RISA INTERNATIONAL LTD</t>
  </si>
  <si>
    <t>RISHAB SPECIAL YARNS LTD</t>
  </si>
  <si>
    <t>RISHABH DIGHA STEEL &amp; ALLIED PRODUCTS LTD</t>
  </si>
  <si>
    <t>RISHI LASER LTD</t>
  </si>
  <si>
    <t>RISHI TECHTEX LTD</t>
  </si>
  <si>
    <t>RISHIROOP LTD</t>
  </si>
  <si>
    <t>Ritco Logistics Ltd</t>
  </si>
  <si>
    <t>RITCO</t>
  </si>
  <si>
    <t>RITES LTD</t>
  </si>
  <si>
    <t>RITES</t>
  </si>
  <si>
    <t>RITESH INTERNATIONAL LTD</t>
  </si>
  <si>
    <t>RITESH PROPERTIES &amp; INDUSTRIES LTD</t>
  </si>
  <si>
    <t>RITHWIK FACILITY MANAGEMENT SERVICES LTD</t>
  </si>
  <si>
    <t>RKEC PROJECTS LTD</t>
  </si>
  <si>
    <t>RKEC</t>
  </si>
  <si>
    <t>RLF LTD</t>
  </si>
  <si>
    <t>RMC SWITCHGEARS LTD</t>
  </si>
  <si>
    <t>RMG ALLOY STEEL LTD</t>
  </si>
  <si>
    <t>ROCKON ENTERPRISES LTD</t>
  </si>
  <si>
    <t>RODIUM REALTY LTD</t>
  </si>
  <si>
    <t>ROHIT FERRO-TECH LTD</t>
  </si>
  <si>
    <t>ROHITFERRO</t>
  </si>
  <si>
    <t>ROLCON ENGINEERING CO LTD</t>
  </si>
  <si>
    <t>ROLLATAINERS LTD</t>
  </si>
  <si>
    <t>ROLLT</t>
  </si>
  <si>
    <t>ROLTA (INDIA) LTD</t>
  </si>
  <si>
    <t>ROLTA</t>
  </si>
  <si>
    <t>ROLTA INDIA LTD</t>
  </si>
  <si>
    <t>RONI HOUSEHOLDS LTD</t>
  </si>
  <si>
    <t>ROOPA INDUSTRIES LTD</t>
  </si>
  <si>
    <t>Roopshri Resorts Ltd</t>
  </si>
  <si>
    <t>ROOPSHRI</t>
  </si>
  <si>
    <t>ROSELABS FINANCE LTD</t>
  </si>
  <si>
    <t>ROSSELL (INDIA) LTD</t>
  </si>
  <si>
    <t>ROSSELLIND</t>
  </si>
  <si>
    <t>ROSSELL INDIA LTD</t>
  </si>
  <si>
    <t>ROTO PUMPS LTD</t>
  </si>
  <si>
    <t>ROTOGRAPHICS (INDIA) LTD</t>
  </si>
  <si>
    <t>ROTOGRAPHICS INDIA LTD</t>
  </si>
  <si>
    <t>ROYAL CUSHION VINYL PRODUCTS LTD</t>
  </si>
  <si>
    <t>ROYAL INDIA CORPORATION LTD</t>
  </si>
  <si>
    <t>ROYAL ORCHID HOTELS LTD</t>
  </si>
  <si>
    <t>ROHLTD</t>
  </si>
  <si>
    <t>ROYALE MANOR HOTELS &amp; INDUSTRIES LTD</t>
  </si>
  <si>
    <t>RPG LIFE SCIENCES LTD</t>
  </si>
  <si>
    <t>RPGLIFE</t>
  </si>
  <si>
    <t>RR FINANCIAL CONSULTANTS LTD</t>
  </si>
  <si>
    <t>RSC INTERNATIONAL LTD</t>
  </si>
  <si>
    <t>RSD FINANCE LTD</t>
  </si>
  <si>
    <t>RSWM LTD</t>
  </si>
  <si>
    <t>RSWM</t>
  </si>
  <si>
    <t>RTS POWER CORPORATION LTD</t>
  </si>
  <si>
    <t>RUBFILA INTERNATIONAL LTD</t>
  </si>
  <si>
    <t>RUBRA MEDICAMENTS LTD</t>
  </si>
  <si>
    <t>RUCHI INFRASTRUCTURE LTD</t>
  </si>
  <si>
    <t>RUCHINFRA</t>
  </si>
  <si>
    <t>RUCHI SOYA INDUSTRIES LTD</t>
  </si>
  <si>
    <t>RUCHISOYA</t>
  </si>
  <si>
    <t>RUCHIKA INDUSTRIES (INDIA) LTD</t>
  </si>
  <si>
    <t>RUCHIKA INDUSTRIES INDIA LTD</t>
  </si>
  <si>
    <t>RUCHIRA PAPERS LTD</t>
  </si>
  <si>
    <t>RUCHIRA</t>
  </si>
  <si>
    <t>RUDRA GLOBAL INFRA PRODUCTS LTD</t>
  </si>
  <si>
    <t>RUDRABHISHEK ENTERPRISES LTD</t>
  </si>
  <si>
    <t>REPL</t>
  </si>
  <si>
    <t>RUIA AQUACULTURE FARMS LTD</t>
  </si>
  <si>
    <t>RUNGTA IRRIGATION LTD</t>
  </si>
  <si>
    <t>RUPA &amp; COMPANY LTD</t>
  </si>
  <si>
    <t>RUPA</t>
  </si>
  <si>
    <t>RUSHIL DECOR LTD</t>
  </si>
  <si>
    <t>RUSHIL</t>
  </si>
  <si>
    <t>RUTRON INTERNATIONAL LTD</t>
  </si>
  <si>
    <t>RUTTONSHA INTERNATIONAL RECTIFIER LTD</t>
  </si>
  <si>
    <t>S  M  GOLD LTD</t>
  </si>
  <si>
    <t>S A L STEEL LTD</t>
  </si>
  <si>
    <t>SALSTEEL</t>
  </si>
  <si>
    <t>S CHAND AND COMPANY LTD</t>
  </si>
  <si>
    <t>SCHAND</t>
  </si>
  <si>
    <t>S E POWER LTD</t>
  </si>
  <si>
    <t>SEPOWER</t>
  </si>
  <si>
    <t>S H KELKAR AND COMPANY LTD</t>
  </si>
  <si>
    <t>SHK</t>
  </si>
  <si>
    <t>S KUMARS.COM LTD.</t>
  </si>
  <si>
    <t>SKUMAR</t>
  </si>
  <si>
    <t>Internet Software &amp;amp; Services</t>
  </si>
  <si>
    <t>S P APPARELS LTD</t>
  </si>
  <si>
    <t>SPAL</t>
  </si>
  <si>
    <t>S R G SECURITIES FINANCE LTD</t>
  </si>
  <si>
    <t>S R INDUSTRIES LTD</t>
  </si>
  <si>
    <t>S R K INDUSTRIES LTD</t>
  </si>
  <si>
    <t>S S INFRASTRUCTURE DEVELOPMENT CONSULTANTS LTD</t>
  </si>
  <si>
    <t>SSINFRA</t>
  </si>
  <si>
    <t>S T SERVICES LTD</t>
  </si>
  <si>
    <t>S V GLOBAL MILL LTD</t>
  </si>
  <si>
    <t>S V TRADING &amp; AGENCIES LTD</t>
  </si>
  <si>
    <t>S&amp;T CORPORATION LTD</t>
  </si>
  <si>
    <t>SAB EVENTS &amp; GOVERNANCE NOW MEDIA LTD</t>
  </si>
  <si>
    <t>SABEVENTS</t>
  </si>
  <si>
    <t>SAB INDUSTRIES LTD</t>
  </si>
  <si>
    <t>SABOO BROTHERS LTD</t>
  </si>
  <si>
    <t>SABOO SODIUM CHLORO LTD</t>
  </si>
  <si>
    <t>SABRIMALA INDUSTRIES (INDIA) LTD</t>
  </si>
  <si>
    <t>SABRIMALA INDUSTRIES INDIA LTD</t>
  </si>
  <si>
    <t>SACHETA METALS LTD</t>
  </si>
  <si>
    <t>SADBHAV ENGINEERING LTD</t>
  </si>
  <si>
    <t>SADBHAV</t>
  </si>
  <si>
    <t>SADBHAV INFRASTRUCTURE PROJECT LTD</t>
  </si>
  <si>
    <t>SADBHIN</t>
  </si>
  <si>
    <t>SADHANA NITROCHEM LTD</t>
  </si>
  <si>
    <t>SADHNA BROADCAST LTD</t>
  </si>
  <si>
    <t>SAFAL HERBS LTD</t>
  </si>
  <si>
    <t>SAFAL SECURITIES LTD</t>
  </si>
  <si>
    <t>SAFARI INDUSTRIES (INDIA) LTD</t>
  </si>
  <si>
    <t>SAFARI INDUSTRIES INDIA LTD</t>
  </si>
  <si>
    <t>SAGAR CEMENTS LTD</t>
  </si>
  <si>
    <t>SAGCEM</t>
  </si>
  <si>
    <t>SAGAR DIAMONDS LTD</t>
  </si>
  <si>
    <t>SAGAR PRODUCTIONS LTD</t>
  </si>
  <si>
    <t>SAGAR SOYA PRODUCTS LTD</t>
  </si>
  <si>
    <t>SAGAR SYSTECH LTD</t>
  </si>
  <si>
    <t>SAGAR TOURIST RESORTS LTD</t>
  </si>
  <si>
    <t>SAGARDEEP ALLOYS LTD</t>
  </si>
  <si>
    <t>SAGARDEEP</t>
  </si>
  <si>
    <t>SAGARSOFT (INDIA) LTD</t>
  </si>
  <si>
    <t>SAGARSOFT INDIA LTD</t>
  </si>
  <si>
    <t>SAHARA HOUSINGFINA CORPORATION LTD</t>
  </si>
  <si>
    <t>SAHARA ONE MEDIA &amp; ENTERTAINMENT LTD</t>
  </si>
  <si>
    <t>SAHYADRI INDUSTRIES LTD</t>
  </si>
  <si>
    <t>SAHYOG MULTIBASE LTD</t>
  </si>
  <si>
    <t>SAI BABA INVESTMENT AND COMMERCIAL ENTERPRISES LTD</t>
  </si>
  <si>
    <t>SAI CAPITAL LTD</t>
  </si>
  <si>
    <t>SAI INDUSTRIES LTD</t>
  </si>
  <si>
    <t>SAI MOH AUTO LINKS LTD</t>
  </si>
  <si>
    <t>SAINIK FINANCE &amp; INDUSTRIES LTD</t>
  </si>
  <si>
    <t>SAINT-GOBAIN SEKURIT (INDIA) LTD</t>
  </si>
  <si>
    <t>SAINT-GOBAIN SEKURIT INDIA LTD</t>
  </si>
  <si>
    <t>SAKAR HEALTHCARE LTD</t>
  </si>
  <si>
    <t>SAKAR</t>
  </si>
  <si>
    <t>SAKETH EXIM LTD</t>
  </si>
  <si>
    <t>SAKETH</t>
  </si>
  <si>
    <t>SAKSOFT LTD</t>
  </si>
  <si>
    <t>SAKSOFT</t>
  </si>
  <si>
    <t>SAKTHI FINANCE LTD</t>
  </si>
  <si>
    <t>SAKTHI SUGARS LTD</t>
  </si>
  <si>
    <t>SAKHTISUG</t>
  </si>
  <si>
    <t>SAKUMA EXPORTS LTD</t>
  </si>
  <si>
    <t>SAKUMA</t>
  </si>
  <si>
    <t>SALASAR TECHNO ENGINEERING LTD</t>
  </si>
  <si>
    <t>SALASAR</t>
  </si>
  <si>
    <t>SALEM ERODE INVESTMENTS LTD</t>
  </si>
  <si>
    <t>SALGUTI INDUSTRIES LTD</t>
  </si>
  <si>
    <t>SALONA COTSPIN LTD</t>
  </si>
  <si>
    <t>SALONA</t>
  </si>
  <si>
    <t>SALORA INTERNATIONAL LTD</t>
  </si>
  <si>
    <t>SALORAINTL</t>
  </si>
  <si>
    <t>SALZER ELECTRONICS LTD</t>
  </si>
  <si>
    <t>SALZERELEC</t>
  </si>
  <si>
    <t>SAM INDUSTRIES LTD</t>
  </si>
  <si>
    <t>SAMBANDAM SPINNING MILLS LTD</t>
  </si>
  <si>
    <t>SAMBHAAV MEDIA LTD</t>
  </si>
  <si>
    <t>SAMBHAAV</t>
  </si>
  <si>
    <t>SAMKRG PISTONS &amp; RINGS LTD</t>
  </si>
  <si>
    <t>SAMPRE NUTRITIONS LTD</t>
  </si>
  <si>
    <t>SAMRAT PHARMACHEM LTD</t>
  </si>
  <si>
    <t>SAMTEL (INDIA) LTD</t>
  </si>
  <si>
    <t>SAMTEL INDIA LTD</t>
  </si>
  <si>
    <t>SAMTEX FASHIONS LTD</t>
  </si>
  <si>
    <t>SAMYAK INTERNATIONAL LTD</t>
  </si>
  <si>
    <t>SANASA TECH FEB LTD</t>
  </si>
  <si>
    <t>SANATHNAGAR ENTERPRISES LTD</t>
  </si>
  <si>
    <t>SANBLUE CORPORATION LTD</t>
  </si>
  <si>
    <t>SANCO INDUSTRIES LTD</t>
  </si>
  <si>
    <t>SANCO</t>
  </si>
  <si>
    <t>SANCO TRANS LTD</t>
  </si>
  <si>
    <t>SANDHAR TECHNOLOGIES LTD</t>
  </si>
  <si>
    <t>SANDHAR</t>
  </si>
  <si>
    <t>SANDU PHARMACEUTICALS LTD</t>
  </si>
  <si>
    <t>SANDUR MANGANESE &amp; IRON ORES LTD</t>
  </si>
  <si>
    <t>SANG FROID LABS (INDIA) LTD</t>
  </si>
  <si>
    <t>SANG FROID LABS INDIA LTD</t>
  </si>
  <si>
    <t>SANGAL PAPERS LTD</t>
  </si>
  <si>
    <t>SANGAM (INDIA) LTD</t>
  </si>
  <si>
    <t>SANGAMIND</t>
  </si>
  <si>
    <t>SANGAM INDIA LTD</t>
  </si>
  <si>
    <t>SANGAM RENEWABLES LTD</t>
  </si>
  <si>
    <t>SANGHI CORPORATE SERVICES LTD</t>
  </si>
  <si>
    <t>SANGHI INDUSTRIES LTD</t>
  </si>
  <si>
    <t>SANGHIIND</t>
  </si>
  <si>
    <t>SANGHVI BRANDS LTD</t>
  </si>
  <si>
    <t>SANGHVI FORGING AND ENGINEERING LTD</t>
  </si>
  <si>
    <t>SANGHVIFOR</t>
  </si>
  <si>
    <t>SANGHVI MOVERS LTD</t>
  </si>
  <si>
    <t>SANGHVIMOV</t>
  </si>
  <si>
    <t>SANGINITA CHEMICALS LTD</t>
  </si>
  <si>
    <t>SANGINITA</t>
  </si>
  <si>
    <t>SANGUINE MEDIA LTD</t>
  </si>
  <si>
    <t>SANJIVANI PARANTERAL LTD</t>
  </si>
  <si>
    <t>SANKHYA INFOTECH LTD</t>
  </si>
  <si>
    <t>SANMIT INFRA LTD</t>
  </si>
  <si>
    <t>SANMITRA COMMERCIAL LTD</t>
  </si>
  <si>
    <t>SANOFI (INDIA) LTD</t>
  </si>
  <si>
    <t>SANOFI</t>
  </si>
  <si>
    <t>SANOFI INDIA LTD</t>
  </si>
  <si>
    <t>SANRHEA TECHNICAL TEXTILES LTD</t>
  </si>
  <si>
    <t>SANTOSH FINE-FAB LTD</t>
  </si>
  <si>
    <t>SANTOSH INDUSTRIES LTD</t>
  </si>
  <si>
    <t>SANWARIA CONSUMER LTD</t>
  </si>
  <si>
    <t>SANWARIA</t>
  </si>
  <si>
    <t>SAPTAK CHEM AND BUSINESS LTD</t>
  </si>
  <si>
    <t>SAPTARISHI AGRO INDUSTRIES LTD</t>
  </si>
  <si>
    <t>SAR AUTO PRODUCTS LTD</t>
  </si>
  <si>
    <t>SARASWATI COMMERCIAL (INDIA) LTD</t>
  </si>
  <si>
    <t>SARASWATI COMMERCIAL INDIA LTD</t>
  </si>
  <si>
    <t>SARDA ENERGY &amp; MINERALS LTD</t>
  </si>
  <si>
    <t>SARDAEN</t>
  </si>
  <si>
    <t>SARDA PAPERS LTD</t>
  </si>
  <si>
    <t>SARDA PLYWOOD INDUSTRIES LTD</t>
  </si>
  <si>
    <t>SARDA PROTEINS LTD</t>
  </si>
  <si>
    <t>SAREGAMA (INDIA) LTD</t>
  </si>
  <si>
    <t>SAREGAMA</t>
  </si>
  <si>
    <t>SAREGAMA INDIA LTD</t>
  </si>
  <si>
    <t>SARLA PERFORMANCE FIBERS LTD</t>
  </si>
  <si>
    <t>SARLAPOLY</t>
  </si>
  <si>
    <t>SARTHAK GLOBAL LTD</t>
  </si>
  <si>
    <t>SARTHAK INDUSTRIES LTD</t>
  </si>
  <si>
    <t>SARTHAK METALS LTD</t>
  </si>
  <si>
    <t>SARUP INDUSTRIES LTD</t>
  </si>
  <si>
    <t>SARVAMANGAL MERCANTILE CO LTD</t>
  </si>
  <si>
    <t>SARVESHWAR FOODS LTD</t>
  </si>
  <si>
    <t>SARVESHWAR</t>
  </si>
  <si>
    <t>SARVOTTAM FINVEST LTD</t>
  </si>
  <si>
    <t>SASHWAT TECHNOCRATS LTD</t>
  </si>
  <si>
    <t>SASKEN TECHNOLOGIES LTD</t>
  </si>
  <si>
    <t>SASKEN</t>
  </si>
  <si>
    <t>SASTASUNDAR VENTURES LTD</t>
  </si>
  <si>
    <t>SASTASUNDR</t>
  </si>
  <si>
    <t>SAT INDUSTRIES LTD</t>
  </si>
  <si>
    <t>SATHAVAHANA ISPAT LTD</t>
  </si>
  <si>
    <t>SATHAISPAT</t>
  </si>
  <si>
    <t>SATIA INDUSTRIES LTD</t>
  </si>
  <si>
    <t>SATIN CREDITCARE NETWORK LTD</t>
  </si>
  <si>
    <t>SATIN</t>
  </si>
  <si>
    <t>SATKAR FINLEASE LTD</t>
  </si>
  <si>
    <t>SATRA PROPERTIES (INDIA) LTD.</t>
  </si>
  <si>
    <t>SATRAPROP</t>
  </si>
  <si>
    <t>SATYAM SILK MILLS LTD</t>
  </si>
  <si>
    <t>SAUMYA CONSULTANTS LTD</t>
  </si>
  <si>
    <t>SAURASHTRA CEMENT LTD</t>
  </si>
  <si>
    <t>SAVANI FINANCIALS LTD</t>
  </si>
  <si>
    <t>SAVANT INFOCOMM LTD</t>
  </si>
  <si>
    <t>SAVEN TECHNOLOGIES LTD</t>
  </si>
  <si>
    <t>SAVERA INDUSTRIES LTD</t>
  </si>
  <si>
    <t>SAVITA OIL TECHNOLOGIES LTD</t>
  </si>
  <si>
    <t>SOTL</t>
  </si>
  <si>
    <t>SAWACA BUSINESS MACHINES LTD</t>
  </si>
  <si>
    <t>SAYAJI HOTELS LTD</t>
  </si>
  <si>
    <t>SAYAJI INDUSTRIES LTD</t>
  </si>
  <si>
    <t>SBEC SUGAR LTD</t>
  </si>
  <si>
    <t>SBI LIFE INSURANCE COMPANY LTD</t>
  </si>
  <si>
    <t>SBILIFE</t>
  </si>
  <si>
    <t>SBI MUTUAL FUND - SBI GOLD EXCHANGE TRADED SCHEME - GROWTH OPTION</t>
  </si>
  <si>
    <t>SBIGETS</t>
  </si>
  <si>
    <t>SC Agrotech Ltd</t>
  </si>
  <si>
    <t>SCAGRO</t>
  </si>
  <si>
    <t>SCAN PROJECTS LTD</t>
  </si>
  <si>
    <t>SCAN STEELS LTD</t>
  </si>
  <si>
    <t>Scandent Imaging LTD</t>
  </si>
  <si>
    <t>SCANDENT</t>
  </si>
  <si>
    <t>SCANPOINT GEOMATICS LTD</t>
  </si>
  <si>
    <t>SCHABLONA (INDIA) LTD</t>
  </si>
  <si>
    <t>SCHABLONA INDIA LTD</t>
  </si>
  <si>
    <t>SCHAEFFLER (INDIA) LTD</t>
  </si>
  <si>
    <t>SCHAEFFLER</t>
  </si>
  <si>
    <t>SCHAEFFLER INDIA LTD</t>
  </si>
  <si>
    <t>SCHNEIDER ELECTRIC INFRASTRUCTURE LTD</t>
  </si>
  <si>
    <t>SCHNEIDER</t>
  </si>
  <si>
    <t>SCINTILLA COMMERCIAL &amp; CREDIT LTD</t>
  </si>
  <si>
    <t>SCOOTERS (INDIA) LTD</t>
  </si>
  <si>
    <t>SCOOTERS INDIA LTD</t>
  </si>
  <si>
    <t>SEA GOLD AQUA FARMS LTD</t>
  </si>
  <si>
    <t>SEA TV NETWORK LTD</t>
  </si>
  <si>
    <t>SEAMEC LTD</t>
  </si>
  <si>
    <t>SEAMECLTD</t>
  </si>
  <si>
    <t>SEASONS FURNISHINGS LTD</t>
  </si>
  <si>
    <t>SEASONS TEXTILES LTD</t>
  </si>
  <si>
    <t>SECUR CREDENTIALS LTD</t>
  </si>
  <si>
    <t>SECURCRED</t>
  </si>
  <si>
    <t>SECURITY AND INTELLIGENCE SERVICES (INDIA) LTD</t>
  </si>
  <si>
    <t>SIS</t>
  </si>
  <si>
    <t>SECURITY AND INTELLIGENCE SERVICES INDIA LTD</t>
  </si>
  <si>
    <t>SEL MANUFACTURING COMPANY LTD</t>
  </si>
  <si>
    <t>SELMCL</t>
  </si>
  <si>
    <t>SELAN EXPLORATION TECHNOLOGY LTD</t>
  </si>
  <si>
    <t>SELAN</t>
  </si>
  <si>
    <t>SELLWIN TRADERS LTD</t>
  </si>
  <si>
    <t>SENBO INDUSTRIES LTD</t>
  </si>
  <si>
    <t>SENTHIL INFOTEK LTD</t>
  </si>
  <si>
    <t>SEQUENT SCIENTIFIC LTD</t>
  </si>
  <si>
    <t>SEQUENT</t>
  </si>
  <si>
    <t>SERVOTECH POWER SYSTEMS LTD</t>
  </si>
  <si>
    <t>SERVOTECH</t>
  </si>
  <si>
    <t>SESHASAYEE PAPER AND BOARDS LTD</t>
  </si>
  <si>
    <t>SESHAPAPER</t>
  </si>
  <si>
    <t>SETCO AUTOMOTIVE LTD</t>
  </si>
  <si>
    <t>SETCO</t>
  </si>
  <si>
    <t>SEVEN HILL INDUSTRIES LTD</t>
  </si>
  <si>
    <t>SEYA INDUSTRIES LTD</t>
  </si>
  <si>
    <t>SEZAL GLASS LTD</t>
  </si>
  <si>
    <t>SEZAL</t>
  </si>
  <si>
    <t>SFL INTERNATIONAL LTD</t>
  </si>
  <si>
    <t>SHABA CHEMICALS LTD</t>
  </si>
  <si>
    <t>SHAH ALLOYS LTD</t>
  </si>
  <si>
    <t>SHAHALLOYS</t>
  </si>
  <si>
    <t>SHAH CONSTRUCTION CO LTD</t>
  </si>
  <si>
    <t>SHAH FOODS LTD</t>
  </si>
  <si>
    <t>SHAHI SHIPPING LTD</t>
  </si>
  <si>
    <t>SHAILJA COMMERCIAL TRADE FRENZY LTD</t>
  </si>
  <si>
    <t>SHAILY ENGINEERING PLASTICS LTD</t>
  </si>
  <si>
    <t>SHAIVAL REALITY LTD</t>
  </si>
  <si>
    <t>SHAIVAL</t>
  </si>
  <si>
    <t>SHAKTI PUMPS (INDIA) LTD</t>
  </si>
  <si>
    <t>SHAKTIPUMP</t>
  </si>
  <si>
    <t>SHAKTI PUMPS INDIA LTD</t>
  </si>
  <si>
    <t>SHALBY LTD</t>
  </si>
  <si>
    <t>SHALBY</t>
  </si>
  <si>
    <t>SHALIBHADRA FINANCE LTD</t>
  </si>
  <si>
    <t>SHALIMAR AGENCIES LTD</t>
  </si>
  <si>
    <t>SHALIMAR PAINTS LTD</t>
  </si>
  <si>
    <t>SHALPAINTS</t>
  </si>
  <si>
    <t>SHALIMAR PRODUCTIONS LTD</t>
  </si>
  <si>
    <t>SHALIMAR WIRES INDUSTRIES LTD</t>
  </si>
  <si>
    <t>SHANGAR DECOR LTD</t>
  </si>
  <si>
    <t>Shankar Lal Rampal Dye-Chem Ltd</t>
  </si>
  <si>
    <t>SRD</t>
  </si>
  <si>
    <t>SHANKARA BUILDING PRODUCTS LTD</t>
  </si>
  <si>
    <t>SHANKARA</t>
  </si>
  <si>
    <t>SHANTAI INDUSTRIES LTD</t>
  </si>
  <si>
    <t>SHANTANU SHEOREY AQUAKULT LTD</t>
  </si>
  <si>
    <t>SHANTHI GEARS LTD</t>
  </si>
  <si>
    <t>SHANTIGEAR</t>
  </si>
  <si>
    <t>SHANTI EDUCATIONAL INITIATIVES LTD</t>
  </si>
  <si>
    <t>SHANTI OVERSEAS (INDIA) LTD</t>
  </si>
  <si>
    <t>SHANTI</t>
  </si>
  <si>
    <t>SHANTI OVERSEAS INDIA LTD</t>
  </si>
  <si>
    <t>SHARAD FIBRES &amp; YARN PROCESSORS LTD</t>
  </si>
  <si>
    <t>SHARANAM INFRAPROJECT AND TRADING LTD</t>
  </si>
  <si>
    <t>SHARDA CROPCHEM LTD</t>
  </si>
  <si>
    <t>SHARDACROP</t>
  </si>
  <si>
    <t>SHARDA ISPAT LTD</t>
  </si>
  <si>
    <t>SHARDA MOTOR INDUSTRIES LTD</t>
  </si>
  <si>
    <t>SHARDAMOTR</t>
  </si>
  <si>
    <t>SHARDUL SECURITIES LTD</t>
  </si>
  <si>
    <t>SHARE INDIA SECURITIES LTD</t>
  </si>
  <si>
    <t>SHARIKA ENTERPRISES LTD</t>
  </si>
  <si>
    <t>SHARON BIO-MEDICINE LTD</t>
  </si>
  <si>
    <t>SHARONBIO</t>
  </si>
  <si>
    <t>SHARP (INDIA) LTD</t>
  </si>
  <si>
    <t>SHARP INDIA LTD</t>
  </si>
  <si>
    <t>SHARP INVESTMENTS LTD</t>
  </si>
  <si>
    <t>SHASHANK TRADERS LTD</t>
  </si>
  <si>
    <t>SHASHIJIT INFRAPROJECTS LTD</t>
  </si>
  <si>
    <t>SHEELA FOAM LTD</t>
  </si>
  <si>
    <t>SFL</t>
  </si>
  <si>
    <t>SHEETAL COOL PRODUCTS LTD</t>
  </si>
  <si>
    <t>SHEETAL DIAMONDS LTD</t>
  </si>
  <si>
    <t>SHEKHAWATI POLY-YARN LTD</t>
  </si>
  <si>
    <t>SPYL</t>
  </si>
  <si>
    <t>SHELTER INFRA PROJECTS LTD</t>
  </si>
  <si>
    <t>SHEMAROO ENTERTAINMENT LTD</t>
  </si>
  <si>
    <t>SHEMAROO</t>
  </si>
  <si>
    <t>SHERATON PROPERTIES &amp; FINANCE LTD</t>
  </si>
  <si>
    <t>SHERVANI INDUSTRIAL SYNDICATE LTD</t>
  </si>
  <si>
    <t>SHESHADRI INDUSTRIES LTD</t>
  </si>
  <si>
    <t>SHETRON LTD</t>
  </si>
  <si>
    <t>SHIKHAR LEASING &amp; TRADING LTD</t>
  </si>
  <si>
    <t>SHILCHAR TECHNOLOGIES LTD</t>
  </si>
  <si>
    <t>SHILP GRAVURES LTD</t>
  </si>
  <si>
    <t>SHILPA MEDICARE LTD</t>
  </si>
  <si>
    <t>SHILPAMED</t>
  </si>
  <si>
    <t>SHILPI CABLE TECHNOLOGIES LTD</t>
  </si>
  <si>
    <t>SHILPI</t>
  </si>
  <si>
    <t>SHIPPING CORPORATION OF (INDIA) LTD</t>
  </si>
  <si>
    <t>SCI</t>
  </si>
  <si>
    <t>SHIPPING CORPORATION OF INDIA LTD</t>
  </si>
  <si>
    <t>SHIRPUR GOLD REFINERY LTD</t>
  </si>
  <si>
    <t>SHIRPUR-G</t>
  </si>
  <si>
    <t>SHISH INDUSTRIES LTD</t>
  </si>
  <si>
    <t>SHIVA CEMENT LTD</t>
  </si>
  <si>
    <t>SHIVA GLOBAL AGRO INDUSTRIES LTD</t>
  </si>
  <si>
    <t>SHIVA GRANITO EXPORT LTD</t>
  </si>
  <si>
    <t>SHIVA MEDICARE LTD.</t>
  </si>
  <si>
    <t>SHIVMED</t>
  </si>
  <si>
    <t>SHIVA MILLS LTD</t>
  </si>
  <si>
    <t>SHIVAMILLS</t>
  </si>
  <si>
    <t>SHIVA SUITINGS LTD</t>
  </si>
  <si>
    <t>SHIVA TEXYARN LTD</t>
  </si>
  <si>
    <t>SHIVATEX</t>
  </si>
  <si>
    <t>SHIVAGRICO IMPLEMENTS LTD</t>
  </si>
  <si>
    <t>SHIVALIK BIMETAL CONTROLS LTD</t>
  </si>
  <si>
    <t>SHIVALIK RASAYAN LTD</t>
  </si>
  <si>
    <t>SHIVAM AUTOTECH LTD</t>
  </si>
  <si>
    <t>SHIVAMAUTO</t>
  </si>
  <si>
    <t>SHIVANSH FINSERVE LTD</t>
  </si>
  <si>
    <t>SHIVKAMAL IMPEX LTD</t>
  </si>
  <si>
    <t>SHIVOM INVESTMENT &amp; CONSULTANCY LTD</t>
  </si>
  <si>
    <t>SHOPPERS STOP LTD</t>
  </si>
  <si>
    <t>SHOPERSTOP</t>
  </si>
  <si>
    <t>SHRADHA INFRAPROJECTS NAGPUR LTD</t>
  </si>
  <si>
    <t>SHRADHA</t>
  </si>
  <si>
    <t>SHREE AJIT PULP AND PAPER LTD</t>
  </si>
  <si>
    <t>SHREE BHAVYA FABRICS LTD</t>
  </si>
  <si>
    <t>SHREE BHAWANI PAPER MILLS LTD</t>
  </si>
  <si>
    <t>SHREE CEMENT LTD</t>
  </si>
  <si>
    <t>SHREECEM</t>
  </si>
  <si>
    <t>SHREE DIGVIJAY CEMENT CO LTD</t>
  </si>
  <si>
    <t>SHREE GANESH BIOTECH (INDIA) LTD</t>
  </si>
  <si>
    <t>SHREE GANESH BIOTECH INDIA LTD</t>
  </si>
  <si>
    <t>SHREE GANESH ELASTOPLAST LTD</t>
  </si>
  <si>
    <t>SHREE GANESH FORGINGS LTD</t>
  </si>
  <si>
    <t>SGFL</t>
  </si>
  <si>
    <t>SHREE GANESH REMEDIES LTD</t>
  </si>
  <si>
    <t>SHREE GLOBAL TRADEFIN LTD</t>
  </si>
  <si>
    <t>SHREE HARI CHEMICALS EXPORT LTD</t>
  </si>
  <si>
    <t>SHREE KARTHIK PAPERS LTD</t>
  </si>
  <si>
    <t>SHREE KRISHNA INFRASTRUCTURE LTD</t>
  </si>
  <si>
    <t>SHREE KRISHNA PAPER MILLS &amp; INDUSTRIES LTD</t>
  </si>
  <si>
    <t>SHREE MANUFACTURING CO LTD</t>
  </si>
  <si>
    <t>SHREE METALLOYS LTD</t>
  </si>
  <si>
    <t>SHREE NIDHI TRADING CO  LTD</t>
  </si>
  <si>
    <t>SHREE OM TRADES LTD</t>
  </si>
  <si>
    <t>SHREE PACETRONIX LTD</t>
  </si>
  <si>
    <t>SHREE PRECOATED STEELS LTD</t>
  </si>
  <si>
    <t>SHREE PUSHKAR CHEMICALS &amp; FERTILISERS LTD</t>
  </si>
  <si>
    <t>SHREEPUSHK</t>
  </si>
  <si>
    <t>SHREE RAJASTHAN SYNTEX LTD</t>
  </si>
  <si>
    <t>SHREE RAJESHWARANAND PAPER MILLS LTD</t>
  </si>
  <si>
    <t>SHREE RAM PROTEINS LTD</t>
  </si>
  <si>
    <t>SRPL</t>
  </si>
  <si>
    <t>SHREE RAMA MULTI-TECH LTD</t>
  </si>
  <si>
    <t>SHREERAMA</t>
  </si>
  <si>
    <t>SHREE RAMA NEWSPRINT LTD</t>
  </si>
  <si>
    <t>RAMANEWS</t>
  </si>
  <si>
    <t>SHREE RENUKA SUGARS LTD</t>
  </si>
  <si>
    <t>RENUKA</t>
  </si>
  <si>
    <t>SHREE SALASAR INVESTMENT LTD</t>
  </si>
  <si>
    <t>SHREE SECURITIES LTD</t>
  </si>
  <si>
    <t>SHREE STEEL WIRE ROPES LTD</t>
  </si>
  <si>
    <t>SHREE SURGOVIND TRADELINK LTD</t>
  </si>
  <si>
    <t>SHREE TIRUPATI BALAJEE FIBC LTD</t>
  </si>
  <si>
    <t>TIRUPATI</t>
  </si>
  <si>
    <t>SHREE TULSI ONLINE COM LTD</t>
  </si>
  <si>
    <t>SHREE VASU LOGISTICS LTD</t>
  </si>
  <si>
    <t>SVLL</t>
  </si>
  <si>
    <t>SHREE WORSTEX LTD</t>
  </si>
  <si>
    <t>SHREEJI TRANSLOGISTICS LTD</t>
  </si>
  <si>
    <t>SHREENATH INVESTMENTS CO LTD</t>
  </si>
  <si>
    <t>SHREEOSWAL SEEDS AND CHEMICALS LTD</t>
  </si>
  <si>
    <t>OSWALSEEDS</t>
  </si>
  <si>
    <t>SHREESHAY ENGINEERS LTD</t>
  </si>
  <si>
    <t>SHREEVATSAA FINANCE &amp; LEASING LTD</t>
  </si>
  <si>
    <t>SHRENIK LTD</t>
  </si>
  <si>
    <t>SHRENIK</t>
  </si>
  <si>
    <t>SHREYANS INDUSTRIES LTD</t>
  </si>
  <si>
    <t>SHREYANIND</t>
  </si>
  <si>
    <t>SHREYAS INTERMEDIATES LTD</t>
  </si>
  <si>
    <t>SHREYAS SHIPPING &amp; LOGISTICS LTD</t>
  </si>
  <si>
    <t>SHREYAS</t>
  </si>
  <si>
    <t>SHRI BAJRANG ALLOYS LTD</t>
  </si>
  <si>
    <t>SHRI BHOLANATH CARPETS LTD</t>
  </si>
  <si>
    <t>SHRI DINESH MILLS LTD</t>
  </si>
  <si>
    <t>SHRI JAGDAMBA POLYMERS LTD</t>
  </si>
  <si>
    <t>SHRI KALYAN HOLDINGS LTD</t>
  </si>
  <si>
    <t>SHRI KESHAV CEMENTS AND INFRA LTD</t>
  </si>
  <si>
    <t>SHRI KRISHNA DEVCON LTD</t>
  </si>
  <si>
    <t>SHRI NIWAS LEASING AND FINANCE LTD</t>
  </si>
  <si>
    <t>SHRI RAM SWITCHGEARS LTD</t>
  </si>
  <si>
    <t>SRIRAM</t>
  </si>
  <si>
    <t>SHRICON INDUSTRIES LTD</t>
  </si>
  <si>
    <t>SHRIRAM ASSET MANAGEMENT CO LTD</t>
  </si>
  <si>
    <t>SHRIRAM CITY UNION FINANCE LTD</t>
  </si>
  <si>
    <t>SHRIRAMCIT</t>
  </si>
  <si>
    <t>SHRIRAM EPC LTD</t>
  </si>
  <si>
    <t>SHRIRAMEPC</t>
  </si>
  <si>
    <t>SHRIRAM PISTONS &amp; RINGS LTD</t>
  </si>
  <si>
    <t>SHRIPISTON</t>
  </si>
  <si>
    <t>SHRIRAM TRANSPORT FINANCE COMPANY LTD</t>
  </si>
  <si>
    <t>SRTRANSFIN</t>
  </si>
  <si>
    <t>SHRISTI INFRASTRUCTURE DEVELOPMENT CORPORATION LTD</t>
  </si>
  <si>
    <t>SHUBHAM POLYSPIN LTD</t>
  </si>
  <si>
    <t>SHUBHLAXMI JEWEL ART LTD</t>
  </si>
  <si>
    <t>SHUBHLAXMI</t>
  </si>
  <si>
    <t>SHUKRA BULLIONS LTD.</t>
  </si>
  <si>
    <t>SKRABUL</t>
  </si>
  <si>
    <t>SHUKRA JEWELLERS LTD</t>
  </si>
  <si>
    <t>SHUKRA PHARMACEUTICALS LTD</t>
  </si>
  <si>
    <t>SHYAM CENTURY FERROUS LTD</t>
  </si>
  <si>
    <t>SHYAMCENT</t>
  </si>
  <si>
    <t>SHYAM TELECOM LTD</t>
  </si>
  <si>
    <t>SHYAMTEL</t>
  </si>
  <si>
    <t>SHYAMA INFOSYS LTD</t>
  </si>
  <si>
    <t>SHYAMKAMAL INVESTMENTS LTD</t>
  </si>
  <si>
    <t>SI CAPITAL &amp; FINANCIAL SERVICES LTD</t>
  </si>
  <si>
    <t>SIBAR AUTO PARTS LTD</t>
  </si>
  <si>
    <t>SICAGEN (INDIA) LTD</t>
  </si>
  <si>
    <t>SICAGEN</t>
  </si>
  <si>
    <t>SICAGEN INDIA LTD</t>
  </si>
  <si>
    <t>SICAL LOGISTICS LTD</t>
  </si>
  <si>
    <t>SICAL</t>
  </si>
  <si>
    <t>SIDDHARTH EDUCATION SERVICES LTD</t>
  </si>
  <si>
    <t>SIDH AUTOMOBILES LTD</t>
  </si>
  <si>
    <t>SIEL FINANCIAL SERVICES LTD</t>
  </si>
  <si>
    <t>SIEMENS LTD</t>
  </si>
  <si>
    <t>SIEMENS</t>
  </si>
  <si>
    <t>SIGNET INDUSTRIES LTD</t>
  </si>
  <si>
    <t>SIGIND</t>
  </si>
  <si>
    <t>SIKA INTERPLANT SYSTEMS LTD</t>
  </si>
  <si>
    <t>SIKKO INDUSTRIES LTD</t>
  </si>
  <si>
    <t>SIKKO</t>
  </si>
  <si>
    <t>SIKOZY REALTORS LTD</t>
  </si>
  <si>
    <t>SIL INVESTMENTS LTD</t>
  </si>
  <si>
    <t>SILINV</t>
  </si>
  <si>
    <t>SILGO RETAIL LTD</t>
  </si>
  <si>
    <t>SILGO</t>
  </si>
  <si>
    <t>SILLY MONKS ENTERTAINMENT LTD</t>
  </si>
  <si>
    <t>SILLYMONKS</t>
  </si>
  <si>
    <t>SILVER OAK (INDIA) LTD</t>
  </si>
  <si>
    <t>SILVER OAK COMMERCIAL LTD</t>
  </si>
  <si>
    <t>SILVER OAK INDIA LTD</t>
  </si>
  <si>
    <t>SILVER TOUCH TECHNOLOGIES LTD</t>
  </si>
  <si>
    <t>SILVERTUC</t>
  </si>
  <si>
    <t>SILVERPOINT INFRATECH LTD</t>
  </si>
  <si>
    <t>SIMBHAOLI SUGARS LTD</t>
  </si>
  <si>
    <t>SIMBHALS</t>
  </si>
  <si>
    <t>SIMMONDS MARSHALL LTD</t>
  </si>
  <si>
    <t>SIMPLEX CASTINGS LTD</t>
  </si>
  <si>
    <t>SIMPLEX INFRASTRUCTURES LTD</t>
  </si>
  <si>
    <t>SIMPLEXINF</t>
  </si>
  <si>
    <t>SIMPLEX MILLS COMPANY LTD</t>
  </si>
  <si>
    <t>SIMPLEX PAPERS LTD</t>
  </si>
  <si>
    <t>SIMPLEX REALTY LTD</t>
  </si>
  <si>
    <t>SIMRAN FARMS LTD</t>
  </si>
  <si>
    <t>SINCLAIRS HOTELS LTD</t>
  </si>
  <si>
    <t>SINDHU TRADE LINKS LTD</t>
  </si>
  <si>
    <t>SINDU VALLEY TECHNOLOGIES LTD</t>
  </si>
  <si>
    <t>SINGER (INDIA) LTD</t>
  </si>
  <si>
    <t>SINGER INDIA LTD</t>
  </si>
  <si>
    <t>SINNAR BIDI UDYOG LTD</t>
  </si>
  <si>
    <t>SINNER ENERGY (INDIA) LTD</t>
  </si>
  <si>
    <t>SINNER ENERGY INDIA LTD</t>
  </si>
  <si>
    <t>SINTERCOM (INDIA) LTD</t>
  </si>
  <si>
    <t>SINTERCOM</t>
  </si>
  <si>
    <t>SINTERCOM INDIA LTD</t>
  </si>
  <si>
    <t>SINTEX INDUSTRIES LTD</t>
  </si>
  <si>
    <t>SINTEX</t>
  </si>
  <si>
    <t>SINTEX PLASTICS TECHNOLOGY LTD</t>
  </si>
  <si>
    <t>SPTL</t>
  </si>
  <si>
    <t>SIP INDUSTRIES LTD</t>
  </si>
  <si>
    <t>SIR SHADI LAL ENTERPRISES LTD</t>
  </si>
  <si>
    <t>SIRCA PAINTS (INDIA) LTD</t>
  </si>
  <si>
    <t>SIRCA</t>
  </si>
  <si>
    <t>SIRCA PAINTS INDIA LTD</t>
  </si>
  <si>
    <t>SIROHIA &amp; SONS LTD</t>
  </si>
  <si>
    <t>SITA ENTERPRISES LTD</t>
  </si>
  <si>
    <t>SITA SHREE FOOD PRODUCTS LTD</t>
  </si>
  <si>
    <t>SITASHREE</t>
  </si>
  <si>
    <t>SITI NETWORKS LTD</t>
  </si>
  <si>
    <t>SITINET</t>
  </si>
  <si>
    <t>SIYARAM SILK MILLS LTD</t>
  </si>
  <si>
    <t>SIYSIL</t>
  </si>
  <si>
    <t>SJ CORPORATION LTD</t>
  </si>
  <si>
    <t>SJVN LTD</t>
  </si>
  <si>
    <t>SJVN</t>
  </si>
  <si>
    <t>SKF (INDIA) LTD</t>
  </si>
  <si>
    <t>SKF(INDIA)</t>
  </si>
  <si>
    <t>SKF INDIA LTD</t>
  </si>
  <si>
    <t>SKFINDIA</t>
  </si>
  <si>
    <t>SKIL INFRASTRUCTURE LTD</t>
  </si>
  <si>
    <t>SKIL</t>
  </si>
  <si>
    <t>SKIPPER LTD</t>
  </si>
  <si>
    <t>SKIPPER</t>
  </si>
  <si>
    <t>SKM EGG PRODUCTS EXPORT (INDIA) LTD</t>
  </si>
  <si>
    <t>SKMEGGPROD</t>
  </si>
  <si>
    <t>SKM EGG PRODUCTS EXPORT INDIA LTD</t>
  </si>
  <si>
    <t>SKP SECURITIES LTD</t>
  </si>
  <si>
    <t>SKS TEXTILES LTD</t>
  </si>
  <si>
    <t>SKSTEXTILE</t>
  </si>
  <si>
    <t>SKY GOLD LTD</t>
  </si>
  <si>
    <t>SKY INDUSTRIES LTD</t>
  </si>
  <si>
    <t>SKYLINE MILLARS LTD</t>
  </si>
  <si>
    <t>SKYLINE VENTURES (INDIA) LTD</t>
  </si>
  <si>
    <t>SKYLINE VENTURES INDIA LTD</t>
  </si>
  <si>
    <t>SMART FINSEC LTD</t>
  </si>
  <si>
    <t>SMARTLINK HOLDINGS LTD</t>
  </si>
  <si>
    <t>SMARTLINK</t>
  </si>
  <si>
    <t>SMIFS CAPITAL MARKETS LTD</t>
  </si>
  <si>
    <t>SML ISUZU LTD</t>
  </si>
  <si>
    <t>SMLISUZU</t>
  </si>
  <si>
    <t>SMRUTHI ORGANICS LTD</t>
  </si>
  <si>
    <t>SMS LIFESCIENCES (INDIA) LTD</t>
  </si>
  <si>
    <t>SMSLIFE</t>
  </si>
  <si>
    <t>SMS LIFESCIENCES INDIA LTD</t>
  </si>
  <si>
    <t>SMS PHARMACEUTICALS LTD</t>
  </si>
  <si>
    <t>SMSPHARMA</t>
  </si>
  <si>
    <t>SMVD POLY PACK LTD</t>
  </si>
  <si>
    <t>SMVD</t>
  </si>
  <si>
    <t>SNL BEARINGS LTD</t>
  </si>
  <si>
    <t>SNOWMAN LOGISTICS LTD</t>
  </si>
  <si>
    <t>SNOWMAN</t>
  </si>
  <si>
    <t>SOBHA LTD</t>
  </si>
  <si>
    <t>SOBHA</t>
  </si>
  <si>
    <t>SOBHAGYA MERCHANTILE LTD</t>
  </si>
  <si>
    <t>SOFCOM SYSTEMS LTD</t>
  </si>
  <si>
    <t>SOFTBPO GLOBAL SERVICES LTD</t>
  </si>
  <si>
    <t>SOFTSOL (INDIA) LTD</t>
  </si>
  <si>
    <t>SOFTSOL INDIA LTD</t>
  </si>
  <si>
    <t>SOFTTECH ENGINEERS LTD</t>
  </si>
  <si>
    <t>SOFTTECH</t>
  </si>
  <si>
    <t>SOLAR INDUSTRIES (INDIA) LTD</t>
  </si>
  <si>
    <t>SOLARINDS</t>
  </si>
  <si>
    <t>SOLAR INDUSTRIES INDIA LTD</t>
  </si>
  <si>
    <t>SOLARA ACTIVE PHARMA SCIENCES LTD</t>
  </si>
  <si>
    <t>SOLARA</t>
  </si>
  <si>
    <t>SOLEX ENERGY LTD</t>
  </si>
  <si>
    <t>SOLEX</t>
  </si>
  <si>
    <t>SOLID CARBIDE TOOLS LTD</t>
  </si>
  <si>
    <t>SOLID CONTAINERS LTD</t>
  </si>
  <si>
    <t>SOLID STONE COMPANY LTD</t>
  </si>
  <si>
    <t>SOLIS MARKETING LTD</t>
  </si>
  <si>
    <t>SOLITAIRE MACHINE TOOLS LTD</t>
  </si>
  <si>
    <t>SOM DATT FINANCE CORPORATION LTD</t>
  </si>
  <si>
    <t>SOM DISTILLERIES &amp; BREWERIES LTD</t>
  </si>
  <si>
    <t>SDBL</t>
  </si>
  <si>
    <t>SOMA TEXTILES &amp; INDUSTRIES LTD</t>
  </si>
  <si>
    <t>SOMATEX</t>
  </si>
  <si>
    <t>SOMANY CERAMICS LTD</t>
  </si>
  <si>
    <t>SOMANYCERA</t>
  </si>
  <si>
    <t>SOMI CONVEYOR BELTINGS LTD</t>
  </si>
  <si>
    <t>SOMICONVEY</t>
  </si>
  <si>
    <t>SONAL ADHESIVES LTD</t>
  </si>
  <si>
    <t>SONAL MERCANTILE LTD</t>
  </si>
  <si>
    <t>SONAM CLOCK LTD</t>
  </si>
  <si>
    <t>SONAMCLOCK</t>
  </si>
  <si>
    <t>SONATA SOFTWARE LTD</t>
  </si>
  <si>
    <t>SONATSOFTW</t>
  </si>
  <si>
    <t>SONI MEDICARE LTD</t>
  </si>
  <si>
    <t>SONI SOYA PRODUCTS LTD</t>
  </si>
  <si>
    <t>SONISOYA</t>
  </si>
  <si>
    <t>SOPHIA TRAEXPO LTD</t>
  </si>
  <si>
    <t>SORIL INFRA RESOURCES LTD</t>
  </si>
  <si>
    <t>SORILINFRA</t>
  </si>
  <si>
    <t>SOURCE INDUSTRIES (INDIA) LTD</t>
  </si>
  <si>
    <t>SOURCE INDUSTRIES INDIA LTD</t>
  </si>
  <si>
    <t>SOURCE NATURAL FOODS &amp; HERBAL SUPPL LTD</t>
  </si>
  <si>
    <t>SOUTH ASIAN ENTERPRISES LTD</t>
  </si>
  <si>
    <t>SOUTH INDIA PAPER MILLS LTD</t>
  </si>
  <si>
    <t>SOUTH INDIA PROJECTS LTD</t>
  </si>
  <si>
    <t>SOUTH WEST PINNACLE EXPLORATION LTD</t>
  </si>
  <si>
    <t>SOUTHWEST</t>
  </si>
  <si>
    <t>SOUTHERN GAS LTD</t>
  </si>
  <si>
    <t>SOUTHERN INFOSYS LTD</t>
  </si>
  <si>
    <t>SOUTHERN LATEX LTD</t>
  </si>
  <si>
    <t>SOUTHERN MAGNESIUM &amp; CHEMICALS LTD</t>
  </si>
  <si>
    <t>SOUTHERN ONLINE BIO TECHNOLOGIES LTD</t>
  </si>
  <si>
    <t>SOUTHERN PETROCHEMICALS INDUSTRIES CORPORATION LTD</t>
  </si>
  <si>
    <t>SPIC</t>
  </si>
  <si>
    <t>SOVEREIGN DIAMONDS LTD</t>
  </si>
  <si>
    <t>SOWBHAGYA MEDIA LTD</t>
  </si>
  <si>
    <t>SP CAPITAL FINANCING LTD</t>
  </si>
  <si>
    <t>SPA Capital Services Ltd</t>
  </si>
  <si>
    <t>SPACAPS</t>
  </si>
  <si>
    <t>SPACE INCUBATRICS TECHNOLOGIES LTD</t>
  </si>
  <si>
    <t>SPACEAGE PRODUCTS LTD</t>
  </si>
  <si>
    <t>SPACENET ENTERPRISES (INDIA) LTD</t>
  </si>
  <si>
    <t>SPCENET</t>
  </si>
  <si>
    <t>SPACENET ENTERPRISES INDIA LTD</t>
  </si>
  <si>
    <t>SPAN DIVERGENT LTD</t>
  </si>
  <si>
    <t>SPARC SYSTEMS LTD</t>
  </si>
  <si>
    <t>SPARKLING INDIA FINSHARES LTD</t>
  </si>
  <si>
    <t>SPECIALITY RESTAURANTS LTD</t>
  </si>
  <si>
    <t>SPECIALITY</t>
  </si>
  <si>
    <t>SPECTRA INDUSTRIES LTD</t>
  </si>
  <si>
    <t>SPECTRUM ELECTRICAL INDUSTRIES LTD</t>
  </si>
  <si>
    <t>SPECTRUM</t>
  </si>
  <si>
    <t>SPECTRUM FOODS LTD</t>
  </si>
  <si>
    <t>SPECULAR MARKETING &amp; FINANCING LTD</t>
  </si>
  <si>
    <t>SPEEDAGE COMMERCIALS LTD</t>
  </si>
  <si>
    <t>SPEL SEMICONDUCTOR LTD</t>
  </si>
  <si>
    <t>Spencers Retail Ltd</t>
  </si>
  <si>
    <t>SPENCER</t>
  </si>
  <si>
    <t>Spencer's Retail LTD</t>
  </si>
  <si>
    <t>SPENCERS</t>
  </si>
  <si>
    <t>SPENTA INTERNATIONAL LTD</t>
  </si>
  <si>
    <t>SPENTEX INDUSTRIES LTD</t>
  </si>
  <si>
    <t>SPENTEX</t>
  </si>
  <si>
    <t>SPICE ISLANDS APPARELS LTD</t>
  </si>
  <si>
    <t>SPICE MOBILITY LTD</t>
  </si>
  <si>
    <t>SPICEMOBI</t>
  </si>
  <si>
    <t>SPICEJET LTD</t>
  </si>
  <si>
    <t>SPICY ENTERTAINMENT AND MEDIA LTD</t>
  </si>
  <si>
    <t>SPL INDUSTRIES LTD</t>
  </si>
  <si>
    <t>SPLIL</t>
  </si>
  <si>
    <t>SPLENDID METAL PRODUCTS LTD</t>
  </si>
  <si>
    <t>SMPL</t>
  </si>
  <si>
    <t>SPML INFRA LTD</t>
  </si>
  <si>
    <t>SPMLINFRA</t>
  </si>
  <si>
    <t>SPORTKING (INDIA) LTD</t>
  </si>
  <si>
    <t>SPORTKING INDIA LTD</t>
  </si>
  <si>
    <t>SPRAYKING AGRO EQUIPMENT LTD</t>
  </si>
  <si>
    <t>Spring Fields Infraventure Ltd</t>
  </si>
  <si>
    <t>SFIVL</t>
  </si>
  <si>
    <t>SPS FINQUEST LTD</t>
  </si>
  <si>
    <t>SPS INTERNATIONAL LTD</t>
  </si>
  <si>
    <t>SQS INDIA BFSI LTD</t>
  </si>
  <si>
    <t>SQSBFSI</t>
  </si>
  <si>
    <t>SQUARE FOUR PROJECTS (INDIA) LTD</t>
  </si>
  <si>
    <t>SQUARE FOUR PROJECTS INDIA LTD</t>
  </si>
  <si>
    <t>SREE JAYALAKSHMI AUTOSPIN LTD</t>
  </si>
  <si>
    <t>SREE RAYALASEEMA HI-STRENGTH HYPO LTD</t>
  </si>
  <si>
    <t>SRHHYPOLTD</t>
  </si>
  <si>
    <t>SREECHEM RESINS LTD</t>
  </si>
  <si>
    <t>SREELEATHERS LTD</t>
  </si>
  <si>
    <t>SREEL</t>
  </si>
  <si>
    <t>SREI INFRASTRUCTURE FINANCE LTD</t>
  </si>
  <si>
    <t>SREINFRA</t>
  </si>
  <si>
    <t>SRESTHA FINVEST LTD</t>
  </si>
  <si>
    <t>SRF LTD</t>
  </si>
  <si>
    <t>SRF</t>
  </si>
  <si>
    <t>SRG HOUSING FINANCE LTD</t>
  </si>
  <si>
    <t>SRI ADHIKARI BROTHERS TELEVISION NETWORK LTD</t>
  </si>
  <si>
    <t>SABTN</t>
  </si>
  <si>
    <t>SRI AMARNATH FINANCE LTD</t>
  </si>
  <si>
    <t>SRI HAVISHA HOSPITALITY AND INFRASTRUCTURE LTD</t>
  </si>
  <si>
    <t>HAVISHA</t>
  </si>
  <si>
    <t>SRI KPR INDUSTRIES LTD</t>
  </si>
  <si>
    <t>SRI KRISHNA CONSTRUCTIONS (INDIA) LTD</t>
  </si>
  <si>
    <t>SRI KRISHNA CONSTRUCTIONS INDIA LTD</t>
  </si>
  <si>
    <t>SRI KRISHNA METCOM LTD</t>
  </si>
  <si>
    <t>SKML</t>
  </si>
  <si>
    <t>SRI LAKSHMI SARASWATHI TEXTILES ARNI LTD</t>
  </si>
  <si>
    <t>SRI NACHAMMAI COTTON MILLS LTD</t>
  </si>
  <si>
    <t>SRI RAMAKRISHNA MILLS COIMBATORE LTD</t>
  </si>
  <si>
    <t>SRI VAJRA GRANITES LTD</t>
  </si>
  <si>
    <t>SRIKALAHASTHI PIPES LTD</t>
  </si>
  <si>
    <t>SRIPIPES</t>
  </si>
  <si>
    <t>SRM ENERGY LTD</t>
  </si>
  <si>
    <t>SRS FINANCE LTD</t>
  </si>
  <si>
    <t>SRS LTD</t>
  </si>
  <si>
    <t>SRSLTD</t>
  </si>
  <si>
    <t>SRU STEELS LTD</t>
  </si>
  <si>
    <t>SS ORGANICS LTD</t>
  </si>
  <si>
    <t>SSPDL LTD</t>
  </si>
  <si>
    <t>SSPN FINANCE LTD</t>
  </si>
  <si>
    <t>STAMPEDE CAPITAL LTD</t>
  </si>
  <si>
    <t>STAMPEDE</t>
  </si>
  <si>
    <t>SCAPDVR</t>
  </si>
  <si>
    <t>STANDARD BATTERIES LTD</t>
  </si>
  <si>
    <t>STANDARD CAPITAL MARKETS LTD</t>
  </si>
  <si>
    <t>STANDARD CHARTERED PLC</t>
  </si>
  <si>
    <t>STANDARD INDUSTRIES LTD</t>
  </si>
  <si>
    <t>SIL</t>
  </si>
  <si>
    <t>STANDARD SHOE SOLE AND MOULD (INDIA) LTD</t>
  </si>
  <si>
    <t>STANDARD SHOE SOLE AND MOULD INDIA LTD</t>
  </si>
  <si>
    <t>STANDARD SURFACTANTS LTD</t>
  </si>
  <si>
    <t>STANPACKS (INDIA) LTD</t>
  </si>
  <si>
    <t>STANPACKS INDIA LTD</t>
  </si>
  <si>
    <t>STANROSE MAFATLAL INVESTMENTS AND FINANCE LTD</t>
  </si>
  <si>
    <t>STAR CEMENT LTD</t>
  </si>
  <si>
    <t>STARCEMENT</t>
  </si>
  <si>
    <t>STAR DELTA TRANSFORMERS LTD</t>
  </si>
  <si>
    <t>STAR PAPER MILLS LTD</t>
  </si>
  <si>
    <t>STARPAPER</t>
  </si>
  <si>
    <t>STARCOM INFORMATION TECHNOLOGY LTD</t>
  </si>
  <si>
    <t>STARLIT POWER SYSTEMS LTD</t>
  </si>
  <si>
    <t>STARLITE COMPONENTS LTD</t>
  </si>
  <si>
    <t>STARLOG ENTERPRISES LTD</t>
  </si>
  <si>
    <t>STATE BANK OF INDIA</t>
  </si>
  <si>
    <t>SBIN</t>
  </si>
  <si>
    <t>STEEL AUTHORITY OF (INDIA) LTD</t>
  </si>
  <si>
    <t>SAIL</t>
  </si>
  <si>
    <t>STEEL AUTHORITY OF INDIA LTD</t>
  </si>
  <si>
    <t>STEEL CITY SECURITIES LTD</t>
  </si>
  <si>
    <t>STEELCITY</t>
  </si>
  <si>
    <t>STEEL EXCHANGE (INDIA) LTD</t>
  </si>
  <si>
    <t>STEELXIND</t>
  </si>
  <si>
    <t>STEEL EXCHANGE INDIA LTD</t>
  </si>
  <si>
    <t>STEEL STRIPS INFRASTRUCTURES LTD</t>
  </si>
  <si>
    <t>STEEL STRIPS LTD.</t>
  </si>
  <si>
    <t>STRIPMT</t>
  </si>
  <si>
    <t>STEEL STRIPS WHEELS LTD</t>
  </si>
  <si>
    <t>SSWL</t>
  </si>
  <si>
    <t>STEELCAST LTD</t>
  </si>
  <si>
    <t>STEELCO GUJARAT LTD</t>
  </si>
  <si>
    <t>STEL HOLDINGS LTD</t>
  </si>
  <si>
    <t>STEL</t>
  </si>
  <si>
    <t>STELLANT SECURITIES (INDIA) LTD</t>
  </si>
  <si>
    <t>STELLANT SECURITIES INDIA LTD</t>
  </si>
  <si>
    <t>STELLAR CAPITAL SERVICES LTD</t>
  </si>
  <si>
    <t>STEP TWO CORPORATION LTD</t>
  </si>
  <si>
    <t>STERLING GREEN WOODS LTD</t>
  </si>
  <si>
    <t>STERLING GUARANTY &amp;amp; FINANCE LTD.</t>
  </si>
  <si>
    <t>STRLGUA</t>
  </si>
  <si>
    <t>STERLING SPINNERS LTD</t>
  </si>
  <si>
    <t>STERLING TOOLS LTD</t>
  </si>
  <si>
    <t>STERTOOLS</t>
  </si>
  <si>
    <t>STERLITE TECHNOLOGIES LTD</t>
  </si>
  <si>
    <t>STRTECH</t>
  </si>
  <si>
    <t>STI (INDIA) LTD</t>
  </si>
  <si>
    <t>ST(INDIA)</t>
  </si>
  <si>
    <t>STI INDIA LTD</t>
  </si>
  <si>
    <t>STINDIA</t>
  </si>
  <si>
    <t>STL GLOBAL LTD</t>
  </si>
  <si>
    <t>SGL</t>
  </si>
  <si>
    <t>STOVEC INDUSTRIES LTD</t>
  </si>
  <si>
    <t>STRATMONT INDUSTRIES LTD</t>
  </si>
  <si>
    <t>STRIDES PHARMA SCIENCE LTD</t>
  </si>
  <si>
    <t>STAR</t>
  </si>
  <si>
    <t>STURDY INDUSTRIES LTD</t>
  </si>
  <si>
    <t>STYLAM INDUSTRIES LTD</t>
  </si>
  <si>
    <t>Subex LTD</t>
  </si>
  <si>
    <t>SUBEX</t>
  </si>
  <si>
    <t>SUBEX LTD</t>
  </si>
  <si>
    <t>SUBHASH SILK MILLS LTD</t>
  </si>
  <si>
    <t>SUBROS LTD</t>
  </si>
  <si>
    <t>SUBROS</t>
  </si>
  <si>
    <t>SUBWAY FINANCE &amp; INVESTMENT CO LTD</t>
  </si>
  <si>
    <t>SUCHITRA FINANCE &amp; TRADING COMPANY LTD</t>
  </si>
  <si>
    <t>SUDAL INDUSTRIES LTD</t>
  </si>
  <si>
    <t>SUDARSHAN CHEMICAL INDUSTRIES LTD</t>
  </si>
  <si>
    <t>SUDARSCHEM</t>
  </si>
  <si>
    <t>SUDITI INDUSTRIES LTD</t>
  </si>
  <si>
    <t>SUERYAA KNITWEAR LTD</t>
  </si>
  <si>
    <t>SUGAL &amp; DAMANI SHARE BROKERS LTD</t>
  </si>
  <si>
    <t>Suich Industries Ltd</t>
  </si>
  <si>
    <t>SUICH</t>
  </si>
  <si>
    <t>SUJALA TRADING &amp; HOLDINGS LTD</t>
  </si>
  <si>
    <t>SUJANA UNIVERSAL INDUSTRIES LTD</t>
  </si>
  <si>
    <t>SUJANAUNI</t>
  </si>
  <si>
    <t>SUKHJIT STARCH &amp; CHEMICALS LTD</t>
  </si>
  <si>
    <t>SULABH ENGINEERS &amp; SERVICES LTD</t>
  </si>
  <si>
    <t>SUMEDHA FISCAL SERVICES LTD</t>
  </si>
  <si>
    <t>SUMEET INDUSTRIES LTD</t>
  </si>
  <si>
    <t>SUMEETINDS</t>
  </si>
  <si>
    <t>SUMERU INDUSTRIES LTD</t>
  </si>
  <si>
    <t>SUMIT WOODS LTD</t>
  </si>
  <si>
    <t>SUMIT</t>
  </si>
  <si>
    <t>SUMMIT SECURITIES LTD</t>
  </si>
  <si>
    <t>SUMMITSEC</t>
  </si>
  <si>
    <t>SUN AND SHINE WORLDWIDE LTD</t>
  </si>
  <si>
    <t>SUN PHARMA ADVANCED RESEARCH COMPANY LTD</t>
  </si>
  <si>
    <t>SPARC</t>
  </si>
  <si>
    <t>SUN PHARMACEUTICAL INDUSTRIES LTD</t>
  </si>
  <si>
    <t>SUNPHARMA</t>
  </si>
  <si>
    <t>SUN RETAIL LTD</t>
  </si>
  <si>
    <t>SUN SOURCE (INDIA) LTD</t>
  </si>
  <si>
    <t>SUN SOURCE INDIA LTD</t>
  </si>
  <si>
    <t>SUN TECHNO OVERSEAS LTD</t>
  </si>
  <si>
    <t>SUN TV NETWORK LTD</t>
  </si>
  <si>
    <t>SUNTV</t>
  </si>
  <si>
    <t>SUNCARE TRADERS LTD</t>
  </si>
  <si>
    <t>SUNCITY SYNTHETICS LTD</t>
  </si>
  <si>
    <t>SUNDARAM BRAKE LININGS LTD</t>
  </si>
  <si>
    <t>SUNDRMBRAK</t>
  </si>
  <si>
    <t>SUNDARAM CLAYTON LTD</t>
  </si>
  <si>
    <t>SUNCLAYLTD</t>
  </si>
  <si>
    <t>SUNDARAM FINANCE HOLDINGS LTD</t>
  </si>
  <si>
    <t>SUNDARMHLD</t>
  </si>
  <si>
    <t>SUNDARAM FINANCE LTD</t>
  </si>
  <si>
    <t>SUNDARMFIN</t>
  </si>
  <si>
    <t>SUNDARAM MULTI PAP LTD</t>
  </si>
  <si>
    <t>SUNDARAM</t>
  </si>
  <si>
    <t>SUNDRAM FASTENERS LTD</t>
  </si>
  <si>
    <t>SUNDRMFAST</t>
  </si>
  <si>
    <t>SUNFLAG IRON AND STEEL COMPANY LTD</t>
  </si>
  <si>
    <t>SUNFLAG</t>
  </si>
  <si>
    <t>SUNGOLD CAPITAL LTD</t>
  </si>
  <si>
    <t>SUNGOLD MEDIA AND ENTERTAINMENT LTD</t>
  </si>
  <si>
    <t>SUNIL AGRO FOODS LTD</t>
  </si>
  <si>
    <t>SUNIL HEALTHCARE LTD</t>
  </si>
  <si>
    <t>SUNIL HITECH ENGINEERS LTD</t>
  </si>
  <si>
    <t>SUNILHITEC</t>
  </si>
  <si>
    <t>SUNIL INDUSTRIES LTD</t>
  </si>
  <si>
    <t>SUNRAJ DIAMOND EXPORTS LTD.</t>
  </si>
  <si>
    <t>SUNRAJDI</t>
  </si>
  <si>
    <t>SUNRISE INDUSTRIAL TRADERS LTD</t>
  </si>
  <si>
    <t>SUNSHIELD CHEMICALS LTD</t>
  </si>
  <si>
    <t>SUNSHINE CAPITAL LTD</t>
  </si>
  <si>
    <t>SUNSTAR REALTY DEVELOPMENT LTD</t>
  </si>
  <si>
    <t>SUNTECK REALTY LTD</t>
  </si>
  <si>
    <t>SUNTECK</t>
  </si>
  <si>
    <t>SUPER BAKERS (INDIA) LTD</t>
  </si>
  <si>
    <t>SUPER BAKERS INDIA LTD</t>
  </si>
  <si>
    <t>SUPER CROP SAFE LTD</t>
  </si>
  <si>
    <t>SUPER DOMESTIC MACHINES LTD</t>
  </si>
  <si>
    <t>SUPER FINE KNITTERS LTD</t>
  </si>
  <si>
    <t>SUPER SALES (INDIA) LTD</t>
  </si>
  <si>
    <t>SUPER SALES INDIA LTD</t>
  </si>
  <si>
    <t>SUPER SPINNING MILLS LTD</t>
  </si>
  <si>
    <t>SUPERSPIN</t>
  </si>
  <si>
    <t>SUPER TANNERY LTD</t>
  </si>
  <si>
    <t>SUPERB PAPERS LTD</t>
  </si>
  <si>
    <t>SUPERHOUSE LTD</t>
  </si>
  <si>
    <t>SUPERHOUSE</t>
  </si>
  <si>
    <t>SUPERIOR FINLEASE LTD</t>
  </si>
  <si>
    <t>Superior Industrial Enterprises LTD</t>
  </si>
  <si>
    <t>SIEL</t>
  </si>
  <si>
    <t>SUPERNOVA ADVERTISING LTD</t>
  </si>
  <si>
    <t>SUPERSHAKTI METALIKS LTD</t>
  </si>
  <si>
    <t>SUPERTEX INDUSTRIES LTD</t>
  </si>
  <si>
    <t>SUPRA PACIFIC MANAGEMENT CONSULTANCY LTD</t>
  </si>
  <si>
    <t>SUPRA TRENDS LTD</t>
  </si>
  <si>
    <t>SUPRAJIT ENGINEERING LTD</t>
  </si>
  <si>
    <t>SUPRAJIT</t>
  </si>
  <si>
    <t>SUPREME ENGINEERING LTD</t>
  </si>
  <si>
    <t>SUPREMEENG</t>
  </si>
  <si>
    <t>SUPREME HOLDINGS &amp; HOSPITALITY (INDIA) LTD</t>
  </si>
  <si>
    <t>SUPREME HOLDINGS &amp; HOSPITALITY INDIA LTD</t>
  </si>
  <si>
    <t>SUPREME INDIA IMPEX LTD</t>
  </si>
  <si>
    <t>SIIL</t>
  </si>
  <si>
    <t>SUPREME INDUSTRIES LTD</t>
  </si>
  <si>
    <t>SUPREMEIND</t>
  </si>
  <si>
    <t>SUPREME INFRASTRUCTURE (INDIA) LTD</t>
  </si>
  <si>
    <t>SUPREMEINF</t>
  </si>
  <si>
    <t>SUPREME INFRASTRUCTURE INDIA LTD</t>
  </si>
  <si>
    <t>SUPREME PETROCHEM LTD</t>
  </si>
  <si>
    <t>SUPPETRO</t>
  </si>
  <si>
    <t>SUPREMEX SHINE STEELS LTD</t>
  </si>
  <si>
    <t>SURAJ LTD</t>
  </si>
  <si>
    <t>SURAJ PRODUCTS LTD</t>
  </si>
  <si>
    <t>SURANA SOLAR LTD</t>
  </si>
  <si>
    <t>SURANASOL</t>
  </si>
  <si>
    <t>SURANA TELECOM AND POWER LTD</t>
  </si>
  <si>
    <t>SURANAT&amp;P</t>
  </si>
  <si>
    <t>SURAT TEXTILE MILLS LTD</t>
  </si>
  <si>
    <t>SUREVIN BPO SERVICES LTD</t>
  </si>
  <si>
    <t>SUREVIN</t>
  </si>
  <si>
    <t>SURYA (INDIA) LTD</t>
  </si>
  <si>
    <t>SURYA INDIA LTD</t>
  </si>
  <si>
    <t>SURYA ROSHNI LTD</t>
  </si>
  <si>
    <t>SURYAROSNI</t>
  </si>
  <si>
    <t>SURYAAMBA SPINNING MILLS LTD</t>
  </si>
  <si>
    <t>SURYACHAKRA POWER CORPORATION LTD</t>
  </si>
  <si>
    <t>SURYAKRIPA FINANCE LTD</t>
  </si>
  <si>
    <t>SURYALAKSHMI COTTON MILLS LTD</t>
  </si>
  <si>
    <t>SURYALAXMI</t>
  </si>
  <si>
    <t>SURYALATA SPINNING MILLS LTD</t>
  </si>
  <si>
    <t>SURYAVANSHI SPINNING MILLS LTD</t>
  </si>
  <si>
    <t>SURYO FOODS &amp;amp; INDUSTRIES LTD.</t>
  </si>
  <si>
    <t>SURFI</t>
  </si>
  <si>
    <t>SUTLEJ TEXTILES AND INDUSTRIES LTD</t>
  </si>
  <si>
    <t>SUTLEJTEX</t>
  </si>
  <si>
    <t>SUUMAYA LIFESTYLE LTD</t>
  </si>
  <si>
    <t>SUULD</t>
  </si>
  <si>
    <t>SUVEN LIFE SCIENCES LTD</t>
  </si>
  <si>
    <t>SUVEN</t>
  </si>
  <si>
    <t>SUVIDHA INFRAESTATE CORPORATION LTD</t>
  </si>
  <si>
    <t>SUYOG TELEMATICS LTD</t>
  </si>
  <si>
    <t>SUZLON ENERGY LTD</t>
  </si>
  <si>
    <t>SUZLON</t>
  </si>
  <si>
    <t>SVA (INDIA) LTD</t>
  </si>
  <si>
    <t>SVA INDIA LTD</t>
  </si>
  <si>
    <t>SVAM SOFTWARE LTD</t>
  </si>
  <si>
    <t>SVARAJ TRADING &amp; AGENCIES LTD</t>
  </si>
  <si>
    <t>SVARNIM TRADE UDYOG LTD</t>
  </si>
  <si>
    <t>SVC INDUSTRIES Ltd</t>
  </si>
  <si>
    <t>SVCIND</t>
  </si>
  <si>
    <t>SVC RESOURCES LTD</t>
  </si>
  <si>
    <t>SVP GLOBAL VENTURES LTD</t>
  </si>
  <si>
    <t>SVP HOUSING LTD</t>
  </si>
  <si>
    <t>SW INVESTMENTS LTD</t>
  </si>
  <si>
    <t>SWADESHI INDUSTRIES LEASING CO LTD</t>
  </si>
  <si>
    <t>SWADESHI POLYTEX LTD</t>
  </si>
  <si>
    <t>SWAGRUHA INFRASTRUCTURE LTD</t>
  </si>
  <si>
    <t>SWAGTAM TRADING &amp; SERVICES LTD</t>
  </si>
  <si>
    <t>SWAN ENERGY LTD</t>
  </si>
  <si>
    <t>SWANENERGY</t>
  </si>
  <si>
    <t>SWARAJ AUTOMOTIVES LTD</t>
  </si>
  <si>
    <t>SWARAJ ENGINES LTD</t>
  </si>
  <si>
    <t>SWARAJENG</t>
  </si>
  <si>
    <t>SWARNA SECURITIES LTD</t>
  </si>
  <si>
    <t>SWARNSARITA GEMS LTD</t>
  </si>
  <si>
    <t>SWASTI VINAYAKA ART AND HERITAGE CORPORATION LTD</t>
  </si>
  <si>
    <t>SWASTI VINAYAKA SYNTHETICS LTD</t>
  </si>
  <si>
    <t>SWASTIK SAFE DEPOSIT &amp; INVESTMENTS LTD</t>
  </si>
  <si>
    <t>SWASTIKA INVESTMART LTD</t>
  </si>
  <si>
    <t>SWELECT ENERGY SYSTEMS LTD</t>
  </si>
  <si>
    <t>SWELECTES</t>
  </si>
  <si>
    <t>SWISS GLASCOAT EQUIPMENTS LTD</t>
  </si>
  <si>
    <t>SWITCHING TECHNOLOGIES GUNTHER LTD</t>
  </si>
  <si>
    <t>SWORD &amp; SHIELD PHARMA LTD</t>
  </si>
  <si>
    <t>SWORD-EDGE COMMERCIALS LTD</t>
  </si>
  <si>
    <t>SYBLY INDUSTRIES LTD</t>
  </si>
  <si>
    <t>SYLPH EDUCATION SOLUTIONS LTD</t>
  </si>
  <si>
    <t>SYLPH TECHNOLOGIES LTD</t>
  </si>
  <si>
    <t>SYMBIOX INVESTMENT &amp; TRADING COMPANY LTD</t>
  </si>
  <si>
    <t>SYMPHONY LTD</t>
  </si>
  <si>
    <t>SYMPHONY</t>
  </si>
  <si>
    <t>SYNCOM FORMULATIONS (INDIA) LTD</t>
  </si>
  <si>
    <t>SYNCOM FORMULATIONS INDIA LTD</t>
  </si>
  <si>
    <t>SYNCOM HEALTHCARE LTD</t>
  </si>
  <si>
    <t>SYNCOM</t>
  </si>
  <si>
    <t>SYNDICATE BANK</t>
  </si>
  <si>
    <t>SYNDIBANK</t>
  </si>
  <si>
    <t>SYNERGY GREEN INDUSTRIES LTD</t>
  </si>
  <si>
    <t>SYNGENE INTERNATIONAL LTD</t>
  </si>
  <si>
    <t>SYNGENE</t>
  </si>
  <si>
    <t>SYNTHIKO FOILS LTD</t>
  </si>
  <si>
    <t>SYSCHEM (INDIA) LTD</t>
  </si>
  <si>
    <t>SYSCHEM INDIA LTD</t>
  </si>
  <si>
    <t>SYSCO INDUSTRIES LTD</t>
  </si>
  <si>
    <t>SYSTEMATIX CORPORATE SERVICES LTD</t>
  </si>
  <si>
    <t>SYSTEMATIX SECURITIES LTD</t>
  </si>
  <si>
    <t>T &amp; I GLOBAL LTD</t>
  </si>
  <si>
    <t>T D POWER SYSTEMS LTD</t>
  </si>
  <si>
    <t>T SPIRITUAL WORLD LTD</t>
  </si>
  <si>
    <t>T T LTD</t>
  </si>
  <si>
    <t>TTL</t>
  </si>
  <si>
    <t>TAAL ENTERPRISES LTD</t>
  </si>
  <si>
    <t>TAAZA INTERNATIONAL LTD</t>
  </si>
  <si>
    <t>TAI INDUSTRIES LTD</t>
  </si>
  <si>
    <t>TAINWALA CHEMICAL AND PLASTIC I LTD</t>
  </si>
  <si>
    <t>TAINWALCHM</t>
  </si>
  <si>
    <t>TAJ GVK HOTELS &amp; RESORTS LTD</t>
  </si>
  <si>
    <t>TAJGVK</t>
  </si>
  <si>
    <t>TAKE SOLUTIONS LTD</t>
  </si>
  <si>
    <t>TAKE</t>
  </si>
  <si>
    <t>TALBROS AUTOMOTIVE COMPONENTS LTD</t>
  </si>
  <si>
    <t>TALBROAUTO</t>
  </si>
  <si>
    <t>TALBROS ENGINEERING LTD</t>
  </si>
  <si>
    <t>TALWALKARS BETTER VALUE FITNESS LTD</t>
  </si>
  <si>
    <t>TALWALKARS</t>
  </si>
  <si>
    <t>TALWALKARS LIFESTYLES LTD</t>
  </si>
  <si>
    <t>TALWGYM</t>
  </si>
  <si>
    <t>TAMBOLI CAPITAL LTD</t>
  </si>
  <si>
    <t>TAMIL NADU NEWSPRINT &amp; PAPERS LTD</t>
  </si>
  <si>
    <t>TNPL</t>
  </si>
  <si>
    <t>TAMILNADU JAIBHARAT MILLS LTD</t>
  </si>
  <si>
    <t>TAMILNADU PETROPRODUCTS LTD</t>
  </si>
  <si>
    <t>TNPETRO</t>
  </si>
  <si>
    <t>TAMILNADU STEEL TUBES LTD</t>
  </si>
  <si>
    <t>TAMILNADU TELECOMMUNICATION LTD</t>
  </si>
  <si>
    <t>TNTELE</t>
  </si>
  <si>
    <t>TANEJA AEROSPACE &amp; AVIATION LTD</t>
  </si>
  <si>
    <t>TANFAC INDUSTRIES LTD</t>
  </si>
  <si>
    <t>TANLA SOLUTIONS LTD</t>
  </si>
  <si>
    <t>TANLA</t>
  </si>
  <si>
    <t>TANTIA CONSTRUCTIONS LTD</t>
  </si>
  <si>
    <t>TANTIACONS</t>
  </si>
  <si>
    <t>TANVI FOODS (INDIA) LTD</t>
  </si>
  <si>
    <t>TANVI FOODS INDIA LTD</t>
  </si>
  <si>
    <t>TAPARIA TOOLS LTD</t>
  </si>
  <si>
    <t>TARA CHAND LOGISTIC SOLUTIONS LTD</t>
  </si>
  <si>
    <t>TARACHAND</t>
  </si>
  <si>
    <t>TARA JEWELS LTD</t>
  </si>
  <si>
    <t>TARAJEWELS</t>
  </si>
  <si>
    <t>TARAI FOODS LTD</t>
  </si>
  <si>
    <t>TARAPUR TRANSFORMERS LTD</t>
  </si>
  <si>
    <t>TARAPUR</t>
  </si>
  <si>
    <t>TARINI INTERNATIONAL LTD</t>
  </si>
  <si>
    <t>TARMAT LTD</t>
  </si>
  <si>
    <t>TARMAT</t>
  </si>
  <si>
    <t>TASHI (INDIA) LTD</t>
  </si>
  <si>
    <t>TASHI INDIA LTD</t>
  </si>
  <si>
    <t>TASTY BITE EATABLES LTD</t>
  </si>
  <si>
    <t>TASTYBITE</t>
  </si>
  <si>
    <t>TASTY DAIRY SPECIALITIES LTD</t>
  </si>
  <si>
    <t>TATA CHEMICALS LTD</t>
  </si>
  <si>
    <t>TATACHEM</t>
  </si>
  <si>
    <t>TATA COFFEE LTD</t>
  </si>
  <si>
    <t>TATACOFFEE</t>
  </si>
  <si>
    <t>TATA COMMUNICATIONS LTD</t>
  </si>
  <si>
    <t>TATACOMM</t>
  </si>
  <si>
    <t>Telecom - Alternate Carriers</t>
  </si>
  <si>
    <t>TATA CONSULTANCY SERVICES LTD</t>
  </si>
  <si>
    <t>TCS</t>
  </si>
  <si>
    <t>TATA ELXSI LTD</t>
  </si>
  <si>
    <t>TATAELXSI</t>
  </si>
  <si>
    <t>TATA GLOBAL BEVERAGES LTD</t>
  </si>
  <si>
    <t>TATAGLOBAL</t>
  </si>
  <si>
    <t>TATA INVESTMENT CORPORATION LTD</t>
  </si>
  <si>
    <t>TATAINVEST</t>
  </si>
  <si>
    <t>TATA METALIKS LTD</t>
  </si>
  <si>
    <t>TATAMETALI</t>
  </si>
  <si>
    <t>TATAMOTORS</t>
  </si>
  <si>
    <t>TATAMTRDVR</t>
  </si>
  <si>
    <t>TATA POWER COMPANY LTD</t>
  </si>
  <si>
    <t>TATAPOWER</t>
  </si>
  <si>
    <t>TATA SPONGE IRON LTD</t>
  </si>
  <si>
    <t>TATASPONGE</t>
  </si>
  <si>
    <t>Tata Steel Bsl LTD</t>
  </si>
  <si>
    <t>TATASTLBSL</t>
  </si>
  <si>
    <t>TATA STEEL LTD</t>
  </si>
  <si>
    <t>TATASTEEL</t>
  </si>
  <si>
    <t>TATA TELESERVICES MAHARASHTRA LTD</t>
  </si>
  <si>
    <t>TTML</t>
  </si>
  <si>
    <t>TATIA GLOBAL VENNTURE LTD</t>
  </si>
  <si>
    <t>TAVERNIER RESOURCES LTD</t>
  </si>
  <si>
    <t>TAYLORMADE RENEWABLES LTD</t>
  </si>
  <si>
    <t>TAYO ROLLS LTD</t>
  </si>
  <si>
    <t>TCFC FINANCE LTD</t>
  </si>
  <si>
    <t>TCI DEVELOPERS LTD</t>
  </si>
  <si>
    <t>TCIDEVELOP</t>
  </si>
  <si>
    <t>TCI EXPRESS LTD</t>
  </si>
  <si>
    <t>TCIEXP</t>
  </si>
  <si>
    <t>TCI FINANCE LTD</t>
  </si>
  <si>
    <t>TCIFINANCE</t>
  </si>
  <si>
    <t>TCI INDUSTRIES LTD</t>
  </si>
  <si>
    <t>TCM LTD</t>
  </si>
  <si>
    <t>TCNS CLOTHING CO LTD</t>
  </si>
  <si>
    <t>TCNSBRANDS</t>
  </si>
  <si>
    <t>TCPL PACKAGING LTD</t>
  </si>
  <si>
    <t>TCPLPACK</t>
  </si>
  <si>
    <t>TD POWER SYSTEMS LTD</t>
  </si>
  <si>
    <t>TDPOWERSYS</t>
  </si>
  <si>
    <t>TEA TIME LTD</t>
  </si>
  <si>
    <t>TEAMLEASE SERVICES LTD</t>
  </si>
  <si>
    <t>TEAMLEASE</t>
  </si>
  <si>
    <t>TECH MAHINDRA LTD</t>
  </si>
  <si>
    <t>TECHM</t>
  </si>
  <si>
    <t>TECHINDIA NIRMAN LTD</t>
  </si>
  <si>
    <t>TECHIN</t>
  </si>
  <si>
    <t>TECHNO ELECTRIC &amp; ENGINEERING COMPANY LTD</t>
  </si>
  <si>
    <t>TECHNOE</t>
  </si>
  <si>
    <t>TECHNOCRAFT INDUSTRIES (INDIA) LTD</t>
  </si>
  <si>
    <t>TIIL</t>
  </si>
  <si>
    <t>TECHNOCRAFT INDUSTRIES INDIA LTD</t>
  </si>
  <si>
    <t>TECHNOFAB ENGINEERING LTD</t>
  </si>
  <si>
    <t>TECHNOFAB</t>
  </si>
  <si>
    <t>TECHNOJET CONSULTANTS LTD</t>
  </si>
  <si>
    <t>TECHNVISION VENTURES LTD</t>
  </si>
  <si>
    <t>TEESTA AGRO INDUSTRIES LTD</t>
  </si>
  <si>
    <t>TEJAS NETWORKS LTD</t>
  </si>
  <si>
    <t>TEJASNET</t>
  </si>
  <si>
    <t>TEJNAKSH HEALTHCARE LTD</t>
  </si>
  <si>
    <t>TELECANOR GLOBAL LTD</t>
  </si>
  <si>
    <t>TERA SOFTWARE LTD</t>
  </si>
  <si>
    <t>TERASOFT</t>
  </si>
  <si>
    <t>TERAI TEA CO LTD</t>
  </si>
  <si>
    <t>TERRAFORM MAGNUM LTD</t>
  </si>
  <si>
    <t>TERRAFORM REALSTATE LTD</t>
  </si>
  <si>
    <t>TEXMACO INFRASTRUCTURE &amp; HOLDINGS LTD</t>
  </si>
  <si>
    <t>TEXINFRA</t>
  </si>
  <si>
    <t>TEXMACO RAIL &amp; ENGINEERING LTD</t>
  </si>
  <si>
    <t>TEXRAIL</t>
  </si>
  <si>
    <t>TEXMO PIPES AND PRODUCTS LTD</t>
  </si>
  <si>
    <t>TEXMOPIPES</t>
  </si>
  <si>
    <t>TGB BANQUETS AND HOTELS LTD</t>
  </si>
  <si>
    <t>TGBHOTELS</t>
  </si>
  <si>
    <t>TGV SRAAC LTD</t>
  </si>
  <si>
    <t>THACKER &amp; CO LTD</t>
  </si>
  <si>
    <t>THAKKERS DEVELOPERS LTD</t>
  </si>
  <si>
    <t>THAKRAL SERVICES (INDIA) LTD</t>
  </si>
  <si>
    <t>THAKRAL SERVICES INDIA LTD</t>
  </si>
  <si>
    <t>THAMBBI MODERN SPINNING MILLS LTD</t>
  </si>
  <si>
    <t>THANGAMAYIL JEWELLERY LTD</t>
  </si>
  <si>
    <t>THANGAMAYL</t>
  </si>
  <si>
    <t>THE ANDHRA SUGARS LTD</t>
  </si>
  <si>
    <t>ANDHRSUGAR</t>
  </si>
  <si>
    <t>The Anup Engineering Ltd</t>
  </si>
  <si>
    <t>ANUP</t>
  </si>
  <si>
    <t>THE BYKE HOSPITALITY LTD</t>
  </si>
  <si>
    <t>BYKE</t>
  </si>
  <si>
    <t>THE FEDERAL BANK LTD</t>
  </si>
  <si>
    <t>FEDERALBNK</t>
  </si>
  <si>
    <t>THE GREAT EASTERN SHIPPING COMPANY LTD</t>
  </si>
  <si>
    <t>GESHIP</t>
  </si>
  <si>
    <t>THE GROB TEA COMPANY LTD</t>
  </si>
  <si>
    <t>GROBTEA</t>
  </si>
  <si>
    <t>THE HI-TECH GEARS LTD</t>
  </si>
  <si>
    <t>HITECHGEAR</t>
  </si>
  <si>
    <t>THE INDIA CEMENTS LTD</t>
  </si>
  <si>
    <t>INDIACEM</t>
  </si>
  <si>
    <t>THE INDIAN HOTELS COMPANY LTD</t>
  </si>
  <si>
    <t>INDHOTEL</t>
  </si>
  <si>
    <t>THE INDIAN WOOD PRODUCTS COMPANY LTD</t>
  </si>
  <si>
    <t>THE INVESTMENT TRUST OF (INDIA) LTD</t>
  </si>
  <si>
    <t>THEINVEST</t>
  </si>
  <si>
    <t>THE INVESTMENT TRUST OF INDIA LTD</t>
  </si>
  <si>
    <t>THE JAMMU &amp; KASHMIR BANK LTD</t>
  </si>
  <si>
    <t>J&amp;KBANK</t>
  </si>
  <si>
    <t>THE KARNATAKA BANK LTD</t>
  </si>
  <si>
    <t>KTKBANK</t>
  </si>
  <si>
    <t>THE MANDHANA RETAIL VENTURES LTD</t>
  </si>
  <si>
    <t>TMRVL</t>
  </si>
  <si>
    <t>THE MOTOR &amp; GENERAL FINANCE LTD</t>
  </si>
  <si>
    <t>MOTOGENFIN</t>
  </si>
  <si>
    <t>THE NEW INDIA ASSURANCE COMPANY LTD</t>
  </si>
  <si>
    <t>NIACL</t>
  </si>
  <si>
    <t>THE ORISSA MINERALS DEVELOPMENT COMPANY LTD</t>
  </si>
  <si>
    <t>ORISSAMINE</t>
  </si>
  <si>
    <t>THE PERIA KARAMALAI TEA &amp; PRODUCE COMPANY LTD</t>
  </si>
  <si>
    <t>PKTEA</t>
  </si>
  <si>
    <t>THE PHOENIX MILLS LTD</t>
  </si>
  <si>
    <t>PHOENIXLTD</t>
  </si>
  <si>
    <t>THE PHOSPHATE COMPANY LTD</t>
  </si>
  <si>
    <t>THE RAMCO CEMENTS LTD</t>
  </si>
  <si>
    <t>RAMCOCEM</t>
  </si>
  <si>
    <t>THE RUBY MILLS LTD</t>
  </si>
  <si>
    <t>RUBYMILLS</t>
  </si>
  <si>
    <t>THE SANDESH LTD</t>
  </si>
  <si>
    <t>SANDESH</t>
  </si>
  <si>
    <t>THE SOUTH INDIAN BANK LTD</t>
  </si>
  <si>
    <t>SOUTHBANK</t>
  </si>
  <si>
    <t>THE STATE TRADING CORPORATION OF (INDIA) LTD</t>
  </si>
  <si>
    <t>STC(INDIA)</t>
  </si>
  <si>
    <t>THE STATE TRADING CORPORATION OF INDIA LTD</t>
  </si>
  <si>
    <t>STCINDIA</t>
  </si>
  <si>
    <t>THE TINPLATE COMPANY OF (INDIA) LTD</t>
  </si>
  <si>
    <t>TINPLATE</t>
  </si>
  <si>
    <t>THE TINPLATE COMPANY OF INDIA LTD</t>
  </si>
  <si>
    <t>THE UGAR SUGAR WORKS LTD</t>
  </si>
  <si>
    <t>UGARSUGAR</t>
  </si>
  <si>
    <t>THE UNITED NILGIRI TEA ESTATES COMPANY LTD</t>
  </si>
  <si>
    <t>UNITEDTEA</t>
  </si>
  <si>
    <t>THE WESTERN INDIA PLYWOODS LTD</t>
  </si>
  <si>
    <t>WIPL</t>
  </si>
  <si>
    <t>THE YAMUNA SYNDICATE LTD</t>
  </si>
  <si>
    <t>THEJO ENGINEERING LTD</t>
  </si>
  <si>
    <t>THEJO</t>
  </si>
  <si>
    <t>THEMIS MEDICARE LTD</t>
  </si>
  <si>
    <t>THEMISMED</t>
  </si>
  <si>
    <t>THERMAX LTD</t>
  </si>
  <si>
    <t>THERMAX</t>
  </si>
  <si>
    <t>THINK INK STUDIO LTD</t>
  </si>
  <si>
    <t>THIRANI PROJECTS LTD</t>
  </si>
  <si>
    <t>THIRDWAVE FINANCIAL INTERMEDIARIES LTD</t>
  </si>
  <si>
    <t>THIRU AROORAN SUGARS LTD</t>
  </si>
  <si>
    <t>THIRUSUGAR</t>
  </si>
  <si>
    <t>THIRUMALAI CHEMICALS LTD</t>
  </si>
  <si>
    <t>TIRUMALCHM</t>
  </si>
  <si>
    <t>THOMAS COOK (INDIA) LTD</t>
  </si>
  <si>
    <t>THOMASCOOK</t>
  </si>
  <si>
    <t>THOMAS COOK INDIA LTD</t>
  </si>
  <si>
    <t>THOMAS SCOTT (INDIA) LTD</t>
  </si>
  <si>
    <t>THOMASCOTT</t>
  </si>
  <si>
    <t>THOMAS SCOTT INDIA LTD</t>
  </si>
  <si>
    <t>THYROCARE TECHNOLOGIES LTD</t>
  </si>
  <si>
    <t>THYROCARE</t>
  </si>
  <si>
    <t>TI FINANCIAL HOLDINGS LTD</t>
  </si>
  <si>
    <t>TIFIN</t>
  </si>
  <si>
    <t>TIAAN AYURVEDIC &amp; HERBS LTD</t>
  </si>
  <si>
    <t>TIDE WATER OIL COMPANY (INDIA) LTD</t>
  </si>
  <si>
    <t>TIDEWATER</t>
  </si>
  <si>
    <t>TIDE WATER OIL COMPANY INDIA LTD</t>
  </si>
  <si>
    <t>TIGER LOGISTICS (INDIA) LTD</t>
  </si>
  <si>
    <t>TIGER LOGISTICS INDIA LTD</t>
  </si>
  <si>
    <t>TIJARIA POLYPIPES LTD</t>
  </si>
  <si>
    <t>TIJARIA</t>
  </si>
  <si>
    <t>TIL LTD</t>
  </si>
  <si>
    <t>TIL</t>
  </si>
  <si>
    <t>Tilak Ventures Ltd</t>
  </si>
  <si>
    <t>TILAK</t>
  </si>
  <si>
    <t>TILAKNAGAR INDUSTRIES LTD</t>
  </si>
  <si>
    <t>TI</t>
  </si>
  <si>
    <t>TIME TECHNOPLAST LTD</t>
  </si>
  <si>
    <t>TIMETECHNO</t>
  </si>
  <si>
    <t>TIMES GUARANTY LTD</t>
  </si>
  <si>
    <t>TIMESGTY</t>
  </si>
  <si>
    <t>TIMEX GROUP (INDIA) LTD</t>
  </si>
  <si>
    <t>TIMEX GROUP INDIA LTD</t>
  </si>
  <si>
    <t>TIMKEN (INDIA) LTD</t>
  </si>
  <si>
    <t>TIMKEN</t>
  </si>
  <si>
    <t>TIMKEN INDIA LTD</t>
  </si>
  <si>
    <t>TINNA RUBBER AND INFRASTRUCTURE LTD</t>
  </si>
  <si>
    <t>TINNA TRADE LTD</t>
  </si>
  <si>
    <t>TIPS INDUSTRIES LTD</t>
  </si>
  <si>
    <t>TIPSINDLTD</t>
  </si>
  <si>
    <t>TIRUPATI FINLEASE LTD</t>
  </si>
  <si>
    <t>TIRUPATI FOAM LTD</t>
  </si>
  <si>
    <t>TIRUPATI FORGE LTD</t>
  </si>
  <si>
    <t>TIRUPATIFL</t>
  </si>
  <si>
    <t>TIRUPATI INDUSTRIES (INDIA) LTD</t>
  </si>
  <si>
    <t>TIRUPATI INDUSTRIES INDIA LTD</t>
  </si>
  <si>
    <t>TIRUPATI SARJAN LTD</t>
  </si>
  <si>
    <t>TIRUPATI STARCH &amp; CHEMICALS LTD</t>
  </si>
  <si>
    <t>TIRUPATI TYRES LTD</t>
  </si>
  <si>
    <t>TITAANIUM TEN ENTERPRISE LTD</t>
  </si>
  <si>
    <t>TITAGARH WAGONS LTD</t>
  </si>
  <si>
    <t>TWL</t>
  </si>
  <si>
    <t>TITAN BIOTECH LTD</t>
  </si>
  <si>
    <t>TITAN COMPANY LTD</t>
  </si>
  <si>
    <t>TITAN</t>
  </si>
  <si>
    <t>TITAN SECURITIES LTD</t>
  </si>
  <si>
    <t>TIVOLI CONSTRUCTION LTD</t>
  </si>
  <si>
    <t>TODAYS WRITING INSTRUMENTS LTD</t>
  </si>
  <si>
    <t>TODAYS</t>
  </si>
  <si>
    <t>TOKYO FINANCE LTD</t>
  </si>
  <si>
    <t>TOKYO PLAST INTERNATIONAL LTD</t>
  </si>
  <si>
    <t>TOKYOPLAST</t>
  </si>
  <si>
    <t>TORRENT PHARMACEUTICALS LTD</t>
  </si>
  <si>
    <t>TORNTPHARM</t>
  </si>
  <si>
    <t>TORRENT POWER LTD</t>
  </si>
  <si>
    <t>TORNTPOWER</t>
  </si>
  <si>
    <t>TOTAL EXPORTS LTD</t>
  </si>
  <si>
    <t>TOTAL TRANSPORT SYSTEMS LTD</t>
  </si>
  <si>
    <t>TOTAL</t>
  </si>
  <si>
    <t>TOUCHWOOD ENTERTAINMENT LTD</t>
  </si>
  <si>
    <t>TOUCHWOOD</t>
  </si>
  <si>
    <t>TOURISM FINANCE CORPORATION OF (INDIA) LTD</t>
  </si>
  <si>
    <t>TFCILTD</t>
  </si>
  <si>
    <t>TOURISM FINANCE CORPORATION OF INDIA LTD</t>
  </si>
  <si>
    <t>TOWA SOKKI LTD</t>
  </si>
  <si>
    <t>TOYAM INDUSTRIES LTD</t>
  </si>
  <si>
    <t>TPI (INDIA) LTD</t>
  </si>
  <si>
    <t>TPI INDIA LTD</t>
  </si>
  <si>
    <t>TPL PLASTECH LTD</t>
  </si>
  <si>
    <t>TPLPLASTEH</t>
  </si>
  <si>
    <t>TRADE WINGS LTD</t>
  </si>
  <si>
    <t>TRANS ASIA CORPORATION LTD</t>
  </si>
  <si>
    <t>TRANS FINANCIAL RESOURCES LTD.</t>
  </si>
  <si>
    <t>TRANSFIN</t>
  </si>
  <si>
    <t>TRANSCHEM LTD</t>
  </si>
  <si>
    <t>TRANSCORP INTERNATIONAL LTD</t>
  </si>
  <si>
    <t>TRANSFORMERS AND RECTIFIERS (INDIA) LTD</t>
  </si>
  <si>
    <t>TRIL</t>
  </si>
  <si>
    <t>TRANSFORMERS AND RECTIFIERS INDIA LTD</t>
  </si>
  <si>
    <t>TRANS-FREIGHT CONTAINERS LTD</t>
  </si>
  <si>
    <t>TRANSGENE BIOTEK LTD</t>
  </si>
  <si>
    <t>TRANSGLOBE FOODS LTD</t>
  </si>
  <si>
    <t>TRANSOCEANIC PROPERTIES LTD</t>
  </si>
  <si>
    <t>TRANSPEK INDUSTRY LTD</t>
  </si>
  <si>
    <t>TRANSPORT CORPORATION OF (INDIA) LTD</t>
  </si>
  <si>
    <t>TCI</t>
  </si>
  <si>
    <t>TRANSPORT CORPORATION OF INDIA LTD</t>
  </si>
  <si>
    <t>TRANSWARRANTY FINANCE LTD</t>
  </si>
  <si>
    <t>TFL</t>
  </si>
  <si>
    <t>TRANSWIND INFRASTRUCTURES LTD</t>
  </si>
  <si>
    <t>TRANSWIND</t>
  </si>
  <si>
    <t>TREE HOUSE EDUCATION &amp; ACCESSORIES LTD</t>
  </si>
  <si>
    <t>TREEHOUSE</t>
  </si>
  <si>
    <t>Trejhara Solutions Ltd</t>
  </si>
  <si>
    <t>TREJHARA</t>
  </si>
  <si>
    <t>TRENT LTD</t>
  </si>
  <si>
    <t>TRENT</t>
  </si>
  <si>
    <t>TRESCON LTD</t>
  </si>
  <si>
    <t>TRF LTD</t>
  </si>
  <si>
    <t>TRF</t>
  </si>
  <si>
    <t>TRIBHOVANDAS BHIMJI ZAVERI LTD</t>
  </si>
  <si>
    <t>TBZ</t>
  </si>
  <si>
    <t>TRICOM FRUIT PRODUCTS LTD</t>
  </si>
  <si>
    <t>TRIDENT LTD</t>
  </si>
  <si>
    <t>TRIDENT</t>
  </si>
  <si>
    <t>TRIDENT TEXOFAB LTD</t>
  </si>
  <si>
    <t>TRIDENT TOOLS LTD</t>
  </si>
  <si>
    <t>TRIGYN TECHNOLOGIES LTD</t>
  </si>
  <si>
    <t>TRIGYN</t>
  </si>
  <si>
    <t>TRIJAL INDUSTRIES LTD</t>
  </si>
  <si>
    <t>TRIMURTHI LTD</t>
  </si>
  <si>
    <t>Food &amp; Drugs Retailing</t>
  </si>
  <si>
    <t>TRINITY LEAGUE (INDIA) LTD</t>
  </si>
  <si>
    <t>TRINITY LEAGUE INDIA LTD</t>
  </si>
  <si>
    <t>TRIO MERCANTILE &amp;amp; TRADING LTD.</t>
  </si>
  <si>
    <t>TRIOMERC</t>
  </si>
  <si>
    <t>TRIOCHEM PRODUCTS LTD</t>
  </si>
  <si>
    <t>TRISHAKTI ELECTRONICS &amp; INDUSTRIES LTD</t>
  </si>
  <si>
    <t>TRITON CORP LTD</t>
  </si>
  <si>
    <t>TRITON VALVES LTD</t>
  </si>
  <si>
    <t>TRIVENI ENGINEERING &amp; INDUSTRIES LTD</t>
  </si>
  <si>
    <t>TRIVENI</t>
  </si>
  <si>
    <t>Triveni Enterprises Ltd</t>
  </si>
  <si>
    <t>TRIVENIENT</t>
  </si>
  <si>
    <t>TRIVENI GLASS LTD</t>
  </si>
  <si>
    <t>TRIVENI TURBINE LTD</t>
  </si>
  <si>
    <t>TRITURBINE</t>
  </si>
  <si>
    <t>TRIVIKRAMA INDUSTRIES LTD</t>
  </si>
  <si>
    <t>TROMBO EXTRACTIONS LTD</t>
  </si>
  <si>
    <t>TTI ENTERPRISE LTD</t>
  </si>
  <si>
    <t>TTK HEALTHCARE LTD</t>
  </si>
  <si>
    <t>TTKHLTCARE</t>
  </si>
  <si>
    <t>TTK PRESTIGE LTD</t>
  </si>
  <si>
    <t>TTKPRESTIG</t>
  </si>
  <si>
    <t>TTL Enterprises Ltd</t>
  </si>
  <si>
    <t>TTLEL</t>
  </si>
  <si>
    <t>TUBE INVESTMENTS OF (INDIA) LTD</t>
  </si>
  <si>
    <t>TI(INDIA)</t>
  </si>
  <si>
    <t>TUBE INVESTMENTS OF INDIA LTD</t>
  </si>
  <si>
    <t>TIINDIA</t>
  </si>
  <si>
    <t>TULASEE BIO-ETHANOL LTD</t>
  </si>
  <si>
    <t>TULIP STAR HOTELS LTD</t>
  </si>
  <si>
    <t>TULIVE DEVELOPERS LTD</t>
  </si>
  <si>
    <t>TULSI EXTRUSIONS LTD</t>
  </si>
  <si>
    <t>TULSI</t>
  </si>
  <si>
    <t>TUMUS ELECTRIC CORPORATION LTD</t>
  </si>
  <si>
    <t>TUNI TEXTILE MILLS LTD</t>
  </si>
  <si>
    <t>TUTICORIN ALKALI CHEMICALS &amp; FERTILISERS LTD</t>
  </si>
  <si>
    <t>TV TODAY NETWORK LTD</t>
  </si>
  <si>
    <t>TVTODAY</t>
  </si>
  <si>
    <t>TV VISION LTD</t>
  </si>
  <si>
    <t>TVVISION</t>
  </si>
  <si>
    <t>TV18 BROADCAST LTD</t>
  </si>
  <si>
    <t>TV18BRDCST</t>
  </si>
  <si>
    <t>TVS ELECTRONICS LTD</t>
  </si>
  <si>
    <t>TVSELECT</t>
  </si>
  <si>
    <t>TVS MOTOR COMPANY LTD</t>
  </si>
  <si>
    <t>TVSMOTOR</t>
  </si>
  <si>
    <t>TVS SRICHAKRA LTD</t>
  </si>
  <si>
    <t>TVSSRICHAK</t>
  </si>
  <si>
    <t>TWIN ROSES TRADES &amp; AGENCIES LTD</t>
  </si>
  <si>
    <t>TWINSTAR INDUSTRIES LTD</t>
  </si>
  <si>
    <t>TYCHE INDUSTRIES LTD</t>
  </si>
  <si>
    <t>TYPHOON FINANCIAL SERVICES LTD</t>
  </si>
  <si>
    <t>TYPHOON HOLDINGS LTD</t>
  </si>
  <si>
    <t>TYROON TEA CO LTD</t>
  </si>
  <si>
    <t>U  H  ZAVERI LTD</t>
  </si>
  <si>
    <t>UCAL FUEL SYSTEMS LTD</t>
  </si>
  <si>
    <t>UCALFUEL</t>
  </si>
  <si>
    <t>UCO BANK</t>
  </si>
  <si>
    <t>UCOBANK</t>
  </si>
  <si>
    <t>UDAIPUR CEMENT WORKS LTD</t>
  </si>
  <si>
    <t>UDAY JEWELLERY INDUSTRIES LTD</t>
  </si>
  <si>
    <t>UFLEX LTD</t>
  </si>
  <si>
    <t>UFLEX</t>
  </si>
  <si>
    <t>UFO MOVIEZ (INDIA) LTD</t>
  </si>
  <si>
    <t>UFO</t>
  </si>
  <si>
    <t>UFO MOVIEZ INDIA LTD</t>
  </si>
  <si>
    <t>UGRO CAPITAL LTD</t>
  </si>
  <si>
    <t>UJAAS ENERGY LTD</t>
  </si>
  <si>
    <t>UJAAS</t>
  </si>
  <si>
    <t>UJJIVAN FINANCIAL SERVICES LTD</t>
  </si>
  <si>
    <t>UJJIVAN</t>
  </si>
  <si>
    <t>ULTRA WIRING CONNECTIVITY SYSTEM LTD</t>
  </si>
  <si>
    <t>UWCSL</t>
  </si>
  <si>
    <t>ULTRACAB (INDIA) LTD</t>
  </si>
  <si>
    <t>ULTRACAB INDIA LTD</t>
  </si>
  <si>
    <t>ULTRAMARINE &amp; PIGMENTS LTD</t>
  </si>
  <si>
    <t>ULTRATECH CEMENT LTD</t>
  </si>
  <si>
    <t>ULTRACEMCO</t>
  </si>
  <si>
    <t>UMANG DAIRIES LTD</t>
  </si>
  <si>
    <t>UMANGDAIRY</t>
  </si>
  <si>
    <t>UMIYA TUBES LTD</t>
  </si>
  <si>
    <t>UNI ABEX ALLOY PRODUCTS LTD</t>
  </si>
  <si>
    <t>UNICHEM LABORATORIES LTD</t>
  </si>
  <si>
    <t>UNICHEMLAB</t>
  </si>
  <si>
    <t>UNICK FIX-A-FORM AND PRINTERS LTD</t>
  </si>
  <si>
    <t>UNIINFO TELECOM SERVICES LTD</t>
  </si>
  <si>
    <t>UNIINFO</t>
  </si>
  <si>
    <t>UNIJOLLY INVESTMENTS CO LTD</t>
  </si>
  <si>
    <t>UNIMODE OVERSEAS LTD.</t>
  </si>
  <si>
    <t>UNIMOVR</t>
  </si>
  <si>
    <t>UNION BANK OF INDIA</t>
  </si>
  <si>
    <t>UNIONBANK</t>
  </si>
  <si>
    <t>UNION QUALITY PLASTICS LTD</t>
  </si>
  <si>
    <t>UNIPHOS ENTERPRISES LTD</t>
  </si>
  <si>
    <t>UNIENTER</t>
  </si>
  <si>
    <t>UNIPLY DECOR LTD</t>
  </si>
  <si>
    <t>UNIPLY INDUSTRIES LTD</t>
  </si>
  <si>
    <t>UNIPLY</t>
  </si>
  <si>
    <t>UNIQUE ORGANICS LTD</t>
  </si>
  <si>
    <t>UNIROYAL INDUSTRIES LTD</t>
  </si>
  <si>
    <t>UNIROYAL MARINE EXPORTS LTD</t>
  </si>
  <si>
    <t>UNISHIRE URBAN INFRA LTD</t>
  </si>
  <si>
    <t>UNISON METALS LTD</t>
  </si>
  <si>
    <t>UNISTAR MULTIMEDIA LTD</t>
  </si>
  <si>
    <t>UNISYS SOFTWARES &amp; HOLDING INDUSTRIES LTD</t>
  </si>
  <si>
    <t>UNITECH INTERNATIONAL LTD</t>
  </si>
  <si>
    <t>UNITECH LTD</t>
  </si>
  <si>
    <t>UNITECH</t>
  </si>
  <si>
    <t>UNITED BANK OF INDIA</t>
  </si>
  <si>
    <t>UNITEDBNK</t>
  </si>
  <si>
    <t>UNITED BREWERIES LTD</t>
  </si>
  <si>
    <t>UBL</t>
  </si>
  <si>
    <t>UNITED CREDIT LTD</t>
  </si>
  <si>
    <t>UNITED DRILLING TOOLS LTD</t>
  </si>
  <si>
    <t>UNITED INTERACTIVE LTD</t>
  </si>
  <si>
    <t>UNITED LEASING &amp; INDUSTRIES LTD</t>
  </si>
  <si>
    <t>UNITED POLYFAB GUJARAT LTD</t>
  </si>
  <si>
    <t>UNITEDPOLY</t>
  </si>
  <si>
    <t>UNITED SPIRITS LTD</t>
  </si>
  <si>
    <t>MCDOWELL-N</t>
  </si>
  <si>
    <t>UNITED TEXTILES LTD</t>
  </si>
  <si>
    <t>UNITED VAN DER HORST LTD</t>
  </si>
  <si>
    <t>UNITY INFRAPROJECTS LTD</t>
  </si>
  <si>
    <t>UNITY</t>
  </si>
  <si>
    <t>UNIVASTU (INDIA) LTD</t>
  </si>
  <si>
    <t>UNIVASTU</t>
  </si>
  <si>
    <t>UNIVASTU INDIA LTD</t>
  </si>
  <si>
    <t>UNIVERSAL ARTS LTD</t>
  </si>
  <si>
    <t>UNIVERSAL AUTOFOUNDRY LTD</t>
  </si>
  <si>
    <t>UNIVERSAL CABLES LTD</t>
  </si>
  <si>
    <t>UNIVCABLES</t>
  </si>
  <si>
    <t>UNIVERSAL CREDIT &amp; SECURITIES LTD</t>
  </si>
  <si>
    <t>UNIVERSAL OFFICE AUTOMATION LTD</t>
  </si>
  <si>
    <t>UNIVERSAL PRIME ALUMINIUM LTD</t>
  </si>
  <si>
    <t>UNIVERSAL STARCH-CHEM ALLIED LTD</t>
  </si>
  <si>
    <t>UNIWORTH LTD</t>
  </si>
  <si>
    <t>UNIWORTH SECURITIES LTD</t>
  </si>
  <si>
    <t>UNJHA FORMULATIONS LTD</t>
  </si>
  <si>
    <t>UPASANA FINANCE LTD</t>
  </si>
  <si>
    <t>UPL LTD</t>
  </si>
  <si>
    <t>UPL</t>
  </si>
  <si>
    <t>UPSURGE INVESTMENT &amp; FINANCE LTD</t>
  </si>
  <si>
    <t>URAVI T AND WEDGE LAMPS LTD</t>
  </si>
  <si>
    <t>URAVI</t>
  </si>
  <si>
    <t>URJA GLOBAL LTD</t>
  </si>
  <si>
    <t>URJA</t>
  </si>
  <si>
    <t>USG TECH SOLUTIONS LTD</t>
  </si>
  <si>
    <t>USHA MARTIN EDUCATION &amp; SOLUTIONS LTD</t>
  </si>
  <si>
    <t>UMESLTD</t>
  </si>
  <si>
    <t>USHA MARTIN LTD</t>
  </si>
  <si>
    <t>USHAMART</t>
  </si>
  <si>
    <t>USHAKIRAN FINANCE LTD</t>
  </si>
  <si>
    <t>USHANTI COLOUR CHEM LTD</t>
  </si>
  <si>
    <t>UCL</t>
  </si>
  <si>
    <t>USHDEV INTERNATIONAL LTD</t>
  </si>
  <si>
    <t>USHER AGRO LTD</t>
  </si>
  <si>
    <t>USHERAGRO</t>
  </si>
  <si>
    <t>UTI MUTUAL FUND - UTI GOLD EXCHANGE TRADED FUND</t>
  </si>
  <si>
    <t>GOLDSHARE</t>
  </si>
  <si>
    <t>UTL INDUSTRIES LTD</t>
  </si>
  <si>
    <t>UTTAM GALVA STEELS LTD</t>
  </si>
  <si>
    <t>UTTAMSTL</t>
  </si>
  <si>
    <t>UTTAM SUGAR MILLS LTD</t>
  </si>
  <si>
    <t>UTTAMSUGAR</t>
  </si>
  <si>
    <t>UTTAM VALUE STEELS LTD</t>
  </si>
  <si>
    <t>UVSL</t>
  </si>
  <si>
    <t>V B DESAI FINANCIAL SERVICES LTD</t>
  </si>
  <si>
    <t>V B INDUSTRIES LTD</t>
  </si>
  <si>
    <t>V R Films &amp;amp; Studios Ltd</t>
  </si>
  <si>
    <t>VRFILMS</t>
  </si>
  <si>
    <t>V R WOODART LTD</t>
  </si>
  <si>
    <t>V S T TILLERS TRACTORS LTD</t>
  </si>
  <si>
    <t>VSTTILLERS</t>
  </si>
  <si>
    <t>V2 RETAIL LTD</t>
  </si>
  <si>
    <t>V2RETAIL</t>
  </si>
  <si>
    <t>VA TECH WABAG LTD</t>
  </si>
  <si>
    <t>WABAG</t>
  </si>
  <si>
    <t>VAARAD VENTURES LTD</t>
  </si>
  <si>
    <t>VADILAL ENTERPRISES LTD</t>
  </si>
  <si>
    <t>VADILAL INDUSTRIES LTD</t>
  </si>
  <si>
    <t>VADILALIND</t>
  </si>
  <si>
    <t>VADIVARHE SPECIALITY CHEMICALS LTD</t>
  </si>
  <si>
    <t>VSCL</t>
  </si>
  <si>
    <t>VAGHANI TECHNO-BUILD LTD</t>
  </si>
  <si>
    <t>VAIBHAV GLOBAL LTD</t>
  </si>
  <si>
    <t>VAIBHAVGBL</t>
  </si>
  <si>
    <t>VAISHALI PHARMA LTD</t>
  </si>
  <si>
    <t>VAISHALI</t>
  </si>
  <si>
    <t>VAKRANGEE LTD</t>
  </si>
  <si>
    <t>VAKRANGEE</t>
  </si>
  <si>
    <t>VAKSONS AUTOMOBILES LTD</t>
  </si>
  <si>
    <t>VALIANT COMMUNICATIONS LTD</t>
  </si>
  <si>
    <t>VALIANT ORGANICS LTD</t>
  </si>
  <si>
    <t>VALLABH POLY-PLAST INTERNATIONAL LTD</t>
  </si>
  <si>
    <t>VALLABH STEELS LTD</t>
  </si>
  <si>
    <t>VALLEY MAGNESITE COMPANY LTD</t>
  </si>
  <si>
    <t>VALSON INDUSTRIES LTD</t>
  </si>
  <si>
    <t>VAMA INDUSTRIES LTD</t>
  </si>
  <si>
    <t>VAMSHI RUBBER LTD</t>
  </si>
  <si>
    <t>VANDANA KNITWEAR LTD</t>
  </si>
  <si>
    <t>VANI COMMERCIALS LTD</t>
  </si>
  <si>
    <t>VANTA BIOSCIENCE LTD</t>
  </si>
  <si>
    <t>VANTAGE KNOWLEDGE ACADEMY LTD</t>
  </si>
  <si>
    <t>VAPI PAPER MILLS LTD</t>
  </si>
  <si>
    <t>VARDHAMAN LABORATORIES LTD</t>
  </si>
  <si>
    <t>VARDHMAN ACRYLICS LTD</t>
  </si>
  <si>
    <t>VARDHACRLC</t>
  </si>
  <si>
    <t>VARDHMAN CONCRETE LTD</t>
  </si>
  <si>
    <t>VARDHMAN HOLDINGS LTD</t>
  </si>
  <si>
    <t>VHL</t>
  </si>
  <si>
    <t>VARDHMAN INDUSTRIES LTD</t>
  </si>
  <si>
    <t>VARDHMAN POLYTEX LTD</t>
  </si>
  <si>
    <t>VARDMNPOLY</t>
  </si>
  <si>
    <t>VARDHMAN SPECIAL STEELS LTD</t>
  </si>
  <si>
    <t>VSSL</t>
  </si>
  <si>
    <t>VARDHMAN TEXTILES LTD</t>
  </si>
  <si>
    <t>VTL</t>
  </si>
  <si>
    <t>VARROC ENGINEERING LTD</t>
  </si>
  <si>
    <t>VARROC</t>
  </si>
  <si>
    <t>VARUN BEVERAGES LTD</t>
  </si>
  <si>
    <t>VBL</t>
  </si>
  <si>
    <t>VARUN MERCANTILE LTD</t>
  </si>
  <si>
    <t>VAS INFRASTRUCTURE LTD</t>
  </si>
  <si>
    <t>VASA RETAIL AND OVERSEAS LTD</t>
  </si>
  <si>
    <t>VASA</t>
  </si>
  <si>
    <t>VASCON ENGINEERS LTD</t>
  </si>
  <si>
    <t>VASCONEQ</t>
  </si>
  <si>
    <t>VASUNDHARA RASAYANS LTD</t>
  </si>
  <si>
    <t>VASWANI INDUSTRIES LTD</t>
  </si>
  <si>
    <t>VASWANI</t>
  </si>
  <si>
    <t>VAX HOUSING FINANCE CORPORATION LTD</t>
  </si>
  <si>
    <t>VBC FERRO ALLOYS LTD</t>
  </si>
  <si>
    <t>VCK CAPITAL MARKET SERVICES LTD</t>
  </si>
  <si>
    <t>VCU DATA MANAGEMENT LTD</t>
  </si>
  <si>
    <t>VEDANTA LTD</t>
  </si>
  <si>
    <t>VEDL</t>
  </si>
  <si>
    <t>VEDAVAAG SYSTEMS LTD</t>
  </si>
  <si>
    <t>VEEJAY LAKSHMI ENGINEERING WORKS LTD</t>
  </si>
  <si>
    <t>VEER ENERGY &amp; INFRASTRUCTURE LTD</t>
  </si>
  <si>
    <t>VEERAM INFRA ENGINEERING LTD</t>
  </si>
  <si>
    <t>VEERAM ORNAMENTS LTD</t>
  </si>
  <si>
    <t>VEERHEALTH CARE LTD</t>
  </si>
  <si>
    <t>VEGETABLE PRODUCTS LTD</t>
  </si>
  <si>
    <t>VELAN HOTELS LTD</t>
  </si>
  <si>
    <t>VELJAN DENISON LTD</t>
  </si>
  <si>
    <t>VENKY'S (INDIA) LTD</t>
  </si>
  <si>
    <t>VENKEYS</t>
  </si>
  <si>
    <t>VENKY'S INDIA LTD</t>
  </si>
  <si>
    <t>VENLON ENTERPRISES LTD</t>
  </si>
  <si>
    <t>VENTURA GUARANTY LTD.</t>
  </si>
  <si>
    <t>SHYAM</t>
  </si>
  <si>
    <t>VENTURA TEXTILES LTD</t>
  </si>
  <si>
    <t>VENUS REMEDIES LTD</t>
  </si>
  <si>
    <t>VENUSREM</t>
  </si>
  <si>
    <t>VERA SYNTHETIC LTD</t>
  </si>
  <si>
    <t>VERA</t>
  </si>
  <si>
    <t>VERITAS (INDIA) LTD</t>
  </si>
  <si>
    <t>VERITAS INDIA LTD</t>
  </si>
  <si>
    <t>VERONICA PRODUCTION LTD</t>
  </si>
  <si>
    <t>VERTEX SECURITIES LTD</t>
  </si>
  <si>
    <t>VERTICAL INDUSTRIES LTD</t>
  </si>
  <si>
    <t>VERTOZ ADVERTISING LTD</t>
  </si>
  <si>
    <t>VERTOZ</t>
  </si>
  <si>
    <t>VESUVIUS (INDIA) LTD</t>
  </si>
  <si>
    <t>VESUVIUS</t>
  </si>
  <si>
    <t>VESUVIUS INDIA LTD</t>
  </si>
  <si>
    <t>VETO SWITCHGEARS AND CABLES LTD</t>
  </si>
  <si>
    <t>VETO</t>
  </si>
  <si>
    <t>V-GUARD INDUSTRIES LTD</t>
  </si>
  <si>
    <t>VGUARD</t>
  </si>
  <si>
    <t>VIAAN INDUSTRIES LTD</t>
  </si>
  <si>
    <t>VIBRANT GLOBAL CAPITAL LTD</t>
  </si>
  <si>
    <t>VICEROY HOTELS LTD</t>
  </si>
  <si>
    <t>VICEROY</t>
  </si>
  <si>
    <t>VICTORIA MILLS LTD</t>
  </si>
  <si>
    <t>VICTORY PAPER &amp; BOARDS (INDIA) LTD</t>
  </si>
  <si>
    <t>VICTORY PAPER &amp; BOARDS INDIA LTD</t>
  </si>
  <si>
    <t>VIDEOCON INDUSTRIES LTD</t>
  </si>
  <si>
    <t>VIDEOIND</t>
  </si>
  <si>
    <t>VIDHI SPECIALTY FOOD INGREDIENTS LTD</t>
  </si>
  <si>
    <t>VIDHIING</t>
  </si>
  <si>
    <t>VIDLI RESTAURANTS LTD</t>
  </si>
  <si>
    <t>VIJAY SHANTHI BUILDERS LTD</t>
  </si>
  <si>
    <t>VIJSHAN</t>
  </si>
  <si>
    <t>VIJAY SOLVEX LTD</t>
  </si>
  <si>
    <t>VIJAY TEXTILES LTD</t>
  </si>
  <si>
    <t>VIJAYA BANK</t>
  </si>
  <si>
    <t>VIJAYABANK</t>
  </si>
  <si>
    <t>VIJI FINANCE LTD</t>
  </si>
  <si>
    <t>VIJIFIN</t>
  </si>
  <si>
    <t>VIKALP SECURITIES LTD</t>
  </si>
  <si>
    <t>VIKAS ECOTECH LTD</t>
  </si>
  <si>
    <t>VIKASECO</t>
  </si>
  <si>
    <t>Vikas Multicorp Ltd</t>
  </si>
  <si>
    <t>VIKASMCORP</t>
  </si>
  <si>
    <t>VIKAS PROPPANT &amp; GRANITE LTD</t>
  </si>
  <si>
    <t>VIKAS WSP LTD</t>
  </si>
  <si>
    <t>VIKRAM THERMO (INDIA) LTD</t>
  </si>
  <si>
    <t>VIKRAM THERMO INDIA LTD</t>
  </si>
  <si>
    <t>VIKSIT ENGINEERING LTD</t>
  </si>
  <si>
    <t>VIMAL OIL &amp; FOODS LTD</t>
  </si>
  <si>
    <t>VIMALOIL</t>
  </si>
  <si>
    <t>VIMTA LABS LTD</t>
  </si>
  <si>
    <t>VIMTALABS</t>
  </si>
  <si>
    <t>VINADITYA TRADING CO LTD</t>
  </si>
  <si>
    <t>VINATI ORGANICS LTD</t>
  </si>
  <si>
    <t>VINATIORGA</t>
  </si>
  <si>
    <t>VINAYAK POLYCON INTERNATIONAL LTD</t>
  </si>
  <si>
    <t>VINDHYA TELELINKS LTD</t>
  </si>
  <si>
    <t>VINDHYATEL</t>
  </si>
  <si>
    <t>VINNY OVERSEAS LTD</t>
  </si>
  <si>
    <t>VINNY</t>
  </si>
  <si>
    <t>VINTAGE SECURITIES LTD</t>
  </si>
  <si>
    <t>VINYL CHEMICALS (INDIA) LTD</t>
  </si>
  <si>
    <t>VINYL(INDIA)</t>
  </si>
  <si>
    <t>VINYL CHEMICALS INDIA LTD</t>
  </si>
  <si>
    <t>VINYLINDIA</t>
  </si>
  <si>
    <t>VINYOFLEX LTD</t>
  </si>
  <si>
    <t>VIP CLOTHING LTD</t>
  </si>
  <si>
    <t>VIPCLOTHNG</t>
  </si>
  <si>
    <t>VIP INDUSTRIES LTD</t>
  </si>
  <si>
    <t>VIPIND</t>
  </si>
  <si>
    <t>VIPPY SPINPRO LTD</t>
  </si>
  <si>
    <t>VIPUL LTD</t>
  </si>
  <si>
    <t>VIPULLTD</t>
  </si>
  <si>
    <t>VIPUL ORGANICS LTD</t>
  </si>
  <si>
    <t>VIRAT CRANE INDUSTRIES LTD</t>
  </si>
  <si>
    <t>VIRAT INDUSTRIES LTD</t>
  </si>
  <si>
    <t>VIRAT LEASING LTD</t>
  </si>
  <si>
    <t>VIRGO GLOBAL LTD</t>
  </si>
  <si>
    <t>VIRINCHI LTD</t>
  </si>
  <si>
    <t>VIRTUAL GLOBAL EDUCATION LTD</t>
  </si>
  <si>
    <t>VIRTUALSOFT SYSTEMS LTD</t>
  </si>
  <si>
    <t>VISA STEEL LTD</t>
  </si>
  <si>
    <t>VISASTEEL</t>
  </si>
  <si>
    <t>VISAGAR FINANCIAL SERVICES LTD</t>
  </si>
  <si>
    <t>VISAGAR POLYTEX LTD</t>
  </si>
  <si>
    <t>VIVIDHA</t>
  </si>
  <si>
    <t>VISAKA INDUSTRIES LTD</t>
  </si>
  <si>
    <t>VISAKAIND</t>
  </si>
  <si>
    <t>VISCO TRADE ASSOCIATES LTD</t>
  </si>
  <si>
    <t>VISESH INFOTECNICS LTD</t>
  </si>
  <si>
    <t>VISESHINFO</t>
  </si>
  <si>
    <t>VISHAL BEARINGS LTD</t>
  </si>
  <si>
    <t>VISHAL FABRICS LTD</t>
  </si>
  <si>
    <t>VISHNU CHEMICALS LTD</t>
  </si>
  <si>
    <t>VISHNU</t>
  </si>
  <si>
    <t>Vishvprabha Ventures Ltd</t>
  </si>
  <si>
    <t>VISVEN</t>
  </si>
  <si>
    <t>VISION CINEMAS LTD</t>
  </si>
  <si>
    <t>VISION CORPORATION LTD</t>
  </si>
  <si>
    <t>VISTA PHARMACEUTICALS LTD</t>
  </si>
  <si>
    <t>VISTAR AMAR LTD</t>
  </si>
  <si>
    <t>VITESSE AGRO LTD</t>
  </si>
  <si>
    <t>VIVANTA INDUSTRIES LTD</t>
  </si>
  <si>
    <t>VIVANZA BIOSCIENCES LTD</t>
  </si>
  <si>
    <t>VIVID GLOBAL INDUSTRIES LTD</t>
  </si>
  <si>
    <t>VIVIMED LABS LTD</t>
  </si>
  <si>
    <t>VIVIMEDLAB</t>
  </si>
  <si>
    <t>VIVO BIO TECH LTD</t>
  </si>
  <si>
    <t>VJTF EDUSERVICES LTD</t>
  </si>
  <si>
    <t>VKJ INFRADEVELOPERS LTD</t>
  </si>
  <si>
    <t>VLS FINANCE LTD</t>
  </si>
  <si>
    <t>VLSFINANCE</t>
  </si>
  <si>
    <t>V-MART RETAIL LTD</t>
  </si>
  <si>
    <t>VMART</t>
  </si>
  <si>
    <t>VMS INDUSTRIES LTD</t>
  </si>
  <si>
    <t>VMV HOLIDAYS LTD</t>
  </si>
  <si>
    <t>VODAFONE IDEA LTD</t>
  </si>
  <si>
    <t>IDEA</t>
  </si>
  <si>
    <t>VOITH PAPER FABRICS (INDIA) LTD</t>
  </si>
  <si>
    <t>VOITH PAPER FABRICS INDIA LTD</t>
  </si>
  <si>
    <t>VOLTAIRE LEASING &amp; FINANCE LTD</t>
  </si>
  <si>
    <t>VOLTAMP TRANSFORMERS LTD</t>
  </si>
  <si>
    <t>VOLTAMP</t>
  </si>
  <si>
    <t>VOLTAS LTD</t>
  </si>
  <si>
    <t>VOLTAS</t>
  </si>
  <si>
    <t>VORA CONSTRUCTIONS LTD</t>
  </si>
  <si>
    <t>VRL LOGISTICS LTD</t>
  </si>
  <si>
    <t>VRLLOG</t>
  </si>
  <si>
    <t>VSF PROJECTS LTD</t>
  </si>
  <si>
    <t>VST INDUSTRIES LTD</t>
  </si>
  <si>
    <t>VSTIND</t>
  </si>
  <si>
    <t>VTM LTD</t>
  </si>
  <si>
    <t>VXL INSTRUMENTS LTD.</t>
  </si>
  <si>
    <t>VXLINSTR</t>
  </si>
  <si>
    <t>VYAPAR INDUSTRIES LTD</t>
  </si>
  <si>
    <t>W H BRADY &amp; CO LTD</t>
  </si>
  <si>
    <t>W S INDUSTRIES (INDIA) LTD</t>
  </si>
  <si>
    <t>W S INDUSTRIES I LTD</t>
  </si>
  <si>
    <t>WSI</t>
  </si>
  <si>
    <t>W S INDUSTRIES INDIA LTD</t>
  </si>
  <si>
    <t>W W TECHNOLOGY HOLDINGS LTD</t>
  </si>
  <si>
    <t>WAA SOLAR LTD</t>
  </si>
  <si>
    <t>WABCO (INDIA) LTD</t>
  </si>
  <si>
    <t>WABCO(INDIA)</t>
  </si>
  <si>
    <t>WABCO INDIA LTD</t>
  </si>
  <si>
    <t>WABCOINDIA</t>
  </si>
  <si>
    <t>WAGEND INFRA VENTURE LTD</t>
  </si>
  <si>
    <t>WALCHAND PEOPLEFIRST LTD</t>
  </si>
  <si>
    <t>WALCHANDNAGAR INDUSTRIES LTD</t>
  </si>
  <si>
    <t>WALCHANNAG</t>
  </si>
  <si>
    <t>WALL STREET FINANCE LTD</t>
  </si>
  <si>
    <t>WALLFORT FINANCIAL SERVICES LTD</t>
  </si>
  <si>
    <t>WANBURY LTD</t>
  </si>
  <si>
    <t>WANBURY</t>
  </si>
  <si>
    <t>WARNER MULTIMEDIA LTD</t>
  </si>
  <si>
    <t>WARREN TEA LTD</t>
  </si>
  <si>
    <t>WATERBASE LTD</t>
  </si>
  <si>
    <t>WEALTH FIRST PORTFOLIO MANAGERS LTD</t>
  </si>
  <si>
    <t>WEALTH</t>
  </si>
  <si>
    <t>WEB ELEMENT SOLUTIONS LTD</t>
  </si>
  <si>
    <t>WEBSOL ENERGY SYSTEM LTD</t>
  </si>
  <si>
    <t>WEBELSOLAR</t>
  </si>
  <si>
    <t>WEIZMANN FINCORP LTD</t>
  </si>
  <si>
    <t>WEIZMANN FOREX LTD</t>
  </si>
  <si>
    <t>WEIZFOREX</t>
  </si>
  <si>
    <t>WEIZMANN LTD</t>
  </si>
  <si>
    <t>WEIZMANIND</t>
  </si>
  <si>
    <t>WELCAST STEELS LTD</t>
  </si>
  <si>
    <t>WELCURE DRUGS &amp; PHARMACEUTICALS LTD</t>
  </si>
  <si>
    <t>WELLESLEY CORPORATION LTD</t>
  </si>
  <si>
    <t>WELLNESS NONI LTD</t>
  </si>
  <si>
    <t>WELSPUN (INDIA) LTD</t>
  </si>
  <si>
    <t>WELSPUNIND</t>
  </si>
  <si>
    <t>WELSPUN CORP LTD</t>
  </si>
  <si>
    <t>WELCORP</t>
  </si>
  <si>
    <t>WELSPUN ENTERPRISES LTD</t>
  </si>
  <si>
    <t>WELENT</t>
  </si>
  <si>
    <t>WELSPUN INDIA LTD</t>
  </si>
  <si>
    <t>WELSPUN INVESTMENTS AND COMMERCIALS LTD</t>
  </si>
  <si>
    <t>WELINV</t>
  </si>
  <si>
    <t>WELTERMAN INTERNATIONAL LTD</t>
  </si>
  <si>
    <t>WENDT (INDIA) LTD</t>
  </si>
  <si>
    <t>WENDT</t>
  </si>
  <si>
    <t>WENDT INDIA LTD</t>
  </si>
  <si>
    <t>WEP SOLUTIONS LTD</t>
  </si>
  <si>
    <t>WEST COAST PAPER MILLS LTD</t>
  </si>
  <si>
    <t>WSTCSTPAPR</t>
  </si>
  <si>
    <t>WEST LEISURE RESORTS LTD</t>
  </si>
  <si>
    <t>WESTERN MINISTIL LTD</t>
  </si>
  <si>
    <t>WESTLIFE DEVELOPMENT LTD</t>
  </si>
  <si>
    <t>WHEELS (INDIA) LTD</t>
  </si>
  <si>
    <t>WHEELS</t>
  </si>
  <si>
    <t>WHEELS INDIA LTD</t>
  </si>
  <si>
    <t>WHIRLPOOL OF (INDIA) LTD</t>
  </si>
  <si>
    <t>WHIRLPOOL</t>
  </si>
  <si>
    <t>WHIRLPOOL OF INDIA LTD</t>
  </si>
  <si>
    <t>WHITE ORGANIC AGRO LTD</t>
  </si>
  <si>
    <t>White Organic Retail Ltd</t>
  </si>
  <si>
    <t>WORL</t>
  </si>
  <si>
    <t>WILLIAMSON FINANCIAL SERVICES LTD</t>
  </si>
  <si>
    <t>WILLIAMSON MAGOR &amp; COMPANY LTD</t>
  </si>
  <si>
    <t>WILLAMAGOR</t>
  </si>
  <si>
    <t>WIM PLAST LTD</t>
  </si>
  <si>
    <t>WINDSOR MACHINES LTD</t>
  </si>
  <si>
    <t>WINDMACHIN</t>
  </si>
  <si>
    <t>WINRO COMMERCIAL (INDIA) LTD</t>
  </si>
  <si>
    <t>WINRO COMMERCIAL INDIA LTD</t>
  </si>
  <si>
    <t>WINSOME BREWERIES LTD</t>
  </si>
  <si>
    <t>WINSOME TEXTILE INDUSTRIES LTD</t>
  </si>
  <si>
    <t>WINSOME YARNS LTD</t>
  </si>
  <si>
    <t>WINSOME</t>
  </si>
  <si>
    <t>WINTAC LTD</t>
  </si>
  <si>
    <t>WINY COMMERCIAL &amp; FISCAL SERVICES LTD</t>
  </si>
  <si>
    <t>WIPRO LTD</t>
  </si>
  <si>
    <t>WIPRO</t>
  </si>
  <si>
    <t>WIRES &amp; FABRIKS SA LTD</t>
  </si>
  <si>
    <t>WISEC GLOBAL LTD</t>
  </si>
  <si>
    <t>WOCKHARDT LTD</t>
  </si>
  <si>
    <t>WOCKPHARMA</t>
  </si>
  <si>
    <t>WOMEN NETWORKS LTD</t>
  </si>
  <si>
    <t>WOMENS NEXT LOUNGERIES LTD</t>
  </si>
  <si>
    <t>WONDERLA HOLIDAYS LTD</t>
  </si>
  <si>
    <t>WONDERLA</t>
  </si>
  <si>
    <t>WOODSVILLA LTD</t>
  </si>
  <si>
    <t>WORLDWIDE LEATHER EXPORTS LTD</t>
  </si>
  <si>
    <t>WORTH INVESTMENT &amp; TRADING CO LTD</t>
  </si>
  <si>
    <t>WORTH PERIPHERALS LTD</t>
  </si>
  <si>
    <t>WORTH</t>
  </si>
  <si>
    <t>WPIL LTD</t>
  </si>
  <si>
    <t>XCHANGING SOLUTIONS LTD</t>
  </si>
  <si>
    <t>XCHANGING</t>
  </si>
  <si>
    <t>Xelpmoc Design and Tech Ltd</t>
  </si>
  <si>
    <t>XELPMOC</t>
  </si>
  <si>
    <t>XL ENERGY LTD</t>
  </si>
  <si>
    <t>XLENERGY</t>
  </si>
  <si>
    <t>XPRO (INDIA) LTD</t>
  </si>
  <si>
    <t>XPRO(INDIA)</t>
  </si>
  <si>
    <t>XPRO INDIA LTD</t>
  </si>
  <si>
    <t>XPROINDIA</t>
  </si>
  <si>
    <t>YAMINI INVESTMENTS COMPANY LTD</t>
  </si>
  <si>
    <t>YARN SYNDICATE LTD</t>
  </si>
  <si>
    <t>YASH CHEMEX LTD</t>
  </si>
  <si>
    <t>YASH MANAGEMENT &amp; SATELLITE LTD</t>
  </si>
  <si>
    <t>YASH PAPERS LTD</t>
  </si>
  <si>
    <t>YASHO INDUSTRIES LTD</t>
  </si>
  <si>
    <t>YASHRAJ CONTAINEURS LTD</t>
  </si>
  <si>
    <t>YES BANK LTD</t>
  </si>
  <si>
    <t>YESBANK</t>
  </si>
  <si>
    <t>YKM INDUSTRIES LTD</t>
  </si>
  <si>
    <t>YOGI SUNG-WON (INDIA) LTD</t>
  </si>
  <si>
    <t>YOGI SUNG-WON INDIA LTD</t>
  </si>
  <si>
    <t>YOGYA ENTERPRISES LTD</t>
  </si>
  <si>
    <t>YORK EXPORTS LTD</t>
  </si>
  <si>
    <t>YUG DECOR LTD</t>
  </si>
  <si>
    <t>YUKEN (INDIA) LTD</t>
  </si>
  <si>
    <t>YUKEN INDIA LTD</t>
  </si>
  <si>
    <t>YURANUS INFRASTRUCTURE LTD</t>
  </si>
  <si>
    <t>YUVRAAJ HYGIENE PRODUCTS LTD.</t>
  </si>
  <si>
    <t>YUVRAAJHPL</t>
  </si>
  <si>
    <t>Z F STEERING GEAR (INDIA) LTD</t>
  </si>
  <si>
    <t>Z F STEERING GEAR INDIA LTD</t>
  </si>
  <si>
    <t>ZEAL AQUA LTD</t>
  </si>
  <si>
    <t>ZEE ENTERTAINMENT ENTERPRISES LTD</t>
  </si>
  <si>
    <t>ZEEL</t>
  </si>
  <si>
    <t>ZEE LEARN LTD</t>
  </si>
  <si>
    <t>ZEELEARN</t>
  </si>
  <si>
    <t>ZEE MEDIA CORPORATION LTD</t>
  </si>
  <si>
    <t>ZEEMEDIA</t>
  </si>
  <si>
    <t>ZEN TECHNOLOGIES LTD</t>
  </si>
  <si>
    <t>ZENTEC</t>
  </si>
  <si>
    <t>ZENITH BIRLA (INDIA) LTD</t>
  </si>
  <si>
    <t>ZENITHBIR</t>
  </si>
  <si>
    <t>ZENITH BIRLA INDIA LTD</t>
  </si>
  <si>
    <t>ZENITH EXPORTS LTD</t>
  </si>
  <si>
    <t>ZENITHEXPO</t>
  </si>
  <si>
    <t>ZENITH FIBRES LTD</t>
  </si>
  <si>
    <t>ZENITH HEALTH CARE LTD</t>
  </si>
  <si>
    <t>ZENLABS ETHICA LTD</t>
  </si>
  <si>
    <t>ZENOTECH LABORATORIES LTD</t>
  </si>
  <si>
    <t>ZENSAR TECHNOLOGIES LTD</t>
  </si>
  <si>
    <t>ZENSARTECH</t>
  </si>
  <si>
    <t>ZICOM ELECTRONIC SECURITY SYSTEMS LTD</t>
  </si>
  <si>
    <t>ZICOM</t>
  </si>
  <si>
    <t>ZIM LABORATORIES LTD</t>
  </si>
  <si>
    <t>ZODIAC CLOTHING COMPANY LTD</t>
  </si>
  <si>
    <t>ZODIACLOTH</t>
  </si>
  <si>
    <t>ZODIAC ENERGY LTD</t>
  </si>
  <si>
    <t>ZODIAC</t>
  </si>
  <si>
    <t>ZODIAC JRD- MKJ LTD</t>
  </si>
  <si>
    <t>ZODJRDMKJ</t>
  </si>
  <si>
    <t>Zodiac Ventures LTD</t>
  </si>
  <si>
    <t>ZODIACVEN</t>
  </si>
  <si>
    <t>ZOTA HEALTH CARE LTD</t>
  </si>
  <si>
    <t>ZOTA</t>
  </si>
  <si>
    <t>ZUARI AGRO CHEMICALS LTD</t>
  </si>
  <si>
    <t>ZUARI</t>
  </si>
  <si>
    <t>ZUARI GLOBAL LTD</t>
  </si>
  <si>
    <t>ZUARIGLOB</t>
  </si>
  <si>
    <t>ZYDUS WELLNESS LTD</t>
  </si>
  <si>
    <t>ZYDUSWELL</t>
  </si>
  <si>
    <t>ZYLOG SYSTEMS LTD</t>
  </si>
  <si>
    <t>ZYLOG</t>
  </si>
  <si>
    <t>INDIA LEASE DEVELOPMENT Ltd</t>
  </si>
  <si>
    <t>INDLEASE</t>
  </si>
  <si>
    <t>Kore Foods Ltd</t>
  </si>
  <si>
    <t>KORE</t>
  </si>
  <si>
    <t>GOLD ROCK INVESTMENTS Ltd</t>
  </si>
  <si>
    <t>ZGOLDINV</t>
  </si>
  <si>
    <t>KARTIK INVESTMENTS TRUST Ltd</t>
  </si>
  <si>
    <t>KARTKIN</t>
  </si>
  <si>
    <t>JAYABHARAT CREDIT Ltd</t>
  </si>
  <si>
    <t>JAYBHCR</t>
  </si>
  <si>
    <t>AMALGAMATED ELECTRICITY CO.Ltd</t>
  </si>
  <si>
    <t>AMALGAM</t>
  </si>
  <si>
    <t>Diversified Commercial Services</t>
  </si>
  <si>
    <t>GAEKWAR MILLS Ltd</t>
  </si>
  <si>
    <t>ZGAEKWAR</t>
  </si>
  <si>
    <t>K K Fincorp Limited</t>
  </si>
  <si>
    <t>KKFIN</t>
  </si>
  <si>
    <t>RAJASTHAN PETRO SYNTHETICS Ltd</t>
  </si>
  <si>
    <t>RAJSPTR</t>
  </si>
  <si>
    <t>NORTHERN PROJECTS Ltd</t>
  </si>
  <si>
    <t>NORTHPR</t>
  </si>
  <si>
    <t>ID Info Business Services Ltd</t>
  </si>
  <si>
    <t>IDINFO</t>
  </si>
  <si>
    <t>TRC FINANCIAL SERVICES Ltd</t>
  </si>
  <si>
    <t>TRCFIN</t>
  </si>
  <si>
    <t>SPV Global Trading Ltd</t>
  </si>
  <si>
    <t>SPVGLOBAL</t>
  </si>
  <si>
    <t>ARAVALI SECURITIES &amp; FINANCE Ltd</t>
  </si>
  <si>
    <t>ARAVALIS</t>
  </si>
  <si>
    <t>YASH TRADING &amp; FINANCE Ltd</t>
  </si>
  <si>
    <t>YASTF</t>
  </si>
  <si>
    <t>GAYATRI TISSUE &amp; PAPERS Ltd</t>
  </si>
  <si>
    <t>GYTRIPA</t>
  </si>
  <si>
    <t>GRAND FOUNDRY Ltd</t>
  </si>
  <si>
    <t>GRANDFONRY</t>
  </si>
  <si>
    <t>Smiths &amp; Founders (India) Limited</t>
  </si>
  <si>
    <t>SMFIL</t>
  </si>
  <si>
    <t>MODERN INSULATORS Ltd</t>
  </si>
  <si>
    <t>MODINSU</t>
  </si>
  <si>
    <t>S&amp;S POWER SWITCHGEAR Ltd</t>
  </si>
  <si>
    <t>S&amp;SPOWER</t>
  </si>
  <si>
    <t>SBEC SYSTEMS (INDIA) Ltd</t>
  </si>
  <si>
    <t>SBECSYS</t>
  </si>
  <si>
    <t>VINTRON INFORMATICS Ltd</t>
  </si>
  <si>
    <t>VINTRON</t>
  </si>
  <si>
    <t>SHARAT INDUSTRIES Ltd</t>
  </si>
  <si>
    <t>SHINDL</t>
  </si>
  <si>
    <t>BKV INDUSTRIES Ltd</t>
  </si>
  <si>
    <t>BKV</t>
  </si>
  <si>
    <t>TMT (INDIA) Ltd</t>
  </si>
  <si>
    <t>TMTIND-B1</t>
  </si>
  <si>
    <t>PHARMAIDS PHARMACEUTICALS Ltd</t>
  </si>
  <si>
    <t>PHARMAID</t>
  </si>
  <si>
    <t>SURAJ INDUSTRIES Ltd</t>
  </si>
  <si>
    <t>SURJIND</t>
  </si>
  <si>
    <t>TEXEL INDUSTRIES Ltd</t>
  </si>
  <si>
    <t>TEXELIN</t>
  </si>
  <si>
    <t>Paos Industries Ltd</t>
  </si>
  <si>
    <t>PAOS</t>
  </si>
  <si>
    <t>SIDDHA VENTURES Ltd</t>
  </si>
  <si>
    <t>SIDDHA</t>
  </si>
  <si>
    <t>KIRAN SYNTEX Ltd</t>
  </si>
  <si>
    <t>KIRANSY-B</t>
  </si>
  <si>
    <t>KANSAL FIBRES Ltd</t>
  </si>
  <si>
    <t>KANSAFB</t>
  </si>
  <si>
    <t>Xtglobal Infotech Ltd</t>
  </si>
  <si>
    <t>XTGLOBAL</t>
  </si>
  <si>
    <t>Saffron Industries Limited</t>
  </si>
  <si>
    <t>SAFFRON</t>
  </si>
  <si>
    <t>CENTERAC TECHNOLOGIES Ltd</t>
  </si>
  <si>
    <t>CENTERAC</t>
  </si>
  <si>
    <t>Servoteach Industries Ltd</t>
  </si>
  <si>
    <t>SERVOTEACH</t>
  </si>
  <si>
    <t>SMC CREDITS Ltd</t>
  </si>
  <si>
    <t>SMCREDT</t>
  </si>
  <si>
    <t>RAJ OIL MILLS Ltd</t>
  </si>
  <si>
    <t>RAJOIL</t>
  </si>
  <si>
    <t>Axis Mutual Fund - Axis Gold Exchange Traded Fund</t>
  </si>
  <si>
    <t>AXISGOLD</t>
  </si>
  <si>
    <t>IDBI Mutual Fund - IDBI Gold ETF</t>
  </si>
  <si>
    <t>IDBIGOLD</t>
  </si>
  <si>
    <t>SBI Mutual Fund - SBI Sensex ETF</t>
  </si>
  <si>
    <t>SBISENSEX</t>
  </si>
  <si>
    <t>Motilal Oswal Mutual Fund - Motilal Oswal MOSt Shares Midcap 100 ETF- Growth option</t>
  </si>
  <si>
    <t>M100</t>
  </si>
  <si>
    <t>ICICI Prudential Nifty ETF</t>
  </si>
  <si>
    <t>ICICINIFTY</t>
  </si>
  <si>
    <t>ICICI Prudential Nifty 100 ETF</t>
  </si>
  <si>
    <t>ICICINF100</t>
  </si>
  <si>
    <t>NIPPON INDIA ETF NIFTY 100</t>
  </si>
  <si>
    <t>NETFNIF100</t>
  </si>
  <si>
    <t>Kotak Mahindra Mutual Fund - Kotak Nifty ETF</t>
  </si>
  <si>
    <t>KOTAKNIFTY</t>
  </si>
  <si>
    <t>CPSE ETF</t>
  </si>
  <si>
    <t>CPSEETF</t>
  </si>
  <si>
    <t>Response Informatics Ltd</t>
  </si>
  <si>
    <t>RESPONSINF</t>
  </si>
  <si>
    <t>Quasar India Ltd</t>
  </si>
  <si>
    <t>QUASAR</t>
  </si>
  <si>
    <t>ICICI Prudential Growth Fund Series 1 (Regular Dividend Payout)</t>
  </si>
  <si>
    <t>IPRU2401</t>
  </si>
  <si>
    <t>ICICI Prudential Growth Fund Series 1 (Direct Dividend Option)</t>
  </si>
  <si>
    <t>IPRU8601</t>
  </si>
  <si>
    <t>ICICI Prudential Growth Fund Series 2 (Regular Plan - Dividend Payout Option)</t>
  </si>
  <si>
    <t>IPRU2428</t>
  </si>
  <si>
    <t>ICICI Prudential Growth Fund Series 2 (Direct Plan - Dividend Payout Option)</t>
  </si>
  <si>
    <t>IPRU8628</t>
  </si>
  <si>
    <t>QGO Finance Ltd</t>
  </si>
  <si>
    <t>QGO</t>
  </si>
  <si>
    <t>NIPPON INDIA ETF SENSEX</t>
  </si>
  <si>
    <t>NETFSENSEX</t>
  </si>
  <si>
    <t>ICICI Prudential Growth Fund Series 3 (Regular Plan - Dividend Payout Option)</t>
  </si>
  <si>
    <t>IPRU2511</t>
  </si>
  <si>
    <t>ICICI Prudential Growth Fund Series 3 (Direct Plan - Dividend Payout Option)</t>
  </si>
  <si>
    <t>IPRU8711</t>
  </si>
  <si>
    <t>DSP BlackRock 3 Years Close Ended Equity Fund-Regular- Growth</t>
  </si>
  <si>
    <t>D3YRCEERG</t>
  </si>
  <si>
    <t>DSP BlackRock 3 Years Close Ended Equity Fund-Regular- Dividend Payout</t>
  </si>
  <si>
    <t>D3YRCEERDP</t>
  </si>
  <si>
    <t>DSP BlackRock 3 Years Close Ended Equity Fund- Direct Plan - Growth</t>
  </si>
  <si>
    <t>D3YRCEEDG</t>
  </si>
  <si>
    <t>DSP BlackRock 3 Years Close Ended Equity Fund-Direct Plan - Dividend Payout</t>
  </si>
  <si>
    <t>D3YRCEEDDP</t>
  </si>
  <si>
    <t>SBI Mutual Fund - SBI - ETF BSE 100</t>
  </si>
  <si>
    <t>SETFBSE100</t>
  </si>
  <si>
    <t>Rajputana Investment and Finance Ltd</t>
  </si>
  <si>
    <t>RAJPUTANA</t>
  </si>
  <si>
    <t>Edelweiss Mutual Fund - Edelweiss Exchange Traded Scheme - Nifty ( Nifty EES )</t>
  </si>
  <si>
    <t>NIFTYEES</t>
  </si>
  <si>
    <t>Boston Leasing and Finance Ltd</t>
  </si>
  <si>
    <t>BLFL</t>
  </si>
  <si>
    <t>UTI- SENSEX ETF</t>
  </si>
  <si>
    <t>UTISENSETF</t>
  </si>
  <si>
    <t>UTI NIFTY ETF</t>
  </si>
  <si>
    <t>UTINIFTETF</t>
  </si>
  <si>
    <t>LIC MF EXCHANGE TRADED FUND- NIFTY 50</t>
  </si>
  <si>
    <t>LICNETFN50</t>
  </si>
  <si>
    <t>LIC MF EXCHANGE TRADED FUND- SENSEX</t>
  </si>
  <si>
    <t>LICNETFSEN</t>
  </si>
  <si>
    <t>HDFC Nifty ETF</t>
  </si>
  <si>
    <t>HDFCNIFETF</t>
  </si>
  <si>
    <t>HDFC Sensex ETF - Open Ended Traded Fund</t>
  </si>
  <si>
    <t>SXETF</t>
  </si>
  <si>
    <t>Roxy Exports Ltd</t>
  </si>
  <si>
    <t>ROXY</t>
  </si>
  <si>
    <t>LIC MF Exchange Traded Fund- NIFTY 100</t>
  </si>
  <si>
    <t>LICNFNHGP</t>
  </si>
  <si>
    <t>ICICI Prudential NV20 ETF</t>
  </si>
  <si>
    <t>ICICINV20</t>
  </si>
  <si>
    <t>ICICI Prudential Midcap Select ETF</t>
  </si>
  <si>
    <t>ICICIMCAP</t>
  </si>
  <si>
    <t>BIRLA SUN LIFE SENSEX ETF</t>
  </si>
  <si>
    <t>BSLSENETFG</t>
  </si>
  <si>
    <t>IDFC SENSEX ETF</t>
  </si>
  <si>
    <t>IDFSENSEXE</t>
  </si>
  <si>
    <t>Axis Emerging Opportunities Fund-SR 2 (1400 D)-Direct Plan-Dividend Payout</t>
  </si>
  <si>
    <t>AXISE2D1D</t>
  </si>
  <si>
    <t>Axis Emerging Opportunities Fund-SR 2 (1400 D)-Direct Plan-Growth</t>
  </si>
  <si>
    <t>AXISE2DGG</t>
  </si>
  <si>
    <t>Axis Emerging Opportunities Fund-SR 2 (1400 D)-Regular Plan-Dividend Payout</t>
  </si>
  <si>
    <t>AXISE2DPD</t>
  </si>
  <si>
    <t>Axis Emerging Opportunities Fund-SR 2 (1400 D)-Regular Plan-Growth</t>
  </si>
  <si>
    <t>AXISE2GPG</t>
  </si>
  <si>
    <t>ICICI Prudential Value Fund Series 12 - Dividend Payout Option</t>
  </si>
  <si>
    <t>IPRU2933</t>
  </si>
  <si>
    <t>ICICI Prudential Value Fund Series 12 - Direct Plan Dividend Payout Option</t>
  </si>
  <si>
    <t>IPRU9135</t>
  </si>
  <si>
    <t>ICICI Prudential Value Fund- Series 13- Dividend Payout Option</t>
  </si>
  <si>
    <t>IPRU2955</t>
  </si>
  <si>
    <t>ICICI Prudential Value Fund Series- 13- Direct Plan Dividend Payout Option</t>
  </si>
  <si>
    <t>IPRU9157</t>
  </si>
  <si>
    <t>Axis Equity Advantage Fund- Series 1 Direct Plan- Growth</t>
  </si>
  <si>
    <t>AXISAEDGG</t>
  </si>
  <si>
    <t>Axis Equity Advantage Fund- Series 1 Regular Plan- Growth</t>
  </si>
  <si>
    <t>AXISAEGPG</t>
  </si>
  <si>
    <t>ICICI Prudential Value Fund Series 14 - Cumulative</t>
  </si>
  <si>
    <t>IPRU2969</t>
  </si>
  <si>
    <t>ICICI Prudential Value Fund Series 14 - Dividend Payout</t>
  </si>
  <si>
    <t>IPRU2970</t>
  </si>
  <si>
    <t>ICICI Prudential Value Fund Series 14 - Direct Plan Cumulative</t>
  </si>
  <si>
    <t>IPRU9171</t>
  </si>
  <si>
    <t>ICICI Prudential Value Fund Series 14 - Direct Plan Dividend Payout</t>
  </si>
  <si>
    <t>IPRU9172</t>
  </si>
  <si>
    <t>HDFC EOF- II- 1126D May 2017(1)  plan under HDFC Equity Opportunities Fund- Series 2- Direct</t>
  </si>
  <si>
    <t>HEOFDG1126</t>
  </si>
  <si>
    <t>HDFC EOF - II - 1126D May 2017(1)  plan under HDFC Equity Opportunities Fund - Series 2 - Direct</t>
  </si>
  <si>
    <t>HEOFDD1126</t>
  </si>
  <si>
    <t>HDFC EOF- II - 1126D May 2017(1) plan under HDFC Equity Opportunities Fund - Series2 - Regular</t>
  </si>
  <si>
    <t>HEOFRG1126</t>
  </si>
  <si>
    <t>HDFC EOF - II - 1126D May 2017(1)  plan under HDFC Equity Opportunities Fund - Series 2 - Regular</t>
  </si>
  <si>
    <t>HEOFRD1126</t>
  </si>
  <si>
    <t>ICICI Prudential Nifty Low Vol 30 ETF</t>
  </si>
  <si>
    <t>ICICILOVOL</t>
  </si>
  <si>
    <t>Aditya Birla Sun Life RESURGENT INDIA FUND â€“ SERIES 4 REGULAR GROWTH</t>
  </si>
  <si>
    <t>BSLRIFS4RG</t>
  </si>
  <si>
    <t>Aditya Birla Sun Life RESURGENT INDIA FUND â€“ SERIES 4 REGULAR DIVIDEND</t>
  </si>
  <si>
    <t>BSLRIFS4RD</t>
  </si>
  <si>
    <t>Aditya Birla Sun Life RESURGENT INDIA FUND â€“ SERIES 4 DIRECT GROWTH</t>
  </si>
  <si>
    <t>BSLRIFS4DG</t>
  </si>
  <si>
    <t>Aditya Birla Sun Life RESURGENT INDIA FUND â€“ SERIES 4 DIRECT DIVIDEND</t>
  </si>
  <si>
    <t>BSLRIFS4DD</t>
  </si>
  <si>
    <t>ICICI PRUDENTIAL VALUE FUND-SERIES 15-CUMULATIVE</t>
  </si>
  <si>
    <t>IPRU2987</t>
  </si>
  <si>
    <t>ICICI PRUDENTIAL VALUE FUND-SERIES 15-DIVIDEND PAYOUT</t>
  </si>
  <si>
    <t>IPRU2988</t>
  </si>
  <si>
    <t>ICICI PRUDENTIAL VALUE FUND-SERIES 15-DIRECT PLAN CUMULATIVE</t>
  </si>
  <si>
    <t>IPRU9189</t>
  </si>
  <si>
    <t>ICICI PRUDENTIAL VALUE FUND-SERIES 15-DIRECT PLAN DIVIDEND PAYOUT</t>
  </si>
  <si>
    <t>IPRU9190</t>
  </si>
  <si>
    <t>HDFC EQUITY OPPORTUNITIES FUND-II-1100D JUNE 2017(1) SERIES 2-DIRECT OPTION-GROWTH OPTION</t>
  </si>
  <si>
    <t>HEOFDG1100</t>
  </si>
  <si>
    <t>HDFC EQUITY OPPORTUNITIES FUND-II-1100D JUNE 2017(1) SERIES 2-DIRECT OPTION-DIVIDEND PAYOUT OPTION</t>
  </si>
  <si>
    <t>HEOFDD1100</t>
  </si>
  <si>
    <t>HDFC EQUITY OPPORTUNITIES FUND-II-1100D JUNE 2017(1) SERIES 2-REGULAR OPTION-GROWTH OPTION</t>
  </si>
  <si>
    <t>HEOFRG1100</t>
  </si>
  <si>
    <t>HDFC EQUITY OPPORTUNITIES FUND-II-1100D JUNE 2017(1) SERIES 2-REGULAR OPTION-DIVIDEND PAYOUT OPTION</t>
  </si>
  <si>
    <t>HEOFRD1100</t>
  </si>
  <si>
    <t>UTI Nifty Next 50 ETF</t>
  </si>
  <si>
    <t>UTINEXT50</t>
  </si>
  <si>
    <t>Axis Equity Advantage Fund - Series 2 Direct Plan - Growth</t>
  </si>
  <si>
    <t>AXISAHDGG</t>
  </si>
  <si>
    <t>Axis Equity Advantage Fund - Series 2 Regular Plan - Growth</t>
  </si>
  <si>
    <t>AXISAHGPG</t>
  </si>
  <si>
    <t>ICICI Prudential Value Fund - Series 16 - Cumulative Option</t>
  </si>
  <si>
    <t>IPRU2991</t>
  </si>
  <si>
    <t>ICICI Prudential Value Fund - Series 16 - Dividend Payout Option</t>
  </si>
  <si>
    <t>IPRU2992</t>
  </si>
  <si>
    <t>ICICI Prudential Value Fund - Series 16 - Direct Plan Cumulative Option</t>
  </si>
  <si>
    <t>IPRU9193</t>
  </si>
  <si>
    <t>ICICI Prudential Value Fund - Series 16 - Direct Plan Dividend Payout Option</t>
  </si>
  <si>
    <t>IPRU9194</t>
  </si>
  <si>
    <t>ICICI PRUDENTIAL VALUE FUND SERIES 17 - CUMULATIVE OPTION</t>
  </si>
  <si>
    <t>IPRU3003</t>
  </si>
  <si>
    <t>ICICI PRUDENTIAL VALUE FUND SERIES 17 - DIVIDEND OPTION</t>
  </si>
  <si>
    <t>IPRU3004</t>
  </si>
  <si>
    <t>ICICI PRUDENTIAL VALUE FUND SERIES 17 - DIRECT PLAN CUMULATIVE OPTION</t>
  </si>
  <si>
    <t>IPRU9205</t>
  </si>
  <si>
    <t>ICICI PRUDENTIAL VALUE FUND SERIES 17 - DIRECT PLAN DIVIDEND OPTION</t>
  </si>
  <si>
    <t>IPRU9206</t>
  </si>
  <si>
    <t>Aditya Birla Sun Life Resurgent India Fund - Series 5 - Regular Plan Growth</t>
  </si>
  <si>
    <t>ABSLRIF5RG</t>
  </si>
  <si>
    <t>Aditya Birla Sun Life Resurgent India Fund - Series 5 - Regular Plan Dividend Payout</t>
  </si>
  <si>
    <t>ABSLRIF5RD</t>
  </si>
  <si>
    <t>Aditya Birla Sun Life Resurgent India Fund - Series 5 - Direct Plan Growth</t>
  </si>
  <si>
    <t>ABSLRIF5DG</t>
  </si>
  <si>
    <t>Aditya Birla Sun Life Resurgent India Fund - Series 5 - Direct Plan Dividend Payout</t>
  </si>
  <si>
    <t>ABSLRIF5DD</t>
  </si>
  <si>
    <t>ICICI Prudential Value Fund Series 18 - Cumulative Option</t>
  </si>
  <si>
    <t>IPRU3013</t>
  </si>
  <si>
    <t>ICICI Prudential Value Fund Series 18 - Dividend Payout Option</t>
  </si>
  <si>
    <t>IPRU3014</t>
  </si>
  <si>
    <t>ICICI Prudential Value Fund Series 18 - Direct Plan Cumulative Option</t>
  </si>
  <si>
    <t>IPRU9215</t>
  </si>
  <si>
    <t>ICICI Prudential Value Fund Series 18 - Direct Plan Dividend Payout Option</t>
  </si>
  <si>
    <t>IPRU9216</t>
  </si>
  <si>
    <t>NIPPON INDIA MUTUAL FUND  CAPITAL BUILDER FD SR B DR DVP 06JN21</t>
  </si>
  <si>
    <t>NCBFIVBDD</t>
  </si>
  <si>
    <t>NIPPON INDIA MUTUAL FUND  CAPITAL BUILDER FD SR B DR GWTH 06JN21</t>
  </si>
  <si>
    <t>NCBFIVBDG</t>
  </si>
  <si>
    <t>NIPPON INDIA MUTUAL FUND  CAPITAL BUILDER FD SR B RG DVP 06JN21</t>
  </si>
  <si>
    <t>NCBFIVBD</t>
  </si>
  <si>
    <t>NIPPON INDIA MUTUAL FUND  CAPITAL BUILDER FD SR B RG GWTH 06JN21</t>
  </si>
  <si>
    <t>NCBFIVBG</t>
  </si>
  <si>
    <t>BHARAT 22 ETF - ICICI Prudential AMC</t>
  </si>
  <si>
    <t>ICICIB22</t>
  </si>
  <si>
    <t>HDFC HOF-I-1140D November 2017(1) - Direct Option - Growth Option</t>
  </si>
  <si>
    <t>HHOF1140DG</t>
  </si>
  <si>
    <t>HDFC HOF-I-1140D November 2017(1) - Direct Option - Dividend Payout Option</t>
  </si>
  <si>
    <t>HHOF1140DD</t>
  </si>
  <si>
    <t>HDFC HOF-I-1140D November 2017(1) - Regular Option - Growth Option</t>
  </si>
  <si>
    <t>HHOF1140RG</t>
  </si>
  <si>
    <t>HDFC HOF-I-1140D November 2017(1) - Regular  Option - Dividend Payout Option</t>
  </si>
  <si>
    <t>HHOF1140RD</t>
  </si>
  <si>
    <t>DSP BLACKROCK A.C.E. Fund Series 1 - Regular Growth</t>
  </si>
  <si>
    <t>DACEFRG</t>
  </si>
  <si>
    <t>DSP BLACKROCK A.C.E. Fund Series 1 - Regular-Dividend Payout</t>
  </si>
  <si>
    <t>DACEFRDP</t>
  </si>
  <si>
    <t>DSP BLACKROCK A.C.E. Fund Series 1 - Direct Growth</t>
  </si>
  <si>
    <t>DACEFDG</t>
  </si>
  <si>
    <t>DSP BLACKROCK A.C.E. Fund Series 1 - Direct - Dividend Payout</t>
  </si>
  <si>
    <t>DACEFDDP</t>
  </si>
  <si>
    <t>NIPPON INDIA MUTUAL FUND  CAPITAL BUILDER FD IV SR C DR DVP 20MR21</t>
  </si>
  <si>
    <t>NCBFIVBCD</t>
  </si>
  <si>
    <t>NIPPON INDIA MUTUAL FUND  CAPITAL BUILDER FD IV SR C RG GWTH 20MR21</t>
  </si>
  <si>
    <t>NCBFIVCG</t>
  </si>
  <si>
    <t>NIPPON INDIA MUTUAL FUND  CAPITAL BUILDER FD IV SR C DR GWTH 20MR21</t>
  </si>
  <si>
    <t>NCBFIVBCG</t>
  </si>
  <si>
    <t>NIPPON INDIA MUTUAL FUND  CAPITAL BUILDER FD IV SR C RG DVP 20MR21</t>
  </si>
  <si>
    <t>NCBFIVCD</t>
  </si>
  <si>
    <t>ICICI PRUDENTIAL VALUE FUND - SERIES 19 - CUMULATIVE OPTION</t>
  </si>
  <si>
    <t>IPRU3018</t>
  </si>
  <si>
    <t>ICICI PRUDENTIAL VALUE FUND - SERIES 19  - DIVIDEND PAYOUT OPTION</t>
  </si>
  <si>
    <t>IPRU3019</t>
  </si>
  <si>
    <t>ICICI PRUDENTIAL VALUE FUND - SERIES 19  - DIRECT PLAN CUMULATIVE OPTION</t>
  </si>
  <si>
    <t>IPRU9220</t>
  </si>
  <si>
    <t>ICICI PRUDENTIAL VALUE FUND - SERIES 19  -DIRECT PLAN DIVIDEND PAYOUT OPTION</t>
  </si>
  <si>
    <t>IPRU9221</t>
  </si>
  <si>
    <t>NIPPON INDIA MUTUAL FUND  CAPITAL BUILDER FD IV SRD DR DVP 18JN21</t>
  </si>
  <si>
    <t>NCBFIVDDD</t>
  </si>
  <si>
    <t>NIPPON INDIA MUTUAL FUND  CAPITAL BUILDER FD IV SRD RG GWTH 18JN21</t>
  </si>
  <si>
    <t>NCBFIVDG</t>
  </si>
  <si>
    <t>NIPPON INDIA MUTUAL FUND  CAPITAL BUILDER FD IV SRD DR GWTH 18JN21</t>
  </si>
  <si>
    <t>NCBFIVDDG</t>
  </si>
  <si>
    <t>NIPPON INDIA MUTUAL FUND  CAPITAL BUILDER FD IV SRD RG DVP 18JN21</t>
  </si>
  <si>
    <t>NCBFIVDD</t>
  </si>
  <si>
    <t>ICICI Prudential Value Fund - Series 20 - Cumulative Option</t>
  </si>
  <si>
    <t>IPRU3034</t>
  </si>
  <si>
    <t>ICICI Prudential Value Fund - Series 20 - Dividend Option</t>
  </si>
  <si>
    <t>IPRU3035</t>
  </si>
  <si>
    <t>ICICI Prudential Value Fund - Series 20 - Direct Plan Cumulative Option</t>
  </si>
  <si>
    <t>IPRU9236</t>
  </si>
  <si>
    <t>ICICI Prudential Value Fund - Series 20 - Direct Plan Dividend Option</t>
  </si>
  <si>
    <t>IPRU9237</t>
  </si>
  <si>
    <t>Kotak India Growth Fund   Series 4 - Regular Plan Growth Option</t>
  </si>
  <si>
    <t>KTKIND4RG</t>
  </si>
  <si>
    <t>Kotak India Growth Fund   Series 4 - Regular Plan Dividend Option</t>
  </si>
  <si>
    <t>KTKIND4RD</t>
  </si>
  <si>
    <t>KOTAK INDIA GROWTH FUND SERIES 4 DIRECT PLAN DIVIDEND OPTION</t>
  </si>
  <si>
    <t>KTKIND4DD</t>
  </si>
  <si>
    <t>Kotak India Growth Fund   Series 4 - Direct Plan Growth Option</t>
  </si>
  <si>
    <t>KTKIND4DG</t>
  </si>
  <si>
    <t>Axis Capital Builder Fund - Series 1 (1540 Days) - Direct Plan  - Dividend Payout</t>
  </si>
  <si>
    <t>AXISCBD1D</t>
  </si>
  <si>
    <t>Axis Capital Builder Fund - Series 1 (1540 Days) - Direct Plan  - Growth</t>
  </si>
  <si>
    <t>AXISCBDGG</t>
  </si>
  <si>
    <t>Axis Capital Builder Fund - Series 1 (1540 Days) - Regular Plan  - Dividend Payout</t>
  </si>
  <si>
    <t>AXISCBDPD</t>
  </si>
  <si>
    <t>Axis Capital Builder Fund - Series 1 (1540 Days) - Regular Plan  - Growth</t>
  </si>
  <si>
    <t>AXISCBGPG</t>
  </si>
  <si>
    <t>DSP BlackRock A C E Fund - Series 2 - Regular Plan - Growth Option</t>
  </si>
  <si>
    <t>DACE2RG</t>
  </si>
  <si>
    <t>DSP BlackRock A C E Fund - Series 2 - Regular Plan - Dividend Payout Option</t>
  </si>
  <si>
    <t>DACE2RDP</t>
  </si>
  <si>
    <t>DSP BlackRock A C E Fund - Series 2 - Direct Plan - Growth Option</t>
  </si>
  <si>
    <t>DACE2DG</t>
  </si>
  <si>
    <t>DSP BlackRock A C E Fund - Series 2 - Direct Plan - Dividend Payout  Option</t>
  </si>
  <si>
    <t>DACE2DDP</t>
  </si>
  <si>
    <t>ADITYA BIRLA SUN LIFE RESURGENT INDIA FUND - SERIES 6- REGULAR PLAN- GROWTH</t>
  </si>
  <si>
    <t>ABSLRIF6RG</t>
  </si>
  <si>
    <t>ADITYA BIRLA SUN LIFE RESURGENT INDIA FUND - SERIES 6- REGULAR PLAN- DIVIDEND PAYOUT</t>
  </si>
  <si>
    <t>ABSLRIF6RD</t>
  </si>
  <si>
    <t>ADITYA BIRLA SUN LIFE RESURGENT INDIA FUND - SERIES 6- DIRECT PLAN- GROWTH</t>
  </si>
  <si>
    <t>ABSLRIF6DG</t>
  </si>
  <si>
    <t>ADITYA BIRLA SUN LIFE RESURGENT INDIA FUND - SERIES 6- DIRECT PLAN- DIVIDEND PAYOUT</t>
  </si>
  <si>
    <t>ABSLRIF6DD</t>
  </si>
  <si>
    <t>Aditya Birla Sun Life Resurgent India Fund - Series 7 - Regular Plan - Growth Option</t>
  </si>
  <si>
    <t>ABSLRIF7RG</t>
  </si>
  <si>
    <t>Aditya Birla Sun Life Resurgent India Fund - Series 7 - Regular Plan - Dividend Payout</t>
  </si>
  <si>
    <t>ABSLRIF7RD</t>
  </si>
  <si>
    <t>Aditya Birla Sun Life Resurgent India Fund - Series 7 - Direct Plan - Growth Option</t>
  </si>
  <si>
    <t>ABSLRIF7DG</t>
  </si>
  <si>
    <t>Aditya Birla Sun Life Resurgent India Fund - Series 7 - Direct Plan - Dividend Payout</t>
  </si>
  <si>
    <t>ABSLRIF7DD</t>
  </si>
  <si>
    <t>IndInfravit Trust</t>
  </si>
  <si>
    <t>INDINFR</t>
  </si>
  <si>
    <t>ICICI Prudential Bharat Consumption Fund - Series 2 - Cumulative Option</t>
  </si>
  <si>
    <t>IPRU3095</t>
  </si>
  <si>
    <t>ICICI Prudential Bharat Consumption Fund - Series 2 - Dividend Option</t>
  </si>
  <si>
    <t>IPRU3096</t>
  </si>
  <si>
    <t>ICICI Prudential Bharat Consumption Fund - Series 2 - Direct Plan Cumulative Option</t>
  </si>
  <si>
    <t>IPRU9297</t>
  </si>
  <si>
    <t>ICICI Prudential Bharat Consumption Fund - Series 2 - Direct Plan Dividend Option</t>
  </si>
  <si>
    <t>IPRU9298</t>
  </si>
  <si>
    <t>ICICI Prudential S&amp;P BSE 500 ETF</t>
  </si>
  <si>
    <t>ICICI500</t>
  </si>
  <si>
    <t>Kotak India Growth Fund Series 5 - Regular Plan - Growth Option</t>
  </si>
  <si>
    <t>KTKIND5RG</t>
  </si>
  <si>
    <t>Kotak India Growth Fund Series 5 - Regular Plan - Dividend Option</t>
  </si>
  <si>
    <t>KTKIND5RD</t>
  </si>
  <si>
    <t>Kotak India Growth Fund Series 5 - Direct Plan - Growth Option</t>
  </si>
  <si>
    <t>KTKIND5DG</t>
  </si>
  <si>
    <t>Kotak India Growth Fund Series 5 - Direct Plan - Dividend Option</t>
  </si>
  <si>
    <t>KTKIND5DD</t>
  </si>
  <si>
    <t>ICICI Prudential Bharat Consumption Fund  - Series 3 - Cumulative Option</t>
  </si>
  <si>
    <t>IPRU3143</t>
  </si>
  <si>
    <t>ICICI Prudential Bharat Consumption Fund  - Series 3 - Dividend Payout Option</t>
  </si>
  <si>
    <t>IPRU3144</t>
  </si>
  <si>
    <t>ICICI Prudential Bharat Consumption Fund  - Series 3 -  Direct Plan - Cumulative Option</t>
  </si>
  <si>
    <t>IPRU9345</t>
  </si>
  <si>
    <t>ICICI Prudential Bharat Consumption Fund  - Series 3 - Direct Plan - Dividend Payout Option</t>
  </si>
  <si>
    <t>IPRU9346</t>
  </si>
  <si>
    <t>Tata Vaue Fund Series 1 - Regular Plan - Dividend Payout Option</t>
  </si>
  <si>
    <t>TVF1D</t>
  </si>
  <si>
    <t>Tata Vaue Fund Series 1 - Direct Plan - Dividend Payout Option</t>
  </si>
  <si>
    <t>TVF1DZ</t>
  </si>
  <si>
    <t>Tata Vaue Fund Series 1 - Regular Plan - Growth Option</t>
  </si>
  <si>
    <t>TVF1G</t>
  </si>
  <si>
    <t>Tata Vaue Fund Series 1 - Direct Plan - Growth Option</t>
  </si>
  <si>
    <t>TVF1GZ</t>
  </si>
  <si>
    <t>IDFC Equity Opportunity - Series 6 - Regular Plan - Growth Option</t>
  </si>
  <si>
    <t>IDFCEOS6RG</t>
  </si>
  <si>
    <t>IDFC Equity Opportunity - Series 6 - Regular Plan - Dividend Payout  Option</t>
  </si>
  <si>
    <t>IDFCEOS6RD</t>
  </si>
  <si>
    <t>IDFC Equity Opportunity - Series 6 - Direct Plan - Growth Option</t>
  </si>
  <si>
    <t>IDFCEOS6DG</t>
  </si>
  <si>
    <t>IDFC Equity Opportunity - Series 6 - Direct Plan - Dividend Payout Option</t>
  </si>
  <si>
    <t>IDFCEOS6DD</t>
  </si>
  <si>
    <t>TATA Value Fund Series  2 - Regular Plan  - Dividend Payout Option</t>
  </si>
  <si>
    <t>TVF2D</t>
  </si>
  <si>
    <t>TATA Value Fund Series  2 - Direct Plan  - Dividend Payout Option</t>
  </si>
  <si>
    <t>TVF2DZ</t>
  </si>
  <si>
    <t>TATA Value Fund Series  2 - Regular  Plan  - Growth Option</t>
  </si>
  <si>
    <t>TVF2G</t>
  </si>
  <si>
    <t>TATA Value Fund Series  2 - Direct Plan  - Growth Option</t>
  </si>
  <si>
    <t>TVF2GZ</t>
  </si>
  <si>
    <t>ICICI PRU Bharat Consumption Fund - Sr 4 - Cumulative</t>
  </si>
  <si>
    <t>IPRU3168</t>
  </si>
  <si>
    <t>ICICI PRU Bharat Consumption Fund - Sr 4 - Dividend Payout Option</t>
  </si>
  <si>
    <t>IPRU3169</t>
  </si>
  <si>
    <t>ICICI PRU Bharat Consumption Fund - Sr 4 - Direct Plan Cumulative</t>
  </si>
  <si>
    <t>IPRU9370</t>
  </si>
  <si>
    <t>ICICI PRU Bharat Consumption Fund - Sr 4 - Direct Plan Dividend Payout</t>
  </si>
  <si>
    <t>IPRU9371</t>
  </si>
  <si>
    <t>ICICI Prudential Nifty Next 50 ETF</t>
  </si>
  <si>
    <t>ICICINXT50</t>
  </si>
  <si>
    <t>Kotak India Growth Fund Series 7 - Regular Plan - Growth Option</t>
  </si>
  <si>
    <t>KTKIND7RG</t>
  </si>
  <si>
    <t>Kotak India Growth Fund Series 7 - Regular Plan - Dividend Option</t>
  </si>
  <si>
    <t>KTKIND7RD</t>
  </si>
  <si>
    <t>Kotak India Growth Fund Series 7 - Direct Plan - Growth Option</t>
  </si>
  <si>
    <t>KTKIND7DG</t>
  </si>
  <si>
    <t>Kotak India Growth Fund Series 7 - Direct Plan - Dividend Option</t>
  </si>
  <si>
    <t>KTKIND7DD</t>
  </si>
  <si>
    <t>SBI - ETF - SENSEX NEXT 50</t>
  </si>
  <si>
    <t>SETFSN50</t>
  </si>
  <si>
    <t>NIPPON INDIA MUTUAL FUND  INDIA OPPT FD  SR A RG GWTH31JN22</t>
  </si>
  <si>
    <t>NIOSAG</t>
  </si>
  <si>
    <t>NIPPON INDIA MUTUAL FUND  INDIA OPPT FD  SR A RG DVP31JN22</t>
  </si>
  <si>
    <t>NIOSAD</t>
  </si>
  <si>
    <t>NIPPON INDIA MUTUAL FUND  INDIA OPPT FD  SR A DR GWTH31JN22</t>
  </si>
  <si>
    <t>NIOSADG</t>
  </si>
  <si>
    <t>NIPPON INDIA MUTUAL FUND  INDIA OPPT FD  SR A DR DVP31JN22</t>
  </si>
  <si>
    <t>NIOSADD</t>
  </si>
  <si>
    <t>MIRAE ASSET NIFTY 50 ETF (MAN50ETF)</t>
  </si>
  <si>
    <t>MAN50ETF</t>
  </si>
  <si>
    <t>ICICI Prudential Bharat Consumption Fund - Series 5 - Cumulative Option</t>
  </si>
  <si>
    <t>IPRU3218</t>
  </si>
  <si>
    <t>ICICI Prudential Bharat Consumption Fund - Series 5 - Dividend Payout Option</t>
  </si>
  <si>
    <t>IPRU3219</t>
  </si>
  <si>
    <t>ICICI Prudential Bharat Consumption Fund - Series 5 -  Direct Plan - Cumulative Option</t>
  </si>
  <si>
    <t>IPRU9420</t>
  </si>
  <si>
    <t>ICICI Prudential Bharat Consumption Fund - Series 5 -  Direct Plan - Dividend Payout  Option</t>
  </si>
  <si>
    <t>IPRU9421</t>
  </si>
  <si>
    <t>Aditya Birla Sun Life Nifty Next 50 ETF</t>
  </si>
  <si>
    <t>ABSLNN50ET</t>
  </si>
  <si>
    <t>Axis&amp;#160;Capital&amp;#160;Builder&amp;#160;Fund&amp;#160;-&amp;#160;Series&amp;#160;4&amp;#160;(1582&amp;#160;days)&amp;#160;-</t>
  </si>
  <si>
    <t>AXISCCDID</t>
  </si>
  <si>
    <t>Axis&amp;#160;Capital&amp;#160;Builder&amp;#160;Fund&amp;#160;-&amp;#160;Series&amp;#160;4&amp;#160;(1582&amp;#160;days)&amp;#160;-Direct&amp;#160;Plan&amp;#160;-&amp;#160;Growth&amp;#160;Option</t>
  </si>
  <si>
    <t>AXISCCDGG</t>
  </si>
  <si>
    <t>Axis&amp;#160;Capital&amp;#160;Builder&amp;#160;Fund&amp;#160;-&amp;#160;Series&amp;#160;4&amp;#160;(1582&amp;#160;days)&amp;#160;-Regular&amp;#160;Plan&amp;#160;-&amp;#160;Dividend&amp;#160;Payout&amp;#160;Option</t>
  </si>
  <si>
    <t>AXISCCDPD</t>
  </si>
  <si>
    <t>Axis&amp;#160;Capital&amp;#160;Builder&amp;#160;Fund&amp;#160;-&amp;#160;Series&amp;#160;4&amp;#160;(1582&amp;#160;days)&amp;#160;- Regular&amp;#160;Plan&amp;#160;-&amp;#160;Growth&amp;#160;Option</t>
  </si>
  <si>
    <t>AXISCCGPG</t>
  </si>
  <si>
    <t>UTI S&amp;P BSE Sensex Next 50 ETF</t>
  </si>
  <si>
    <t>UTISXN50</t>
  </si>
  <si>
    <t>India Infrastructure Trust</t>
  </si>
  <si>
    <t>INFRATRUST</t>
  </si>
  <si>
    <t>Parshva Enterprises Ltd</t>
  </si>
  <si>
    <t>PARSHVA</t>
  </si>
  <si>
    <t>Anand Rayons Ltd</t>
  </si>
  <si>
    <t>ARL</t>
  </si>
  <si>
    <t>Earum Pharmaceuticals Ltd</t>
  </si>
  <si>
    <t>EARUM</t>
  </si>
  <si>
    <t>SBC Exports Ltd</t>
  </si>
  <si>
    <t>SBC</t>
  </si>
  <si>
    <t>IndiaMART InterMESH Ltd</t>
  </si>
  <si>
    <t>INDIAMART</t>
  </si>
  <si>
    <t>City Pulse Multiplex Ltd</t>
  </si>
  <si>
    <t>CPML</t>
  </si>
  <si>
    <t>SK International Export Ltd</t>
  </si>
  <si>
    <t>SKIEL</t>
  </si>
  <si>
    <t>DCM Nouvelle Ltd</t>
  </si>
  <si>
    <t>DCMNVL</t>
  </si>
  <si>
    <t>ICICI Prudential Bank ETF</t>
  </si>
  <si>
    <t>ICICIBANKN</t>
  </si>
  <si>
    <t>NIPPON INDIA ETF SENSEX NEXT 50</t>
  </si>
  <si>
    <t>NETFSNX150</t>
  </si>
  <si>
    <t>Affle (India) Ltd</t>
  </si>
  <si>
    <t>AFFLE</t>
  </si>
  <si>
    <t>Seacoast Shipping Services Ltd</t>
  </si>
  <si>
    <t>SEACOAST</t>
  </si>
  <si>
    <t>ICICI Prudential Private Banks ETF</t>
  </si>
  <si>
    <t>ICICIBANKP</t>
  </si>
  <si>
    <t>Spandana Sphoorty Financial Ltd</t>
  </si>
  <si>
    <t>SPANDANA</t>
  </si>
  <si>
    <t>Sterling and Wilson Solar Ltd</t>
  </si>
  <si>
    <t>SWSOLAR</t>
  </si>
  <si>
    <t>Transpact Enterprises Ltd</t>
  </si>
  <si>
    <t>TRANSPACT</t>
  </si>
  <si>
    <t>Alphalogic Techsys Ltd</t>
  </si>
  <si>
    <t>ALPHALOGIC</t>
  </si>
  <si>
    <t>Novateor Research Laboratories Ltd</t>
  </si>
  <si>
    <t>NOVATEOR</t>
  </si>
  <si>
    <t>IIFL Wealth Management Ltd</t>
  </si>
  <si>
    <t>IIFLWAM</t>
  </si>
  <si>
    <t>IIFL Securities Ltd</t>
  </si>
  <si>
    <t>IIFLSEC</t>
  </si>
  <si>
    <t>APM Finvest Ltd</t>
  </si>
  <si>
    <t>APMFINVEST</t>
  </si>
  <si>
    <t>Misquita Engineering Ltd</t>
  </si>
  <si>
    <t>MISQUITA</t>
  </si>
  <si>
    <t>Galactico Corporate Services Ltd</t>
  </si>
  <si>
    <t>GALACTICO</t>
  </si>
  <si>
    <t>Ellora Trading Ltd</t>
  </si>
  <si>
    <t>ELLORATRAD</t>
  </si>
  <si>
    <t>NIPPON INDIA EQUITY SAVINGS FUND - SEGREGATED PORTFOLIO 1 - DIVIDEND PLANDIVIDEND PAYOUT</t>
  </si>
  <si>
    <t>NIESSPJ</t>
  </si>
  <si>
    <t>NIPPON INDIA EQUITY SAVINGS FUND - SEGREGATED PORTFOLIO 1 - DIRECT QUARTERLY DIVIDEND PLAN REINVESTMENT</t>
  </si>
  <si>
    <t>NIESSPI</t>
  </si>
  <si>
    <t>NIPPON INDIA EQUITY SAVINGS FUND - SEGREGATED PORTFOLIO 1 - DIRECT BONUS PLAN BONUS</t>
  </si>
  <si>
    <t>NIESSPB</t>
  </si>
  <si>
    <t>NIPPON INDIA EQUITY SAVINGS FUND - SEGREGATED PORTFOLIO 1 - QUARTERLY DIVIDEND PLANDIVIDEND PAYOUT</t>
  </si>
  <si>
    <t>NIESSPO</t>
  </si>
  <si>
    <t>NIPPON INDIA EQUITY SAVINGS FUND - SEGREGATED PORTFOLIO 1 - DIRECT DIVIDEND PLAN DIVIDEND PAYOUT</t>
  </si>
  <si>
    <t>NIESSPC</t>
  </si>
  <si>
    <t>NIPPON INDIA EQUITY SAVINGS FUND - SEGREGATED PORTFOLIO 1 - QUARTERLY DIVIDEND PLAN REINVESTMENT</t>
  </si>
  <si>
    <t>NIESSPP</t>
  </si>
  <si>
    <t>NIPPON INDIA EQUITY SAVINGS FUND - SEGREGATED PORTFOLIO 1 - BONUS PLANBONUS</t>
  </si>
  <si>
    <t>NIESSPA</t>
  </si>
  <si>
    <t>NIPPON INDIA EQUITY SAVINGS FUND - SEGREGATED PORTFOLIO 1 - DIRECT MONTHLY DIVIDEND PLAN REINVESTMENT</t>
  </si>
  <si>
    <t>NIESSPG</t>
  </si>
  <si>
    <t>Gujarat Fluorochemicals Ltd</t>
  </si>
  <si>
    <t>FLUOROCHEM</t>
  </si>
  <si>
    <t>NIPPON INDIA EQUITY HYBRID FUND -&amp;#160;SEGREGATED PORTFOLIO 1- DIRECT DIVIDEND PLAN REINVESTMENT</t>
  </si>
  <si>
    <t>NIEHSPA</t>
  </si>
  <si>
    <t>NIPPON INDIA EQUITY HYBRID FUND -&amp;#160;SEGREGATED PORTFOLIO 1 - DIRECT MONTHLY DIVIDEND PLAN DIVIDEND PAYOUT</t>
  </si>
  <si>
    <t>NIEHSPB</t>
  </si>
  <si>
    <t>NIPPON INDIA EQUITY HYBRID FUND -&amp;#160;SEGREGATED PORTFOLIO 1 - DIRECT MONTHLY DIVIDEND PLAN REINVESTMENT</t>
  </si>
  <si>
    <t>NIEHSPC</t>
  </si>
  <si>
    <t>NIPPON INDIA EQUITY HYBRID FUND -&amp;#160;SEGREGATED PORTFOLIO 1 - QUARTERLY DIVIDEND PLAN REINVESTMENT</t>
  </si>
  <si>
    <t>NIEHSPF</t>
  </si>
  <si>
    <t>NIPPON INDIA EQUITY HYBRID FUND -&amp;#160;SEGREGATED PORTFOLIO 1 - DIRECT QUARTERLY DIVIDEND PLAN DIVIDEND PAYOUT</t>
  </si>
  <si>
    <t>NIEHSPI</t>
  </si>
  <si>
    <t>NIPPON INDIA EQUITY HYBRID FUND -&amp;#160;SEGREGATED PORTFOLIO 1 - DIRECT QUARTERLY DIVIDEND PLAN REINVESTMENT</t>
  </si>
  <si>
    <t>NIEHSPK</t>
  </si>
  <si>
    <t>NIPPON INDIA EQUITY HYBRID FUND -&amp;#160;SEGREGATED PORTFOLIO 1 - DIRECT DIVIDEND PLAN DIVIDEND PAYOUT</t>
  </si>
  <si>
    <t>NIEHSPM</t>
  </si>
  <si>
    <t>NIPPON INDIA EQUITY HYBRID FUND -&amp;#160;SEGREGATED PORTFOLIO 1 - MONTHLY DIVIDEND PLAN REINVESTMENT</t>
  </si>
  <si>
    <t>NIEHSPN</t>
  </si>
  <si>
    <t>Indian Railway Catering and Tourism Corporation Ltd</t>
  </si>
  <si>
    <t>IRCTC</t>
  </si>
  <si>
    <t>NIPPON INDIA EQUITY SAVINGS FUND - SEGREGATED PORTFOLIO 1 - DIRECT DIVIDEND PLAN REINVESTMENT</t>
  </si>
  <si>
    <t>NIESSPD</t>
  </si>
  <si>
    <t>NIPPON INDIA EQUITY SAVINGS FUND - SEGREGATED PORTFOLIO 1 - DIRECT GROWTH PLAN GROWTH</t>
  </si>
  <si>
    <t>NIESSPE</t>
  </si>
  <si>
    <t>NIPPON INDIA EQUITY SAVINGS FUND - SEGREGATED PORTFOLIO 1 - DIRECT MONTHLY DIVIDEND PLAN DIVIDEND PAYOUT</t>
  </si>
  <si>
    <t>NIESSPF</t>
  </si>
  <si>
    <t>NIPPON INDIA EQUITY HYBRID FUND -&amp;#160;SEGREGATED PORTFOLIO 1 - GROWTH PLAN GROWTH</t>
  </si>
  <si>
    <t>NIEHSPD</t>
  </si>
  <si>
    <t>NIPPON INDIA EQUITY SAVINGS FUND - SEGREGATED PORTFOLIO 1 - DIRECT QUARTERLY DIVIDEND PLAN DIVIDEND PAYOUT</t>
  </si>
  <si>
    <t>NIESSPH</t>
  </si>
  <si>
    <t>NIPPON INDIA EQUITY HYBRID FUND -&amp;#160;SEGREGATED PORTFOLIO 1 - QUARTERLY DIVIDEND PLAN DIVIDEND PAYOUT</t>
  </si>
  <si>
    <t>NIEHSPE</t>
  </si>
  <si>
    <t>NIPPON INDIA EQUITY SAVINGS FUND - SEGREGATED PORTFOLIO 1 - DIVIDEND PLAN REINVESTMENT</t>
  </si>
  <si>
    <t>NIESSPK</t>
  </si>
  <si>
    <t>NIPPON INDIA EQUITY HYBRID FUND -&amp;#160;SEGREGATED PORTFOLIO 1 - DIRECT GROWTH PLAN GROWTH</t>
  </si>
  <si>
    <t>NIEHSPG</t>
  </si>
  <si>
    <t>NIPPON INDIA EQUITY HYBRID FUND -&amp;#160;SEGREGATED PORTFOLIO 1 - DIVIDEND PLAN DIVIDEND PAYOUT</t>
  </si>
  <si>
    <t>NIEHSPH</t>
  </si>
  <si>
    <t>NIPPON INDIA EQUITY HYBRID FUND -&amp;#160;SEGREGATED PORTFOLIO 1 - DIVIDEND PLAN REINVESTMENT</t>
  </si>
  <si>
    <t>NIEHSPJ</t>
  </si>
  <si>
    <t>NIPPON INDIA EQUITY HYBRID FUND -&amp;#160;SEGREGATED PORTFOLIO 1 - MONTHLY DIVIDEND PLAN DIVIDEND PAYOUT</t>
  </si>
  <si>
    <t>NIEHSPL</t>
  </si>
  <si>
    <t>NIPPON INDIA EQUITY SAVINGS FUND - SEGREGATED PORTFOLIO 1 - GROWTH PLAN GROWTH</t>
  </si>
  <si>
    <t>NIESSPL</t>
  </si>
  <si>
    <t>NIPPON INDIA EQUITY SAVINGS FUND - SEGREGATED PORTFOLIO 1 - MONTHLY DIVIDEND PLANDIVIDEND PAYOUT</t>
  </si>
  <si>
    <t>NIESSPM</t>
  </si>
  <si>
    <t>NIPPON INDIA EQUITY SAVINGS FUND - SEGREGATED PORTFOLIO 1 - MONTHLY DIVIDEND PLAN REINVESTMENT</t>
  </si>
  <si>
    <t>NIESSPN</t>
  </si>
  <si>
    <t>Goblin India Ltd</t>
  </si>
  <si>
    <t>GOBLIN</t>
  </si>
  <si>
    <t>Gensol Engineering Ltd</t>
  </si>
  <si>
    <t>GENSOL</t>
  </si>
  <si>
    <t>Vishwaraj Sugar Industries Ltd</t>
  </si>
  <si>
    <t>VISHWARAJ</t>
  </si>
  <si>
    <t>Greenpanel Industries Ltd</t>
  </si>
  <si>
    <t>GREENPANEL</t>
  </si>
  <si>
    <t>Shahlon Silk Industries Ltd</t>
  </si>
  <si>
    <t>SHAHLON</t>
  </si>
  <si>
    <t>ADITYA BIRLA SUN LIFE BANKING ETF</t>
  </si>
  <si>
    <t>ABSLBANETF</t>
  </si>
  <si>
    <t>Mount Housing and Infrastructure Ltd</t>
  </si>
  <si>
    <t>MOUNT</t>
  </si>
  <si>
    <t>Anuroop Packaging Ltd</t>
  </si>
  <si>
    <t>ANUROOP</t>
  </si>
  <si>
    <t>JSG Leasing Ltd</t>
  </si>
  <si>
    <t>JSGLEASING</t>
  </si>
  <si>
    <t>CSB Bank Ltd</t>
  </si>
  <si>
    <t>CSBBANK</t>
  </si>
  <si>
    <t>Ujjivan Small Finance Bank Ltd</t>
  </si>
  <si>
    <t>UJJIVANSFB</t>
  </si>
  <si>
    <t>Somany Home Innovation Ltd</t>
  </si>
  <si>
    <t>SHIL</t>
  </si>
  <si>
    <t>Easun Capital Markets Ltd</t>
  </si>
  <si>
    <t>EASUN</t>
  </si>
  <si>
    <t>Prince Pipes and Fittings Ltd</t>
  </si>
  <si>
    <t>PRINCEPIPE</t>
  </si>
  <si>
    <t>Valencia Nutrition Ltd</t>
  </si>
  <si>
    <t>VALENCIA</t>
  </si>
  <si>
    <t>Assam Entrade Ltd</t>
  </si>
  <si>
    <t>ASSAMENT</t>
  </si>
  <si>
    <t>Gian Life Care Ltd</t>
  </si>
  <si>
    <t>GIANLIFE</t>
  </si>
  <si>
    <t>Artemis Medicare Services Ltd</t>
  </si>
  <si>
    <t>ARTEMISMED</t>
  </si>
  <si>
    <t>Sumitomo Chemical India Ltd</t>
  </si>
  <si>
    <t>SUMICHEM</t>
  </si>
  <si>
    <t>ICICI Prudential Midcap 150 ETF</t>
  </si>
  <si>
    <t>ICICIM150</t>
  </si>
  <si>
    <t>Mirae Asset Nifty Next 50 ETF (MANXT50ETF)</t>
  </si>
  <si>
    <t>MANXT50ETF</t>
  </si>
  <si>
    <t>Tranway Technologies Ltd</t>
  </si>
  <si>
    <t>TRANWAY</t>
  </si>
  <si>
    <t>Janus Corporation Ltd</t>
  </si>
  <si>
    <t>JANUSCORP</t>
  </si>
  <si>
    <t>Vardhan Capital &amp; Finance Ltd</t>
  </si>
  <si>
    <t>VARDHANCFL</t>
  </si>
  <si>
    <t>Birla Tyres Ltd</t>
  </si>
  <si>
    <t>BIRLATYRES</t>
  </si>
  <si>
    <t>Universus Photo Imagings Ltd</t>
  </si>
  <si>
    <t>UNIVPHOTO</t>
  </si>
  <si>
    <t>Chandra Bhagat Pharma Ltd</t>
  </si>
  <si>
    <t>CBPL</t>
  </si>
  <si>
    <t>ICL Organic Dairy Products Ltd</t>
  </si>
  <si>
    <t>ICLORGANIC</t>
  </si>
  <si>
    <t>Octavius Plantations Ltd</t>
  </si>
  <si>
    <t>OCTAVIUSPL</t>
  </si>
  <si>
    <t>Suven Pharmaceuticals Ltd</t>
  </si>
  <si>
    <t>SUVENPHAR</t>
  </si>
  <si>
    <t>SM Auto Stamping Ltd</t>
  </si>
  <si>
    <t>SMAUTO</t>
  </si>
  <si>
    <t>SBI Cards and Payment Services Ltd</t>
  </si>
  <si>
    <t>SBICARD</t>
  </si>
  <si>
    <t>NIPPON INDIA EQUITY SAVINGS FUND -  SEGREGATED PORTFOLIO 2 - MONTHLY DIVIDEND PLAN(Issue Price: 0.01)</t>
  </si>
  <si>
    <t>08MPD</t>
  </si>
  <si>
    <t>NIPPON INDIA EQUITY SAVINGS FUND -  SEGREGATED PORTFOLIO 2 - DIRECT DIVIDEND PLAN(Issue Price: 0.01)</t>
  </si>
  <si>
    <t>08ADR</t>
  </si>
  <si>
    <t>08MPR</t>
  </si>
  <si>
    <t>NIPPON INDIA EQUITY SAVINGS FUND -  SEGREGATED PORTFOLIO 2 - DIRECT MONTHLY DIVIDEND PLAN(Issue Price: 0.01)</t>
  </si>
  <si>
    <t>08AMD</t>
  </si>
  <si>
    <t>08AMR</t>
  </si>
  <si>
    <t>NIPPON INDIA EQUITY SAVINGS FUND -  SEGREGATED PORTFOLIO 2 - BONUS PLAN(Issue Price: 0.01)</t>
  </si>
  <si>
    <t>08BPB</t>
  </si>
  <si>
    <t>NIPPON INDIA EQUITY SAVINGS FUND -  SEGREGATED PORTFOLIO 2 - GROWTH PLAN(Issue Price: 0.01)</t>
  </si>
  <si>
    <t>08GPG</t>
  </si>
  <si>
    <t>NIPPON INDIA EQUITY SAVINGS FUND -  SEGREGATED PORTFOLIO 2 - DIRECT BONUS PLAN(Issue Price: 0.01)</t>
  </si>
  <si>
    <t>08ABB</t>
  </si>
  <si>
    <t>NIPPON INDIA EQUITY SAVINGS FUND -  SEGREGATED PORTFOLIO 2 - QUARTERLY DIVIDEND PLAN(Issue Price: 0.01)</t>
  </si>
  <si>
    <t>08QPD</t>
  </si>
  <si>
    <t>NIPPON INDIA EQUITY SAVINGS FUND -  SEGREGATED PORTFOLIO 2 - DIRECT GROWTH PLAN(Issue Price: 0.01)</t>
  </si>
  <si>
    <t>08AGG</t>
  </si>
  <si>
    <t>08QPR</t>
  </si>
  <si>
    <t>NIPPON INDIA EQUITY SAVINGS FUND -  SEGREGATED PORTFOLIO 2 - DIRECT QUARTERLY DIVIDEND PLAN(Issue Price: 0.01)</t>
  </si>
  <si>
    <t>08AQD</t>
  </si>
  <si>
    <t>NIPPON INDIA EQUITY SAVINGS FUND -  SEGREGATED PORTFOLIO 2 - DIVIDEND PLAN(Issue Price: 0.01)</t>
  </si>
  <si>
    <t>08DPD</t>
  </si>
  <si>
    <t>08AQR</t>
  </si>
  <si>
    <t>08DPR</t>
  </si>
  <si>
    <t>08ADD</t>
  </si>
  <si>
    <t>RO Jewels Ltd</t>
  </si>
  <si>
    <t>ROJL</t>
  </si>
  <si>
    <t>Cospower Engineering Ltd</t>
  </si>
  <si>
    <t>COSPOWER</t>
  </si>
  <si>
    <t>NIPPON INDIA EQUITY HYBRID FUND -  SEGREGATED PORTFOLIO 2DIVIDEND PLANDIVIDEND REINVESTMENT</t>
  </si>
  <si>
    <t>11DPR</t>
  </si>
  <si>
    <t>NIPPON INDIA EQUITY HYBRID FUND -  SEGREGATED PORTFOLIO 2GROWTH PLAN GROWTH OPTIONGROWTH</t>
  </si>
  <si>
    <t>11GPG</t>
  </si>
  <si>
    <t>NIPPON INDIA EQUITY HYBRID FUND -  SEGREGATED PORTFOLIO 2MONTHLY DIVIDEND PLANDIVIDEND PAYOUT</t>
  </si>
  <si>
    <t>11MPD</t>
  </si>
  <si>
    <t>NIPPON INDIA EQUITY HYBRID FUND -  SEGREGATED PORTFOLIO 2MONTHLY DIVIDEND PLANREINVESTMENT</t>
  </si>
  <si>
    <t>11MPR</t>
  </si>
  <si>
    <t>NIPPON INDIA EQUITY HYBRID FUND -  SEGREGATED PORTFOLIO 2QUARTERLY DIVIDEND PLANDIVIDEND PAYOUT</t>
  </si>
  <si>
    <t>11QPD</t>
  </si>
  <si>
    <t>NIPPON INDIA EQUITY HYBRID FUND -  SEGREGATED PORTFOLIO 2QUARTERLY DIVIDEND PLANREINVESTMENT</t>
  </si>
  <si>
    <t>11QPR</t>
  </si>
  <si>
    <t>NIPPON INDIA EQUITY HYBRID FUND -  SEGREGATED PORTFOLIO 2DIRECT PLAN DIVIDEND PLANDIVIDEND PAYOUT</t>
  </si>
  <si>
    <t>11ADD</t>
  </si>
  <si>
    <t>NIPPON INDIA EQUITY HYBRID FUND -  SEGREGATED PORTFOLIO 2DIRECT PLAN DIVIDEND PLANDIVIDEND REINVESTMENT</t>
  </si>
  <si>
    <t>11ADR</t>
  </si>
  <si>
    <t>NIPPON INDIA EQUITY HYBRID FUND -  SEGREGATED PORTFOLIO 2DIRECT GROWTH PLAN GROWTH OPTIONGROWTH</t>
  </si>
  <si>
    <t>11AGG</t>
  </si>
  <si>
    <t>NIPPON INDIA EQUITY HYBRID FUND -  SEGREGATED PORTFOLIO 2DIRECT MONTHLY DIVIDEND PLANDIVIDEND PAYOUT</t>
  </si>
  <si>
    <t>11AMD</t>
  </si>
  <si>
    <t>NIPPON INDIA EQUITY HYBRID FUND -  SEGREGATED PORTFOLIO 2DIRECT MONTHLY DIVIDEND PLANREINVESTMENT</t>
  </si>
  <si>
    <t>11AMR</t>
  </si>
  <si>
    <t>NIPPON INDIA EQUITY HYBRID FUND -  SEGREGATED PORTFOLIO 2DIRECT QUARTERLY DIVIDEND PLANDIVIDEND PAYOUT</t>
  </si>
  <si>
    <t>11AQD</t>
  </si>
  <si>
    <t>NIPPON INDIA EQUITY HYBRID FUND -  SEGREGATED PORTFOLIO 2DIRECT QUARTERLY DIVIDEND PLANREINVESTMENT</t>
  </si>
  <si>
    <t>11AQR</t>
  </si>
  <si>
    <t>NIPPON INDIA EQUITY HYBRID FUND -  SEGREGATED PORTFOLIO 2DIVIDEND PLANDIVIDEND PAYOUT</t>
  </si>
  <si>
    <t>11DPD</t>
  </si>
  <si>
    <t>ABB Power Products and Systems India Ltd</t>
  </si>
  <si>
    <t>POWERINDIA</t>
  </si>
  <si>
    <t>DJ Mediaprint &amp; Logistics Ltd</t>
  </si>
  <si>
    <t>DJML</t>
  </si>
  <si>
    <t>Nirmitee Robotics India Ltd</t>
  </si>
  <si>
    <t>NIRMITEE</t>
  </si>
  <si>
    <t>Natural Biocon (India) Ltd</t>
  </si>
  <si>
    <t>NATURAL</t>
  </si>
  <si>
    <t>Bhartia Bachat Ltd</t>
  </si>
  <si>
    <t>BHARTIA</t>
  </si>
  <si>
    <t>Billwin Industries Ltd</t>
  </si>
  <si>
    <t>BILLWIN</t>
  </si>
  <si>
    <t>Aarti Surfactants Ltd</t>
  </si>
  <si>
    <t>AARTISURF</t>
  </si>
  <si>
    <t>Bonlon Industries Ltd</t>
  </si>
  <si>
    <t>BONLON</t>
  </si>
  <si>
    <t>Borosil Ltd</t>
  </si>
  <si>
    <t>BOROLTD</t>
  </si>
  <si>
    <t>Rossari Biotech Ltd</t>
  </si>
  <si>
    <t>ROSSARI</t>
  </si>
  <si>
    <t>NDR Auto Components Ltd</t>
  </si>
  <si>
    <t>NDRAUTO</t>
  </si>
  <si>
    <t>Mindspace Business Parks REIT</t>
  </si>
  <si>
    <t>MINDSPACE</t>
  </si>
  <si>
    <t>Suratwwala Business Group Ltd</t>
  </si>
  <si>
    <t>SBGLP</t>
  </si>
  <si>
    <t>&amp;#160;ICICI Prudential Alpha Low Vol 30 ETF&amp;#160;</t>
  </si>
  <si>
    <t>ICICIALPLV</t>
  </si>
  <si>
    <t>Max Healthcare Institute Ltd</t>
  </si>
  <si>
    <t>MAXHEALTH</t>
  </si>
  <si>
    <t>ICICI Prudential IT ETF</t>
  </si>
  <si>
    <t>ICICITECH</t>
  </si>
  <si>
    <t>Trekkingtoes.com Ltd</t>
  </si>
  <si>
    <t>HIPPOCABS</t>
  </si>
  <si>
    <t>Max India Ltd</t>
  </si>
  <si>
    <t>HDFC Banking ETF</t>
  </si>
  <si>
    <t>HBANKETF</t>
  </si>
  <si>
    <t>Tower Infrastructure Trust</t>
  </si>
  <si>
    <t>TOWERINFRA</t>
  </si>
  <si>
    <t>UTI Bank Exchange Traded Fund (UTI Bank ETF)</t>
  </si>
  <si>
    <t>UTIBANKETF</t>
  </si>
  <si>
    <t>Happiest Minds Technologies Ltd</t>
  </si>
  <si>
    <t>HAPPSTMNDS</t>
  </si>
  <si>
    <t>Route Mobile Ltd</t>
  </si>
  <si>
    <t>ROUTE</t>
  </si>
  <si>
    <t>Advait Infratech Ltd</t>
  </si>
  <si>
    <t>ADVAIT</t>
  </si>
  <si>
    <t>Archidply Decor Ltd</t>
  </si>
  <si>
    <t>ADL</t>
  </si>
  <si>
    <t>Computer Age Management Services Ltd</t>
  </si>
  <si>
    <t>CAMS</t>
  </si>
  <si>
    <t>Chemcon Speciality Chemicals Ltd</t>
  </si>
  <si>
    <t>CHEMCON</t>
  </si>
  <si>
    <t>SecMark Consultancy Ltd</t>
  </si>
  <si>
    <t>SECMARK</t>
  </si>
  <si>
    <t>Angel Broking Ltd</t>
  </si>
  <si>
    <t>ANGELBRKG</t>
  </si>
  <si>
    <t>Atam Valves Ltd</t>
  </si>
  <si>
    <t>ATAM</t>
  </si>
  <si>
    <t>Mazagon Dock Shipbuilders Ltd</t>
  </si>
  <si>
    <t>MAZDOCK</t>
  </si>
  <si>
    <t>UTI Asset Management Company Ltd</t>
  </si>
  <si>
    <t>UTIAMC</t>
  </si>
  <si>
    <t>G M Polyplast Ltd</t>
  </si>
  <si>
    <t>GMPL</t>
  </si>
  <si>
    <t>Likhitha Infrastructure Ltd</t>
  </si>
  <si>
    <t>LIKHITHA</t>
  </si>
  <si>
    <t>Veer Global Infraconstruction Ltd</t>
  </si>
  <si>
    <t>VGIL</t>
  </si>
  <si>
    <t>Hemisphere Properties India Ltd</t>
  </si>
  <si>
    <t>HEMIPROP</t>
  </si>
  <si>
    <t>Equitas Small Finance Bank Ltd</t>
  </si>
  <si>
    <t>EQUITASBNK</t>
  </si>
  <si>
    <t>Shine Fashions (India) Ltd</t>
  </si>
  <si>
    <t>SHINEFASH</t>
  </si>
  <si>
    <t>BARODA RAYON CORPORATION LTD</t>
  </si>
  <si>
    <t>BARODARY</t>
  </si>
  <si>
    <t>Other Textile Products</t>
  </si>
  <si>
    <t>MEDIAONE GLOBAL ENTERTAINMENT LTD</t>
  </si>
  <si>
    <t>MEDIAONE</t>
  </si>
  <si>
    <t>Film Production- Distribution &amp; Exhibition</t>
  </si>
  <si>
    <t>INDIA RADIATORS LTD</t>
  </si>
  <si>
    <t>INRADIA</t>
  </si>
  <si>
    <t>Auto Components &amp; Equipments</t>
  </si>
  <si>
    <t>PB Global Ltd</t>
  </si>
  <si>
    <t>PBGLOBAL</t>
  </si>
  <si>
    <t>Pesticides &amp; Agrochemicals</t>
  </si>
  <si>
    <t>INFOMEDIA PRESS LTD</t>
  </si>
  <si>
    <t>INFOMEDIA</t>
  </si>
  <si>
    <t>Printing &amp; Publication</t>
  </si>
  <si>
    <t>U.P.HOTELS LTD</t>
  </si>
  <si>
    <t>UPHOT</t>
  </si>
  <si>
    <t>Hotels &amp; Resorts</t>
  </si>
  <si>
    <t>PREMIER CAPITAL SERVICES LTD</t>
  </si>
  <si>
    <t>PREMCAP</t>
  </si>
  <si>
    <t>Other Electrical Equipment</t>
  </si>
  <si>
    <t>ICDS LTD</t>
  </si>
  <si>
    <t>ICDSLTD</t>
  </si>
  <si>
    <t>Saianand Commercial Limited</t>
  </si>
  <si>
    <t>SAICOM</t>
  </si>
  <si>
    <t>Trading &amp; Distributors</t>
  </si>
  <si>
    <t>ROSE MERC.LTD</t>
  </si>
  <si>
    <t>ROSEMER</t>
  </si>
  <si>
    <t>SURBHI INDUSTRIES LTD</t>
  </si>
  <si>
    <t>SURBHIN</t>
  </si>
  <si>
    <t>SHRI GANG INDUSTRIES AND ALLIED PRODUCTS LTD</t>
  </si>
  <si>
    <t>SHRIGANG</t>
  </si>
  <si>
    <t>Edible Oil</t>
  </si>
  <si>
    <t>UBE INDUSTRIES LTD</t>
  </si>
  <si>
    <t>UBEINDL</t>
  </si>
  <si>
    <t>PET PLASTICS LTD</t>
  </si>
  <si>
    <t>PETPLST</t>
  </si>
  <si>
    <t>Plastic Products - Industrial</t>
  </si>
  <si>
    <t>PANJON LTD</t>
  </si>
  <si>
    <t>PANJON</t>
  </si>
  <si>
    <t>EURO LEDER FASHION LTD</t>
  </si>
  <si>
    <t>EUROLED</t>
  </si>
  <si>
    <t>Gems- Jewellery And Watches</t>
  </si>
  <si>
    <t>DSJ keep Learning Ltd</t>
  </si>
  <si>
    <t>KEEPLEARN</t>
  </si>
  <si>
    <t>SIDDHESWARI GARMENTS LTD</t>
  </si>
  <si>
    <t>SIDDHEGA</t>
  </si>
  <si>
    <t>AADI INDUSTRIES LTD</t>
  </si>
  <si>
    <t>AADIIND</t>
  </si>
  <si>
    <t>SHAMROCK INDUSTRIAL CO.LTD</t>
  </si>
  <si>
    <t>SHAMROIN</t>
  </si>
  <si>
    <t>G.G.AUTOMOTIVE GEARS LTD</t>
  </si>
  <si>
    <t>GGAUTO</t>
  </si>
  <si>
    <t>SGN TELECOMS LTD</t>
  </si>
  <si>
    <t>SGNTE</t>
  </si>
  <si>
    <t>LCC INFOTECH LTD</t>
  </si>
  <si>
    <t>LCCINFOTEC</t>
  </si>
  <si>
    <t>E-Learning</t>
  </si>
  <si>
    <t>AMBICA AGARBATHIES &amp; AROMA INDUSTRIES LTD</t>
  </si>
  <si>
    <t>AMBICAAGAR</t>
  </si>
  <si>
    <t>Shree Hanuman Sugar &amp; Industries Ltd</t>
  </si>
  <si>
    <t>HANSUGAR</t>
  </si>
  <si>
    <t>Samrat Forgings Ltd</t>
  </si>
  <si>
    <t>SAMRATFORG</t>
  </si>
  <si>
    <t>Castings &amp; Forgings</t>
  </si>
  <si>
    <t>Gland Pharma Ltd</t>
  </si>
  <si>
    <t>GLAND</t>
  </si>
  <si>
    <t>Mirae Asset ESG Sector Leaders ETF</t>
  </si>
  <si>
    <t>MAESGETF</t>
  </si>
  <si>
    <t>Net Pix Shorts Digital Media Ltd</t>
  </si>
  <si>
    <t>NETPIX</t>
  </si>
  <si>
    <t>Restaurant Brands Asia Ltd</t>
  </si>
  <si>
    <t>RBA</t>
  </si>
  <si>
    <t>Tarc Ltd</t>
  </si>
  <si>
    <t>TARC</t>
  </si>
  <si>
    <t>Residential- Commercial Projects</t>
  </si>
  <si>
    <t>Ravinder Heights Ltd</t>
  </si>
  <si>
    <t>RVHL</t>
  </si>
  <si>
    <t>Fairchem Organics Ltd</t>
  </si>
  <si>
    <t>FAIRCHEMOR</t>
  </si>
  <si>
    <t>Mrs. Bectors Food Specialities Ltd</t>
  </si>
  <si>
    <t>BECTORFOOD</t>
  </si>
  <si>
    <t>Antony Waste Handling Cell Ltd</t>
  </si>
  <si>
    <t>AWHCL</t>
  </si>
  <si>
    <t>Waste Management</t>
  </si>
  <si>
    <t>NIPPON INDIA ETF INFRA BeES</t>
  </si>
  <si>
    <t>INFRABEES</t>
  </si>
  <si>
    <t>Rita Finance and Leasing Ltd</t>
  </si>
  <si>
    <t>RFLL</t>
  </si>
  <si>
    <t>Non Banking Financial Company (NBFC)</t>
  </si>
  <si>
    <t>Indian Railway Finance Corporation Ltd</t>
  </si>
  <si>
    <t>IRFC</t>
  </si>
  <si>
    <t>Financial Institution</t>
  </si>
  <si>
    <t>Indigo Paints Ltd</t>
  </si>
  <si>
    <t>INDIGOPNTS</t>
  </si>
  <si>
    <t>Paints</t>
  </si>
  <si>
    <t>Home First Finance Company India Ltd</t>
  </si>
  <si>
    <t>HOMEFIRST</t>
  </si>
  <si>
    <t>Housing Finance Company</t>
  </si>
  <si>
    <t>Stove Kraft Ltd</t>
  </si>
  <si>
    <t>STOVEKRAFT</t>
  </si>
  <si>
    <t>Brookfield India Real Estate Trust REIT</t>
  </si>
  <si>
    <t>BIRET</t>
  </si>
  <si>
    <t>Real Estate Investment Trusts (REITs)</t>
  </si>
  <si>
    <t>MRP Agro Ltd</t>
  </si>
  <si>
    <t>MRP</t>
  </si>
  <si>
    <t>SMC Global Securities Ltd</t>
  </si>
  <si>
    <t>SMCGLOBAL*</t>
  </si>
  <si>
    <t>Stockbroking &amp; Allied</t>
  </si>
  <si>
    <t>Nureca Ltd</t>
  </si>
  <si>
    <t>NURECA</t>
  </si>
  <si>
    <t>Medical Equipment &amp; Supplies</t>
  </si>
  <si>
    <t>RailTel Corporation of India Ltd</t>
  </si>
  <si>
    <t>RAILTEL</t>
  </si>
  <si>
    <t>Heranba Industries Ltd</t>
  </si>
  <si>
    <t>HERANBA</t>
  </si>
  <si>
    <t>Davangere Sugar Company Ltd</t>
  </si>
  <si>
    <t>DAVANGERE</t>
  </si>
  <si>
    <t>Adjia Technologies Ltd</t>
  </si>
  <si>
    <t>ADJIA</t>
  </si>
  <si>
    <t>Computers - Software &amp; Consulting</t>
  </si>
  <si>
    <t>MTAR Technologies Ltd</t>
  </si>
  <si>
    <t>MTARTECH</t>
  </si>
  <si>
    <t>Aerospace &amp; Defense</t>
  </si>
  <si>
    <t>Jubilant Ingrevia Ltd</t>
  </si>
  <si>
    <t>JUBLINGREA</t>
  </si>
  <si>
    <t>Easy Trip Planners Ltd</t>
  </si>
  <si>
    <t>EASEMYTRIP</t>
  </si>
  <si>
    <t>Tour- Travel Related Services</t>
  </si>
  <si>
    <t>Knowledge Marine &amp; Engineering Works Ltd</t>
  </si>
  <si>
    <t>KMEW</t>
  </si>
  <si>
    <t>Suumaya Corporation Ltd</t>
  </si>
  <si>
    <t>SUUMAYA</t>
  </si>
  <si>
    <t>Anupam Rasayan India Ltd</t>
  </si>
  <si>
    <t>ANURAS</t>
  </si>
  <si>
    <t>Craftsman Automation Ltd</t>
  </si>
  <si>
    <t>CRAFTSMAN</t>
  </si>
  <si>
    <t>Laxmi Organic Industries Ltd</t>
  </si>
  <si>
    <t>LXCHEM</t>
  </si>
  <si>
    <t>Kalyan Jewellers India Ltd</t>
  </si>
  <si>
    <t>KALYANKJIL</t>
  </si>
  <si>
    <t>Suryoday Small Finance Bank Ltd</t>
  </si>
  <si>
    <t>SURYODAY</t>
  </si>
  <si>
    <t>Other Bank</t>
  </si>
  <si>
    <t>Nazara Technologies Ltd</t>
  </si>
  <si>
    <t>NAZARA</t>
  </si>
  <si>
    <t>Digital Entertainment</t>
  </si>
  <si>
    <t>Suvidhaa Infoserve Ltd</t>
  </si>
  <si>
    <t>SUVIDHAA</t>
  </si>
  <si>
    <t>Financial Technology (Fintech)</t>
  </si>
  <si>
    <t>Niks Technology Ltd</t>
  </si>
  <si>
    <t>NIKSTECH</t>
  </si>
  <si>
    <t>Barbeque-Nation Hospitality Ltd</t>
  </si>
  <si>
    <t>BARBEQUE</t>
  </si>
  <si>
    <t>EKI Energy Services Ltd</t>
  </si>
  <si>
    <t>EKI</t>
  </si>
  <si>
    <t>Rajeshwari Cans Ltd</t>
  </si>
  <si>
    <t>RCAN</t>
  </si>
  <si>
    <t>Packaging</t>
  </si>
  <si>
    <t>Jetmall Spices and Masala Ltd</t>
  </si>
  <si>
    <t>JETMALL</t>
  </si>
  <si>
    <t>Macrotech Developers Ltd</t>
  </si>
  <si>
    <t>LODHA</t>
  </si>
  <si>
    <t>Deep Industries Ltd</t>
  </si>
  <si>
    <t>Offshore Support Solution Drilling</t>
  </si>
  <si>
    <t>Kuberan Global Edu Solutions Ltd</t>
  </si>
  <si>
    <t>KGES</t>
  </si>
  <si>
    <t>POWERGRID Infrastructure Investment Trust</t>
  </si>
  <si>
    <t>PGINVIT</t>
  </si>
  <si>
    <t>Power - Transmission</t>
  </si>
  <si>
    <t>Mirae Asset NYSE FANG+ ETF</t>
  </si>
  <si>
    <t>MAFANG</t>
  </si>
  <si>
    <t>ICICI Prudential Healthcare ETF</t>
  </si>
  <si>
    <t>ICICIPHARM</t>
  </si>
  <si>
    <t>Inox Wind Energy Ltd</t>
  </si>
  <si>
    <t>IWEL</t>
  </si>
  <si>
    <t>Vineet Laboratories Ltd</t>
  </si>
  <si>
    <t>VINEETLAB</t>
  </si>
  <si>
    <t>Shyam Metalics and Energy Ltd</t>
  </si>
  <si>
    <t>SHYAMMETL</t>
  </si>
  <si>
    <t>Iron &amp; Steel</t>
  </si>
  <si>
    <t>Sona BLW Precision Forgings Ltd</t>
  </si>
  <si>
    <t>SONACOMS</t>
  </si>
  <si>
    <t>Navoday Enterprises Ltd</t>
  </si>
  <si>
    <t>NAVODAYENT</t>
  </si>
  <si>
    <t>Dodla Dairy Ltd</t>
  </si>
  <si>
    <t>DODLA</t>
  </si>
  <si>
    <t>Dairy Products</t>
  </si>
  <si>
    <t>Krishna Institute of Medical Sciences Ltd</t>
  </si>
  <si>
    <t>KIMS</t>
  </si>
  <si>
    <t>Hospital</t>
  </si>
  <si>
    <t>Adeshwar Meditex Ltd</t>
  </si>
  <si>
    <t>ADESHWAR</t>
  </si>
  <si>
    <t>Healthcare Research- Analytics &amp; Technology</t>
  </si>
  <si>
    <t>Times Green Energy (India) Ltd</t>
  </si>
  <si>
    <t>TIMESGREEN</t>
  </si>
  <si>
    <t>India Pesticides Ltd</t>
  </si>
  <si>
    <t>IPL</t>
  </si>
  <si>
    <t>Focus Business Solution Ltd</t>
  </si>
  <si>
    <t>G R Infraprojects Ltd</t>
  </si>
  <si>
    <t>GRINFRA</t>
  </si>
  <si>
    <t>Civil Construction</t>
  </si>
  <si>
    <t>Clean Science and Technology Ltd</t>
  </si>
  <si>
    <t>CLEAN</t>
  </si>
  <si>
    <t>AA Plus Tradelink Ltd</t>
  </si>
  <si>
    <t>AAPLUSTRAD</t>
  </si>
  <si>
    <t>Zomato Ltd</t>
  </si>
  <si>
    <t>ZOMATO</t>
  </si>
  <si>
    <t>E-Retail/ E-Commerce</t>
  </si>
  <si>
    <t>Tatva Chintan Pharma Chem Ltd</t>
  </si>
  <si>
    <t>TATVA</t>
  </si>
  <si>
    <t>Glenmark Life Sciences Ltd</t>
  </si>
  <si>
    <t>GLS</t>
  </si>
  <si>
    <t>Mirae Asset Nifty Financial Services ETF</t>
  </si>
  <si>
    <t>MAFSETF</t>
  </si>
  <si>
    <t>Gretex Corporate Services Ltd</t>
  </si>
  <si>
    <t>GCSL</t>
  </si>
  <si>
    <t>Other Capital Market related Services</t>
  </si>
  <si>
    <t>Rolex Rings Ltd</t>
  </si>
  <si>
    <t>ROLEXRINGS</t>
  </si>
  <si>
    <t>ICICI Prudential FMCG ETF</t>
  </si>
  <si>
    <t>ICICIFMCG</t>
  </si>
  <si>
    <t>Exxaro Tiles Ltd</t>
  </si>
  <si>
    <t>EXXARO</t>
  </si>
  <si>
    <t>Furniture- Home Furnishing- Flooring</t>
  </si>
  <si>
    <t>Krsnaa Diagnostics Ltd</t>
  </si>
  <si>
    <t>KRSNAA</t>
  </si>
  <si>
    <t>Healthcare Service Provider</t>
  </si>
  <si>
    <t>Windlas Biotech Ltd</t>
  </si>
  <si>
    <t>WINDLAS</t>
  </si>
  <si>
    <t>Devyani International Ltd</t>
  </si>
  <si>
    <t>DEVYANI</t>
  </si>
  <si>
    <t>Meghmani Organics Ltd</t>
  </si>
  <si>
    <t>MOL</t>
  </si>
  <si>
    <t>Meghmani Finechem Ltd</t>
  </si>
  <si>
    <t>MFL</t>
  </si>
  <si>
    <t>CarTrade Tech Ltd</t>
  </si>
  <si>
    <t>CARTRADE</t>
  </si>
  <si>
    <t>Nuvoco Vistas Corporation Ltd</t>
  </si>
  <si>
    <t>NUVOCO</t>
  </si>
  <si>
    <t>Aptus Value Housing Finance India Ltd</t>
  </si>
  <si>
    <t>APTUS</t>
  </si>
  <si>
    <t>Chemplast Sanmar Ltd</t>
  </si>
  <si>
    <t>CHEMPLASTS</t>
  </si>
  <si>
    <t>Sharpline Broadcast Ltd</t>
  </si>
  <si>
    <t>SHARPLINE</t>
  </si>
  <si>
    <t>Advertising &amp; Media Agencies</t>
  </si>
  <si>
    <t>Aashka Hospitals Ltd</t>
  </si>
  <si>
    <t>AASHKA</t>
  </si>
  <si>
    <t>AXIS TECHNOLOGY ETF</t>
  </si>
  <si>
    <t>AXISTECETF</t>
  </si>
  <si>
    <t>AXIS HEALTHCARE ETF</t>
  </si>
  <si>
    <t>AXISHETF</t>
  </si>
  <si>
    <t>Ami Organics Ltd</t>
  </si>
  <si>
    <t>AMIORG</t>
  </si>
  <si>
    <t>Vijaya Diagnostic Centre Ltd</t>
  </si>
  <si>
    <t>VIJAYA</t>
  </si>
  <si>
    <t>Naapbooks Ltd</t>
  </si>
  <si>
    <t>NBL</t>
  </si>
  <si>
    <t>PlatinumOne Business Services Ltd</t>
  </si>
  <si>
    <t>POBS</t>
  </si>
  <si>
    <t>Business Process Outsourcing (BPO)/ Knowledge Process Outsourcing (KPO)</t>
  </si>
  <si>
    <t>AXIS CONSUMPTION ETF</t>
  </si>
  <si>
    <t>AXISCETF</t>
  </si>
  <si>
    <t>Sansera Engineering Ltd</t>
  </si>
  <si>
    <t>SANSERA</t>
  </si>
  <si>
    <t>Prevest Denpro Ltd</t>
  </si>
  <si>
    <t>PREVEST</t>
  </si>
  <si>
    <t>Markolines Traffic Controls Ltd</t>
  </si>
  <si>
    <t>MTCL</t>
  </si>
  <si>
    <t>Mirae Asset S&amp;P 500 Top 50 ETF</t>
  </si>
  <si>
    <t>MASPTOP50</t>
  </si>
  <si>
    <t>SBL Infratech Ltd</t>
  </si>
  <si>
    <t>SBLI</t>
  </si>
  <si>
    <t>Paras Defence and Space Technologies Ltd</t>
  </si>
  <si>
    <t>PARAS</t>
  </si>
  <si>
    <t>Getalong Enterprise Ltd</t>
  </si>
  <si>
    <t>GETALONG</t>
  </si>
  <si>
    <t>Trading - Textile Products</t>
  </si>
  <si>
    <t>Shri Venkatesh Refineries Ltd</t>
  </si>
  <si>
    <t>SVRL</t>
  </si>
  <si>
    <t>Aditya Birla Sun Life AMC Ltd</t>
  </si>
  <si>
    <t>ABSLAMC</t>
  </si>
  <si>
    <t>Asset Management Company</t>
  </si>
  <si>
    <t>Promax Power Ltd</t>
  </si>
  <si>
    <t>PROMAX</t>
  </si>
  <si>
    <t>Engineering- Designing &amp; Construction</t>
  </si>
  <si>
    <t>Samor Reality Ltd</t>
  </si>
  <si>
    <t>SAMOR</t>
  </si>
  <si>
    <t>Adishakti Loha and Ispat Ltd</t>
  </si>
  <si>
    <t>ADISHAKTI</t>
  </si>
  <si>
    <t>CWD Ltd</t>
  </si>
  <si>
    <t>CWD</t>
  </si>
  <si>
    <t>ICICI Prudential Consumption ETF</t>
  </si>
  <si>
    <t>ICICICONSU</t>
  </si>
  <si>
    <t>FSN E-Commerce Ventures Ltd</t>
  </si>
  <si>
    <t>NYKAA</t>
  </si>
  <si>
    <t>National Highways Infra Trust</t>
  </si>
  <si>
    <t>NHIT</t>
  </si>
  <si>
    <t>Fino Payments Bank Ltd</t>
  </si>
  <si>
    <t>FINOPB</t>
  </si>
  <si>
    <t>S.J.S. Enterprises Ltd</t>
  </si>
  <si>
    <t>SJS</t>
  </si>
  <si>
    <t>DSP Nifty 50 Equal Weight ETF</t>
  </si>
  <si>
    <t>DSPNEWETF</t>
  </si>
  <si>
    <t>Sigachi Industries Ltd</t>
  </si>
  <si>
    <t>SIGACHI</t>
  </si>
  <si>
    <t>PB Fintech Ltd</t>
  </si>
  <si>
    <t>POLICYBZR</t>
  </si>
  <si>
    <t>Suyog Gurbaxani Funicular Ropeways Ltd</t>
  </si>
  <si>
    <t>SGFRL</t>
  </si>
  <si>
    <t>One 97 Communications Ltd</t>
  </si>
  <si>
    <t>PAYTM</t>
  </si>
  <si>
    <t>Sapphire Foods India Ltd</t>
  </si>
  <si>
    <t>SAPPHIRE</t>
  </si>
  <si>
    <t>Latent View Analytics Ltd</t>
  </si>
  <si>
    <t>LATENTVIEW</t>
  </si>
  <si>
    <t>Tarsons Products Ltd</t>
  </si>
  <si>
    <t>TARSONS</t>
  </si>
  <si>
    <t>Omnipotent Industries Ltd</t>
  </si>
  <si>
    <t>OMNIPOTENT</t>
  </si>
  <si>
    <t>Refineries &amp; Marketing</t>
  </si>
  <si>
    <t>Go Fashion (India) Ltd</t>
  </si>
  <si>
    <t>GOCOLORS</t>
  </si>
  <si>
    <t>Speciality Retail</t>
  </si>
  <si>
    <t>DMR Hydroengineering &amp; Infrastructures Ltd</t>
  </si>
  <si>
    <t>DMR</t>
  </si>
  <si>
    <t>Hi-Tech Pipes Ltd</t>
  </si>
  <si>
    <t>Star Health and Allied Insurance Company Ltd</t>
  </si>
  <si>
    <t>STARHEALTH</t>
  </si>
  <si>
    <t>Tega Industries Ltd</t>
  </si>
  <si>
    <t>TEGA</t>
  </si>
  <si>
    <t>Industrial Equipments</t>
  </si>
  <si>
    <t>Mirae Asset Hang Seng TECH ETF</t>
  </si>
  <si>
    <t>MAHKTECH</t>
  </si>
  <si>
    <t>Anand Rathi Wealth Ltd</t>
  </si>
  <si>
    <t>ANANDRATHI</t>
  </si>
  <si>
    <t>Financial Products Distributor</t>
  </si>
  <si>
    <t>Zodiac Energy Ltd</t>
  </si>
  <si>
    <t>RateGain Travel Technologies Ltd</t>
  </si>
  <si>
    <t>RATEGAIN</t>
  </si>
  <si>
    <t>Shriram Properties Ltd</t>
  </si>
  <si>
    <t>SHRIRAMPPS</t>
  </si>
  <si>
    <t>Jet Freight Logistics Ltd</t>
  </si>
  <si>
    <t>Logistics Solution Provider</t>
  </si>
  <si>
    <t>C.E. Info Systems Ltd</t>
  </si>
  <si>
    <t>MAPMYINDIA</t>
  </si>
  <si>
    <t>Software Products</t>
  </si>
  <si>
    <t>Metro Brands Ltd</t>
  </si>
  <si>
    <t>METROBRAND</t>
  </si>
  <si>
    <t>Medplus Health Services Ltd</t>
  </si>
  <si>
    <t>MEDPLUS</t>
  </si>
  <si>
    <t>Pharmacy Retail</t>
  </si>
  <si>
    <t>Data Patterns (India) Ltd</t>
  </si>
  <si>
    <t>DATAPATTNS</t>
  </si>
  <si>
    <t>HP Adhesives Ltd</t>
  </si>
  <si>
    <t>HPAL</t>
  </si>
  <si>
    <t>Supriya Lifescience Ltd</t>
  </si>
  <si>
    <t>SUPRIYA</t>
  </si>
  <si>
    <t>Clara Industries Ltd</t>
  </si>
  <si>
    <t>CLARA</t>
  </si>
  <si>
    <t>Wherrelz IT Solutions Ltd</t>
  </si>
  <si>
    <t>WITS</t>
  </si>
  <si>
    <t>Motilal Oswal Nasdaq Q 50 ETF</t>
  </si>
  <si>
    <t>MONQ50</t>
  </si>
  <si>
    <t>DSP Nifty Midcap 150 Quality 50 ETF</t>
  </si>
  <si>
    <t>DSPQ50ETF</t>
  </si>
  <si>
    <t>Brandbucket Media &amp; Technology Ltd</t>
  </si>
  <si>
    <t>BRANDBUCKT</t>
  </si>
  <si>
    <t>DSP Nifty 50 ETF</t>
  </si>
  <si>
    <t>DSPN50ETF</t>
  </si>
  <si>
    <t>CMS Info Systems Ltd</t>
  </si>
  <si>
    <t>CMSINFO</t>
  </si>
  <si>
    <t>Brand Concepts Ltd</t>
  </si>
  <si>
    <t>Ascensive Educare Ltd</t>
  </si>
  <si>
    <t>ASCENSIVE</t>
  </si>
  <si>
    <t>Fabino Life Sciences Ltd</t>
  </si>
  <si>
    <t>FABINO</t>
  </si>
  <si>
    <t>Wonder Fibromats Ltd</t>
  </si>
  <si>
    <t>WFL</t>
  </si>
  <si>
    <t>ICICI Prudential Nifty Auto ETF</t>
  </si>
  <si>
    <t>ICICIAUTO</t>
  </si>
  <si>
    <t>AGS Transact Technologies Ltd</t>
  </si>
  <si>
    <t>AGSTRA</t>
  </si>
  <si>
    <t>ICICI Prudential Silver ETF</t>
  </si>
  <si>
    <t>ICICISILVE</t>
  </si>
  <si>
    <t>Alkosign Ltd</t>
  </si>
  <si>
    <t>ALKOSIGN</t>
  </si>
  <si>
    <t>Stationary</t>
  </si>
  <si>
    <t>Mirae Asset Nifty India Manufacturing ETF</t>
  </si>
  <si>
    <t>MAMFGETF</t>
  </si>
  <si>
    <t>Adani Wilmar Ltd</t>
  </si>
  <si>
    <t>AWL</t>
  </si>
  <si>
    <t>Quality RO Industries Ltd</t>
  </si>
  <si>
    <t>QRIL</t>
  </si>
  <si>
    <t>Safa Systems &amp; Technologies Ltd</t>
  </si>
  <si>
    <t>SSTL</t>
  </si>
  <si>
    <t>Dev Information Technology Ltd</t>
  </si>
  <si>
    <t>IT Enabled Services</t>
  </si>
  <si>
    <t>Vedant Fashions Ltd</t>
  </si>
  <si>
    <t>MANYAVAR</t>
  </si>
  <si>
    <t>Maruti Interior Products Ltd</t>
  </si>
  <si>
    <t>MARUTIIPL</t>
  </si>
  <si>
    <t>Motilal Oswal Nifty 200 Momentum 30 ETF</t>
  </si>
  <si>
    <t>MOMOMENTUM</t>
  </si>
  <si>
    <t>Softtech Engineers Ltd</t>
  </si>
  <si>
    <t>Aditya Birla Sun Life Silver ETF</t>
  </si>
  <si>
    <t>SILVER</t>
  </si>
  <si>
    <t>Aditya Birla Sunlife Nifty IT ETF</t>
  </si>
  <si>
    <t>TECH</t>
  </si>
  <si>
    <t>Aditya Birla Sun Life Nifty Healthcare ETF</t>
  </si>
  <si>
    <t>HEALTHY</t>
  </si>
  <si>
    <t>Aditya Birla Sun Life Nifty ETF</t>
  </si>
  <si>
    <t>BSLNIFTY</t>
  </si>
  <si>
    <t>Ekennis Software Service Ltd</t>
  </si>
  <si>
    <t>EKENNIS</t>
  </si>
  <si>
    <t>Mirae Asset Nifty Midcap 150 ETF</t>
  </si>
  <si>
    <t>MAM150ETF</t>
  </si>
  <si>
    <t>Eureka Forbes Ltd</t>
  </si>
  <si>
    <t>EUREKAFORBE</t>
  </si>
  <si>
    <t>Gateway Distriparks Ltd</t>
  </si>
  <si>
    <t>GATEWAY</t>
  </si>
  <si>
    <t>GMR Power and Urban Infra Ltd</t>
  </si>
  <si>
    <t>GMRP&amp;UI</t>
  </si>
  <si>
    <t>Bhatia Colour Chem Ltd</t>
  </si>
  <si>
    <t>BCCL</t>
  </si>
  <si>
    <t>Motherson Sumi Wiring India Ltd</t>
  </si>
  <si>
    <t>MSUMI</t>
  </si>
  <si>
    <t>Achyut Healthcare Ltd</t>
  </si>
  <si>
    <t>ACHYUT</t>
  </si>
  <si>
    <t>Evoq Remedies Ltd</t>
  </si>
  <si>
    <t>EVOQ</t>
  </si>
  <si>
    <t>Motilal Oswal S&amp;P BSE Low Volatility ETF</t>
  </si>
  <si>
    <t>MOLOWVOL</t>
  </si>
  <si>
    <t>Avro India Ltd</t>
  </si>
  <si>
    <t>AVROIND</t>
  </si>
  <si>
    <t>Plastic Products - Consumer</t>
  </si>
  <si>
    <t>Uma Exports Ltd</t>
  </si>
  <si>
    <t>UMAEXPORTS</t>
  </si>
  <si>
    <t>Veranda Learning Solutions Ltd</t>
  </si>
  <si>
    <t>VERANDA</t>
  </si>
  <si>
    <t>Sunrise Efficient Marketing Ltd</t>
  </si>
  <si>
    <t>SEML</t>
  </si>
  <si>
    <t>Dhyaani Tile and Marblez Ltd</t>
  </si>
  <si>
    <t>DHYAANI</t>
  </si>
  <si>
    <t>Hariom Pipe Industries Ltd</t>
  </si>
  <si>
    <t>HARIOMPIPE</t>
  </si>
  <si>
    <t>Eighty Jewellers Ltd</t>
  </si>
  <si>
    <t>EIGHTY</t>
  </si>
  <si>
    <t>Shashwat Furnishing Solutions Ltd</t>
  </si>
  <si>
    <t>SFSL</t>
  </si>
  <si>
    <t>Global Longlife Hospital and Research Ltd</t>
  </si>
  <si>
    <t>GLHRL</t>
  </si>
  <si>
    <t>Fone4 Communications (India) Ltd</t>
  </si>
  <si>
    <t>FONE4</t>
  </si>
  <si>
    <t>Nanavati Ventures Ltd</t>
  </si>
  <si>
    <t>NVENTURES</t>
  </si>
  <si>
    <t>Precious Metals</t>
  </si>
  <si>
    <t>Campus Activewear Ltd</t>
  </si>
  <si>
    <t>CAMPUS</t>
  </si>
  <si>
    <t>Rainbow Children's Medicare Ltd</t>
  </si>
  <si>
    <t>RAINBOW</t>
  </si>
  <si>
    <t>Silver Touch Technologies Ltd</t>
  </si>
  <si>
    <t>Life Insurance Corporation of India</t>
  </si>
  <si>
    <t>LICI</t>
  </si>
  <si>
    <t>Prudent Corporate Advisory Services Ltd</t>
  </si>
  <si>
    <t>PRUDENT</t>
  </si>
  <si>
    <t>Venus Pipes &amp; Tubes Ltd</t>
  </si>
  <si>
    <t>VENUSPIPES</t>
  </si>
  <si>
    <t>Delhivery Ltd</t>
  </si>
  <si>
    <t>DELHIVERY</t>
  </si>
  <si>
    <t>Paradeep Phosphates Ltd</t>
  </si>
  <si>
    <t>PARADEEP</t>
  </si>
  <si>
    <t>Tierra Agrotech Ltd</t>
  </si>
  <si>
    <t>TIERRA</t>
  </si>
  <si>
    <t>Ethos Ltd</t>
  </si>
  <si>
    <t>ETHOSLTD</t>
  </si>
  <si>
    <t>eMudhra Ltd</t>
  </si>
  <si>
    <t>EMUDHRA</t>
  </si>
  <si>
    <t>Aether Industries Ltd</t>
  </si>
  <si>
    <t>AETHER</t>
  </si>
  <si>
    <t>We Win Ltd</t>
  </si>
  <si>
    <t>WEWIN</t>
  </si>
  <si>
    <t>Silver Pearl Hospitality &amp; Luxury Spaces Ltd</t>
  </si>
  <si>
    <t>SILVERPRL</t>
  </si>
  <si>
    <t>Kotak Banking ETF - Dividend Payout Option</t>
  </si>
  <si>
    <t>KOTAKBKETF</t>
  </si>
  <si>
    <t>SBI-ETF NIFTY BANK</t>
  </si>
  <si>
    <t>SETFNIFBK</t>
  </si>
  <si>
    <t>SBI-ETF NIFTY 50</t>
  </si>
  <si>
    <t>SETFNIF50</t>
  </si>
  <si>
    <t>Altman's Z Score Analysis</t>
  </si>
  <si>
    <t>Working Capital/Total Assets</t>
  </si>
  <si>
    <t>Working  Capital</t>
  </si>
  <si>
    <t>Working Capital/Total Assets (A)</t>
  </si>
  <si>
    <t>Retained Earnings/Total Assets</t>
  </si>
  <si>
    <t>Retained Earnings/Total Assets (B)</t>
  </si>
  <si>
    <t>EBIT/Total Assets</t>
  </si>
  <si>
    <t>EBIT/Total Assets (C)</t>
  </si>
  <si>
    <t>Market Cap/Long term Liabilities</t>
  </si>
  <si>
    <t>Market Cap</t>
  </si>
  <si>
    <t>Long term Liabilities</t>
  </si>
  <si>
    <t>Market Cap/Long term Liabilities (D)</t>
  </si>
  <si>
    <t>Sales/Total Assets</t>
  </si>
  <si>
    <t>Sales/Total Assets (E)</t>
  </si>
  <si>
    <t>Altman's Z Score</t>
  </si>
  <si>
    <t>Final Score</t>
  </si>
  <si>
    <t>Financial Stability</t>
  </si>
  <si>
    <t>Table of contents</t>
  </si>
  <si>
    <t xml:space="preserve">One Page Profile </t>
  </si>
  <si>
    <t>Historical Statements</t>
  </si>
  <si>
    <t>Common Size Statement</t>
  </si>
  <si>
    <t>Ratio Analysis</t>
  </si>
  <si>
    <t>Forecasting</t>
  </si>
  <si>
    <t>Beta Regression</t>
  </si>
  <si>
    <t>DCF Valuation</t>
  </si>
  <si>
    <t>Comparable Comps Valuation</t>
  </si>
  <si>
    <t>Intrinsic Value</t>
  </si>
  <si>
    <t>VaR &amp; Monte Carlo Simulation</t>
  </si>
  <si>
    <t>DuPont Analysis</t>
  </si>
  <si>
    <t>FINANCIAL</t>
  </si>
  <si>
    <t>MODELLING</t>
  </si>
  <si>
    <t>REPORT</t>
  </si>
  <si>
    <t>(A Comprehensive DCF  and Comps Valuation)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</si>
</sst>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mm/yy"/>
    <numFmt numFmtId="181" formatCode="#,##0.0"/>
    <numFmt numFmtId="182" formatCode="0.0\x"/>
    <numFmt numFmtId="183" formatCode="dd/mmm/yy"/>
    <numFmt numFmtId="184" formatCode="dd/mm/yyyy"/>
    <numFmt numFmtId="185" formatCode="0.0%"/>
    <numFmt numFmtId="186" formatCode="0.0"/>
    <numFmt numFmtId="187" formatCode="mmm/yy&quot;A&quot;"/>
    <numFmt numFmtId="188" formatCode="mmm/yy&quot;F&quot;"/>
    <numFmt numFmtId="189" formatCode="0.000"/>
    <numFmt numFmtId="190" formatCode="0.00&quot;x&quot;"/>
    <numFmt numFmtId="191" formatCode="&quot;₹&quot;\ #,##0.00;\(&quot;₹&quot;\ #,##0.00\);\-"/>
    <numFmt numFmtId="192" formatCode="&quot;₹&quot;\ #,##0.00;&quot;₹&quot;\ \(#,##0.00\);\-"/>
    <numFmt numFmtId="193" formatCode="#,##0.0;\-#,##0.0;\-"/>
    <numFmt numFmtId="194" formatCode="[$-409]mmm/yy;@"/>
    <numFmt numFmtId="195" formatCode="_(* #,##0.00_);_(* \(#,##0.00\);_(* &quot;-&quot;??_);_(@_)"/>
    <numFmt numFmtId="196" formatCode="0&quot;A&quot;"/>
    <numFmt numFmtId="197" formatCode="0&quot;E&quot;"/>
    <numFmt numFmtId="198" formatCode="0000&quot;E&quot;"/>
    <numFmt numFmtId="199" formatCode="0.00\x"/>
    <numFmt numFmtId="200" formatCode="&quot;₹&quot;\ #,##0.00;&quot;₹&quot;\ \(#,##0.00\)"/>
    <numFmt numFmtId="201" formatCode="&quot;₹&quot;\ #,##0.00"/>
    <numFmt numFmtId="202" formatCode="#,##0;\(#,##0\)"/>
  </numFmts>
  <fonts count="61">
    <font>
      <sz val="11"/>
      <color theme="1"/>
      <name val="Calibri"/>
      <charset val="134"/>
      <scheme val="minor"/>
    </font>
    <font>
      <sz val="14"/>
      <color theme="0"/>
      <name val="Calibri"/>
      <charset val="134"/>
      <scheme val="minor"/>
    </font>
    <font>
      <sz val="18"/>
      <color theme="0"/>
      <name val="Calibri"/>
      <charset val="134"/>
      <scheme val="minor"/>
    </font>
    <font>
      <sz val="24"/>
      <color theme="1"/>
      <name val="Calibri"/>
      <charset val="134"/>
      <scheme val="minor"/>
    </font>
    <font>
      <b/>
      <sz val="36"/>
      <color theme="0"/>
      <name val="Calibri"/>
      <charset val="134"/>
      <scheme val="minor"/>
    </font>
    <font>
      <b/>
      <sz val="26"/>
      <color theme="0"/>
      <name val="Calibri"/>
      <charset val="134"/>
      <scheme val="minor"/>
    </font>
    <font>
      <sz val="11"/>
      <color theme="0"/>
      <name val="Calibri"/>
      <charset val="134"/>
      <scheme val="minor"/>
    </font>
    <font>
      <b/>
      <sz val="24"/>
      <color rgb="FF0E6AB5"/>
      <name val="Calibri"/>
      <charset val="134"/>
      <scheme val="minor"/>
    </font>
    <font>
      <b/>
      <sz val="14"/>
      <color rgb="FF0E6AB5"/>
      <name val="Calibri"/>
      <charset val="134"/>
      <scheme val="minor"/>
    </font>
    <font>
      <b/>
      <sz val="18"/>
      <color rgb="FF0E6AB5"/>
      <name val="Calibri"/>
      <charset val="134"/>
      <scheme val="minor"/>
    </font>
    <font>
      <sz val="11"/>
      <color rgb="FF606F7B"/>
      <name val="Arial"/>
      <charset val="134"/>
    </font>
    <font>
      <b/>
      <sz val="11"/>
      <color rgb="FF0E6AB5"/>
      <name val="Calibri"/>
      <charset val="134"/>
      <scheme val="minor"/>
    </font>
    <font>
      <b/>
      <sz val="11"/>
      <color theme="0"/>
      <name val="Calibri"/>
      <charset val="134"/>
      <scheme val="minor"/>
    </font>
    <font>
      <b/>
      <sz val="11"/>
      <color theme="1"/>
      <name val="Calibri"/>
      <charset val="134"/>
      <scheme val="minor"/>
    </font>
    <font>
      <b/>
      <i/>
      <sz val="11"/>
      <color rgb="FF0E6AB5"/>
      <name val="Calibri"/>
      <charset val="134"/>
      <scheme val="minor"/>
    </font>
    <font>
      <b/>
      <i/>
      <sz val="14"/>
      <color theme="0"/>
      <name val="Calibri"/>
      <charset val="134"/>
      <scheme val="minor"/>
    </font>
    <font>
      <i/>
      <sz val="11"/>
      <color theme="1"/>
      <name val="Calibri"/>
      <charset val="134"/>
      <scheme val="minor"/>
    </font>
    <font>
      <sz val="11"/>
      <color rgb="FF0275D8"/>
      <name val="Calibri"/>
      <charset val="134"/>
      <scheme val="minor"/>
    </font>
    <font>
      <sz val="11"/>
      <name val="Calibri"/>
      <charset val="134"/>
      <scheme val="minor"/>
    </font>
    <font>
      <u/>
      <sz val="11"/>
      <color theme="10"/>
      <name val="Calibri"/>
      <charset val="134"/>
    </font>
    <font>
      <sz val="11"/>
      <color theme="4" tint="-0.249977111117893"/>
      <name val="Calibri"/>
      <charset val="134"/>
      <scheme val="minor"/>
    </font>
    <font>
      <b/>
      <sz val="11"/>
      <color theme="0" tint="-0.0499893185216834"/>
      <name val="Calibri"/>
      <charset val="134"/>
      <scheme val="minor"/>
    </font>
    <font>
      <b/>
      <i/>
      <sz val="11"/>
      <color theme="1"/>
      <name val="Calibri"/>
      <charset val="134"/>
      <scheme val="minor"/>
    </font>
    <font>
      <i/>
      <sz val="11"/>
      <color theme="0" tint="-0.249977111117893"/>
      <name val="Calibri"/>
      <charset val="134"/>
      <scheme val="minor"/>
    </font>
    <font>
      <i/>
      <sz val="11"/>
      <color theme="0" tint="-0.349986266670736"/>
      <name val="Calibri"/>
      <charset val="134"/>
      <scheme val="minor"/>
    </font>
    <font>
      <b/>
      <sz val="16"/>
      <color theme="1"/>
      <name val="Calibri"/>
      <charset val="134"/>
      <scheme val="minor"/>
    </font>
    <font>
      <b/>
      <u/>
      <sz val="11"/>
      <color theme="10"/>
      <name val="Calibri"/>
      <charset val="134"/>
    </font>
    <font>
      <b/>
      <sz val="11"/>
      <color rgb="FFFF0000"/>
      <name val="Calibri"/>
      <charset val="134"/>
      <scheme val="minor"/>
    </font>
    <font>
      <b/>
      <sz val="11"/>
      <color rgb="FF000000"/>
      <name val="Inherit"/>
      <charset val="134"/>
    </font>
    <font>
      <sz val="11"/>
      <color rgb="FF000000"/>
      <name val="Arial"/>
      <charset val="134"/>
    </font>
    <font>
      <b/>
      <sz val="14"/>
      <color theme="0"/>
      <name val="Calibri"/>
      <charset val="134"/>
      <scheme val="minor"/>
    </font>
    <font>
      <sz val="12"/>
      <color theme="1"/>
      <name val="Calibri"/>
      <charset val="134"/>
      <scheme val="minor"/>
    </font>
    <font>
      <i/>
      <sz val="12"/>
      <color theme="1"/>
      <name val="Calibri"/>
      <charset val="134"/>
      <scheme val="minor"/>
    </font>
    <font>
      <b/>
      <sz val="12"/>
      <color theme="0"/>
      <name val="Calibri"/>
      <charset val="134"/>
      <scheme val="minor"/>
    </font>
    <font>
      <i/>
      <sz val="10"/>
      <color theme="1"/>
      <name val="Calibri"/>
      <charset val="134"/>
      <scheme val="minor"/>
    </font>
    <font>
      <sz val="12"/>
      <color rgb="FF212121"/>
      <name val="Arial"/>
      <charset val="134"/>
    </font>
    <font>
      <b/>
      <sz val="12"/>
      <color theme="1"/>
      <name val="Calibri"/>
      <charset val="134"/>
      <scheme val="minor"/>
    </font>
    <font>
      <i/>
      <sz val="11"/>
      <color theme="1"/>
      <name val="Calibri"/>
      <charset val="134"/>
    </font>
    <font>
      <b/>
      <sz val="11"/>
      <color rgb="FF202122"/>
      <name val="Arial"/>
      <charset val="134"/>
    </font>
    <font>
      <sz val="11"/>
      <color rgb="FF202122"/>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vertAlign val="superscript"/>
      <sz val="11"/>
      <color theme="1"/>
      <name val="Calibri"/>
      <charset val="134"/>
      <scheme val="minor"/>
    </font>
    <font>
      <vertAlign val="superscript"/>
      <sz val="10"/>
      <color theme="1"/>
      <name val="Calibri"/>
      <charset val="134"/>
      <scheme val="minor"/>
    </font>
  </fonts>
  <fills count="47">
    <fill>
      <patternFill patternType="none"/>
    </fill>
    <fill>
      <patternFill patternType="gray125"/>
    </fill>
    <fill>
      <patternFill patternType="solid">
        <fgColor rgb="FF0E6AB5"/>
        <bgColor indexed="64"/>
      </patternFill>
    </fill>
    <fill>
      <patternFill patternType="solid">
        <fgColor rgb="FF86BADF"/>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7" tint="-0.249977111117893"/>
        <bgColor indexed="64"/>
      </patternFill>
    </fill>
    <fill>
      <patternFill patternType="solid">
        <fgColor theme="9"/>
        <bgColor indexed="64"/>
      </patternFill>
    </fill>
    <fill>
      <patternFill patternType="solid">
        <fgColor rgb="FF0275D8"/>
        <bgColor indexed="64"/>
      </patternFill>
    </fill>
    <fill>
      <patternFill patternType="solid">
        <fgColor theme="0"/>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EEEEEE"/>
        <bgColor indexed="64"/>
      </patternFill>
    </fill>
    <fill>
      <patternFill patternType="solid">
        <fgColor rgb="FFFFFFFF"/>
        <bgColor indexed="64"/>
      </patternFill>
    </fill>
    <fill>
      <patternFill patternType="solid">
        <fgColor rgb="FFF7F6E8"/>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right/>
      <top style="medium">
        <color theme="0"/>
      </top>
      <bottom style="medium">
        <color theme="0"/>
      </bottom>
      <diagonal/>
    </border>
    <border>
      <left/>
      <right/>
      <top style="medium">
        <color rgb="FF0E6AB5"/>
      </top>
      <bottom/>
      <diagonal/>
    </border>
    <border>
      <left/>
      <right/>
      <top/>
      <bottom style="thin">
        <color rgb="FF0E6AB5"/>
      </bottom>
      <diagonal/>
    </border>
    <border>
      <left/>
      <right/>
      <top style="thin">
        <color rgb="FF0E6AB5"/>
      </top>
      <bottom/>
      <diagonal/>
    </border>
    <border>
      <left/>
      <right/>
      <top/>
      <bottom style="medium">
        <color rgb="FF0E6AB5"/>
      </bottom>
      <diagonal/>
    </border>
    <border>
      <left/>
      <right/>
      <top/>
      <bottom style="hair">
        <color theme="7" tint="-0.249946592608417"/>
      </bottom>
      <diagonal/>
    </border>
    <border>
      <left/>
      <right/>
      <top style="hair">
        <color theme="7" tint="-0.249946592608417"/>
      </top>
      <bottom style="hair">
        <color theme="7" tint="-0.249946592608417"/>
      </bottom>
      <diagonal/>
    </border>
    <border>
      <left/>
      <right/>
      <top style="thin">
        <color theme="7" tint="-0.249946592608417"/>
      </top>
      <bottom style="thin">
        <color theme="7" tint="-0.249946592608417"/>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top/>
      <bottom style="thin">
        <color theme="0"/>
      </bottom>
      <diagonal/>
    </border>
    <border>
      <left/>
      <right/>
      <top style="dotted">
        <color theme="7" tint="-0.249946592608417"/>
      </top>
      <bottom style="dotted">
        <color theme="7" tint="-0.249946592608417"/>
      </bottom>
      <diagonal/>
    </border>
    <border>
      <left/>
      <right/>
      <top style="medium">
        <color rgb="FF0E6AB5"/>
      </top>
      <bottom style="medium">
        <color rgb="FF0E6AB5"/>
      </bottom>
      <diagonal/>
    </border>
    <border>
      <left/>
      <right/>
      <top style="dotted">
        <color theme="7" tint="-0.249946592608417"/>
      </top>
      <bottom style="thin">
        <color theme="7" tint="-0.249946592608417"/>
      </bottom>
      <diagonal/>
    </border>
    <border>
      <left/>
      <right/>
      <top style="dotted">
        <color theme="7" tint="-0.249946592608417"/>
      </top>
      <bottom/>
      <diagonal/>
    </border>
    <border>
      <left/>
      <right/>
      <top style="thin">
        <color theme="7" tint="-0.249946592608417"/>
      </top>
      <bottom/>
      <diagonal/>
    </border>
    <border>
      <left/>
      <right/>
      <top style="hair">
        <color theme="7" tint="-0.249946592608417"/>
      </top>
      <bottom style="thin">
        <color theme="7" tint="-0.249946592608417"/>
      </bottom>
      <diagonal/>
    </border>
    <border>
      <left/>
      <right/>
      <top style="dotted">
        <color auto="1"/>
      </top>
      <bottom style="thin">
        <color auto="1"/>
      </bottom>
      <diagonal/>
    </border>
    <border>
      <left/>
      <right/>
      <top/>
      <bottom style="dotted">
        <color auto="1"/>
      </bottom>
      <diagonal/>
    </border>
    <border>
      <left/>
      <right/>
      <top style="dotted">
        <color auto="1"/>
      </top>
      <bottom/>
      <diagonal/>
    </border>
    <border>
      <left/>
      <right/>
      <top style="thin">
        <color auto="1"/>
      </top>
      <bottom style="thin">
        <color auto="1"/>
      </bottom>
      <diagonal/>
    </border>
    <border>
      <left/>
      <right/>
      <top style="medium">
        <color auto="1"/>
      </top>
      <bottom style="thin">
        <color auto="1"/>
      </bottom>
      <diagonal/>
    </border>
    <border>
      <left/>
      <right/>
      <top/>
      <bottom style="medium">
        <color auto="1"/>
      </bottom>
      <diagonal/>
    </border>
    <border>
      <left/>
      <right/>
      <top style="thin">
        <color rgb="FF002060"/>
      </top>
      <bottom/>
      <diagonal/>
    </border>
    <border>
      <left/>
      <right/>
      <top/>
      <bottom style="thin">
        <color rgb="FF002060"/>
      </bottom>
      <diagonal/>
    </border>
    <border>
      <left/>
      <right/>
      <top style="hair">
        <color rgb="FF002060"/>
      </top>
      <bottom style="hair">
        <color rgb="FF002060"/>
      </bottom>
      <diagonal/>
    </border>
    <border>
      <left/>
      <right/>
      <top style="thin">
        <color rgb="FF002060"/>
      </top>
      <bottom style="thin">
        <color rgb="FF002060"/>
      </bottom>
      <diagonal/>
    </border>
    <border>
      <left style="medium">
        <color rgb="FFDDDDDD"/>
      </left>
      <right/>
      <top style="thick">
        <color rgb="FFDDDDDD"/>
      </top>
      <bottom style="medium">
        <color rgb="FFDDDDDD"/>
      </bottom>
      <diagonal/>
    </border>
    <border>
      <left style="medium">
        <color rgb="FFDDDDDD"/>
      </left>
      <right/>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DDDDDD"/>
      </right>
      <top/>
      <bottom style="medium">
        <color rgb="FFDDDDDD"/>
      </bottom>
      <diagonal/>
    </border>
    <border>
      <left/>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40" fillId="0" borderId="0" applyFont="0" applyFill="0" applyBorder="0" applyAlignment="0" applyProtection="0">
      <alignment vertical="center"/>
    </xf>
    <xf numFmtId="9" fontId="0" fillId="0" borderId="0" applyFont="0" applyFill="0" applyBorder="0" applyAlignment="0" applyProtection="0"/>
    <xf numFmtId="178" fontId="40" fillId="0" borderId="0" applyFont="0" applyFill="0" applyBorder="0" applyAlignment="0" applyProtection="0">
      <alignment vertical="center"/>
    </xf>
    <xf numFmtId="179" fontId="40" fillId="0" borderId="0" applyFont="0" applyFill="0" applyBorder="0" applyAlignment="0" applyProtection="0">
      <alignment vertical="center"/>
    </xf>
    <xf numFmtId="0" fontId="19" fillId="0" borderId="0" applyNumberFormat="0" applyFill="0" applyBorder="0" applyAlignment="0" applyProtection="0">
      <alignment vertical="top"/>
      <protection locked="0"/>
    </xf>
    <xf numFmtId="0" fontId="41" fillId="0" borderId="0" applyNumberFormat="0" applyFill="0" applyBorder="0" applyAlignment="0" applyProtection="0">
      <alignment vertical="center"/>
    </xf>
    <xf numFmtId="0" fontId="40" fillId="19" borderId="35"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36" applyNumberFormat="0" applyFill="0" applyAlignment="0" applyProtection="0">
      <alignment vertical="center"/>
    </xf>
    <xf numFmtId="0" fontId="46" fillId="0" borderId="36" applyNumberFormat="0" applyFill="0" applyAlignment="0" applyProtection="0">
      <alignment vertical="center"/>
    </xf>
    <xf numFmtId="0" fontId="47" fillId="0" borderId="37" applyNumberFormat="0" applyFill="0" applyAlignment="0" applyProtection="0">
      <alignment vertical="center"/>
    </xf>
    <xf numFmtId="0" fontId="47" fillId="0" borderId="0" applyNumberFormat="0" applyFill="0" applyBorder="0" applyAlignment="0" applyProtection="0">
      <alignment vertical="center"/>
    </xf>
    <xf numFmtId="0" fontId="48" fillId="20" borderId="38" applyNumberFormat="0" applyAlignment="0" applyProtection="0">
      <alignment vertical="center"/>
    </xf>
    <xf numFmtId="0" fontId="49" fillId="21" borderId="39" applyNumberFormat="0" applyAlignment="0" applyProtection="0">
      <alignment vertical="center"/>
    </xf>
    <xf numFmtId="0" fontId="50" fillId="21" borderId="38" applyNumberFormat="0" applyAlignment="0" applyProtection="0">
      <alignment vertical="center"/>
    </xf>
    <xf numFmtId="0" fontId="51" fillId="22" borderId="40" applyNumberFormat="0" applyAlignment="0" applyProtection="0">
      <alignment vertical="center"/>
    </xf>
    <xf numFmtId="0" fontId="52" fillId="0" borderId="41" applyNumberFormat="0" applyFill="0" applyAlignment="0" applyProtection="0">
      <alignment vertical="center"/>
    </xf>
    <xf numFmtId="0" fontId="53" fillId="0" borderId="42" applyNumberFormat="0" applyFill="0" applyAlignment="0" applyProtection="0">
      <alignment vertical="center"/>
    </xf>
    <xf numFmtId="0" fontId="54" fillId="23" borderId="0" applyNumberFormat="0" applyBorder="0" applyAlignment="0" applyProtection="0">
      <alignment vertical="center"/>
    </xf>
    <xf numFmtId="0" fontId="55" fillId="24" borderId="0" applyNumberFormat="0" applyBorder="0" applyAlignment="0" applyProtection="0">
      <alignment vertical="center"/>
    </xf>
    <xf numFmtId="0" fontId="56"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6" fillId="13" borderId="0" applyNumberFormat="0" applyBorder="0" applyAlignment="0" applyProtection="0"/>
    <xf numFmtId="0" fontId="57" fillId="29" borderId="0" applyNumberFormat="0" applyBorder="0" applyAlignment="0" applyProtection="0">
      <alignment vertical="center"/>
    </xf>
    <xf numFmtId="0" fontId="58" fillId="30" borderId="0" applyNumberFormat="0" applyBorder="0" applyAlignment="0" applyProtection="0">
      <alignment vertical="center"/>
    </xf>
    <xf numFmtId="0" fontId="58" fillId="31"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8" fillId="34" borderId="0" applyNumberFormat="0" applyBorder="0" applyAlignment="0" applyProtection="0">
      <alignment vertical="center"/>
    </xf>
    <xf numFmtId="0" fontId="58" fillId="35" borderId="0" applyNumberFormat="0" applyBorder="0" applyAlignment="0" applyProtection="0">
      <alignment vertical="center"/>
    </xf>
    <xf numFmtId="0" fontId="6" fillId="14" borderId="0" applyNumberFormat="0" applyBorder="0" applyAlignment="0" applyProtection="0"/>
    <xf numFmtId="0" fontId="57" fillId="36" borderId="0" applyNumberFormat="0" applyBorder="0" applyAlignment="0" applyProtection="0">
      <alignment vertical="center"/>
    </xf>
    <xf numFmtId="0" fontId="58" fillId="37" borderId="0" applyNumberFormat="0" applyBorder="0" applyAlignment="0" applyProtection="0">
      <alignment vertical="center"/>
    </xf>
    <xf numFmtId="0" fontId="58"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8" fillId="41" borderId="0" applyNumberFormat="0" applyBorder="0" applyAlignment="0" applyProtection="0">
      <alignment vertical="center"/>
    </xf>
    <xf numFmtId="0" fontId="58" fillId="42" borderId="0" applyNumberFormat="0" applyBorder="0" applyAlignment="0" applyProtection="0">
      <alignment vertical="center"/>
    </xf>
    <xf numFmtId="0" fontId="57" fillId="43" borderId="0" applyNumberFormat="0" applyBorder="0" applyAlignment="0" applyProtection="0">
      <alignment vertical="center"/>
    </xf>
    <xf numFmtId="0" fontId="6" fillId="8" borderId="0" applyNumberFormat="0" applyBorder="0" applyAlignment="0" applyProtection="0"/>
    <xf numFmtId="0" fontId="58" fillId="44" borderId="0" applyNumberFormat="0" applyBorder="0" applyAlignment="0" applyProtection="0">
      <alignment vertical="center"/>
    </xf>
    <xf numFmtId="0" fontId="58" fillId="45" borderId="0" applyNumberFormat="0" applyBorder="0" applyAlignment="0" applyProtection="0">
      <alignment vertical="center"/>
    </xf>
    <xf numFmtId="0" fontId="57" fillId="46" borderId="0" applyNumberFormat="0" applyBorder="0" applyAlignment="0" applyProtection="0">
      <alignment vertical="center"/>
    </xf>
  </cellStyleXfs>
  <cellXfs count="298">
    <xf numFmtId="0" fontId="0" fillId="0" borderId="0" xfId="0"/>
    <xf numFmtId="0" fontId="0" fillId="2" borderId="0" xfId="0" applyFill="1"/>
    <xf numFmtId="0" fontId="1" fillId="2" borderId="1" xfId="0" applyFont="1" applyFill="1" applyBorder="1" applyAlignment="1">
      <alignment vertical="center"/>
    </xf>
    <xf numFmtId="0" fontId="0" fillId="2" borderId="1" xfId="0" applyFill="1" applyBorder="1"/>
    <xf numFmtId="0" fontId="2" fillId="2" borderId="1" xfId="0" applyFont="1" applyFill="1" applyBorder="1" applyAlignment="1">
      <alignment vertical="center"/>
    </xf>
    <xf numFmtId="0" fontId="3" fillId="2" borderId="1" xfId="0" applyFont="1" applyFill="1" applyBorder="1" applyAlignment="1">
      <alignment horizontal="center" vertical="center"/>
    </xf>
    <xf numFmtId="0" fontId="4" fillId="2" borderId="0" xfId="0" applyFont="1" applyFill="1"/>
    <xf numFmtId="0" fontId="2" fillId="2" borderId="0" xfId="0" applyFont="1" applyFill="1"/>
    <xf numFmtId="0" fontId="0" fillId="0" borderId="2" xfId="0" applyBorder="1"/>
    <xf numFmtId="176" fontId="0" fillId="0" borderId="0" xfId="0" applyNumberFormat="1"/>
    <xf numFmtId="0" fontId="5" fillId="3" borderId="0" xfId="0" applyFont="1" applyFill="1" applyAlignment="1">
      <alignment horizontal="center" vertical="center"/>
    </xf>
    <xf numFmtId="0" fontId="2" fillId="3" borderId="0" xfId="0" applyFont="1" applyFill="1"/>
    <xf numFmtId="0" fontId="6" fillId="3" borderId="0" xfId="0" applyFont="1" applyFill="1"/>
    <xf numFmtId="176" fontId="7" fillId="0" borderId="0" xfId="0" applyNumberFormat="1" applyFont="1" applyAlignment="1">
      <alignment horizontal="center" vertical="top"/>
    </xf>
    <xf numFmtId="0" fontId="8" fillId="0" borderId="0" xfId="0" applyFont="1"/>
    <xf numFmtId="0" fontId="0" fillId="0" borderId="3" xfId="0" applyBorder="1"/>
    <xf numFmtId="0" fontId="9" fillId="0" borderId="4" xfId="0" applyFont="1" applyBorder="1" applyAlignment="1">
      <alignment horizontal="center"/>
    </xf>
    <xf numFmtId="0" fontId="8" fillId="0" borderId="4" xfId="0" applyFont="1" applyBorder="1" applyAlignment="1">
      <alignment horizontal="center"/>
    </xf>
    <xf numFmtId="0" fontId="10" fillId="0" borderId="0" xfId="0" applyFont="1" applyAlignment="1">
      <alignment horizontal="left" vertical="center" wrapText="1"/>
    </xf>
    <xf numFmtId="0" fontId="11" fillId="0" borderId="0" xfId="0" applyFont="1"/>
    <xf numFmtId="0" fontId="12" fillId="2" borderId="0" xfId="0" applyFont="1" applyFill="1" applyAlignment="1">
      <alignment horizontal="center"/>
    </xf>
    <xf numFmtId="180" fontId="13" fillId="0" borderId="0" xfId="0" applyNumberFormat="1" applyFont="1"/>
    <xf numFmtId="181" fontId="0" fillId="0" borderId="0" xfId="0" applyNumberFormat="1"/>
    <xf numFmtId="0" fontId="13" fillId="3" borderId="0" xfId="0" applyFont="1" applyFill="1"/>
    <xf numFmtId="10" fontId="13" fillId="3" borderId="0" xfId="3" applyNumberFormat="1" applyFont="1" applyFill="1"/>
    <xf numFmtId="9" fontId="13" fillId="3" borderId="0" xfId="3" applyFont="1" applyFill="1"/>
    <xf numFmtId="2" fontId="13" fillId="3" borderId="0" xfId="0" applyNumberFormat="1" applyFont="1" applyFill="1"/>
    <xf numFmtId="0" fontId="13" fillId="0" borderId="0" xfId="0" applyFont="1"/>
    <xf numFmtId="0" fontId="14" fillId="0" borderId="0" xfId="0" applyFont="1"/>
    <xf numFmtId="182" fontId="13" fillId="3" borderId="0" xfId="3" applyNumberFormat="1" applyFont="1" applyFill="1"/>
    <xf numFmtId="183" fontId="0" fillId="0" borderId="0" xfId="0" applyNumberFormat="1"/>
    <xf numFmtId="184" fontId="0" fillId="0" borderId="0" xfId="0" applyNumberFormat="1"/>
    <xf numFmtId="0" fontId="0" fillId="3" borderId="2" xfId="0" applyFill="1" applyBorder="1"/>
    <xf numFmtId="176" fontId="7" fillId="3" borderId="0" xfId="0" applyNumberFormat="1" applyFont="1" applyFill="1"/>
    <xf numFmtId="0" fontId="0" fillId="3" borderId="0" xfId="0" applyFill="1"/>
    <xf numFmtId="0" fontId="8" fillId="3" borderId="0" xfId="0" applyFont="1" applyFill="1"/>
    <xf numFmtId="0" fontId="0" fillId="3" borderId="5" xfId="0" applyFill="1" applyBorder="1"/>
    <xf numFmtId="0" fontId="15" fillId="2" borderId="0" xfId="0" applyFont="1" applyFill="1" applyAlignment="1">
      <alignment horizontal="center"/>
    </xf>
    <xf numFmtId="0" fontId="12" fillId="2" borderId="0" xfId="0" applyFont="1" applyFill="1"/>
    <xf numFmtId="0" fontId="12" fillId="2" borderId="0" xfId="0" applyFont="1" applyFill="1" applyAlignment="1">
      <alignment horizontal="right"/>
    </xf>
    <xf numFmtId="0" fontId="6" fillId="2" borderId="0" xfId="0" applyFont="1" applyFill="1"/>
    <xf numFmtId="0" fontId="12" fillId="2" borderId="6" xfId="0" applyFont="1" applyFill="1" applyBorder="1" applyAlignment="1">
      <alignment horizontal="center"/>
    </xf>
    <xf numFmtId="0" fontId="0" fillId="0" borderId="7" xfId="0" applyBorder="1"/>
    <xf numFmtId="10" fontId="0" fillId="0" borderId="7" xfId="3" applyNumberFormat="1" applyFont="1" applyBorder="1"/>
    <xf numFmtId="185" fontId="0" fillId="0" borderId="7" xfId="3" applyNumberFormat="1" applyFont="1" applyBorder="1"/>
    <xf numFmtId="0" fontId="13" fillId="0" borderId="8" xfId="0" applyFont="1" applyBorder="1"/>
    <xf numFmtId="0" fontId="13" fillId="0" borderId="8" xfId="0" applyFont="1" applyBorder="1" applyAlignment="1">
      <alignment horizontal="right"/>
    </xf>
    <xf numFmtId="10" fontId="0" fillId="0" borderId="6" xfId="0" applyNumberFormat="1" applyBorder="1"/>
    <xf numFmtId="10" fontId="0" fillId="0" borderId="6" xfId="3" applyNumberFormat="1" applyFont="1" applyBorder="1"/>
    <xf numFmtId="2" fontId="0" fillId="0" borderId="6" xfId="0" applyNumberFormat="1" applyBorder="1"/>
    <xf numFmtId="10" fontId="0" fillId="0" borderId="7" xfId="0" applyNumberFormat="1" applyBorder="1"/>
    <xf numFmtId="2" fontId="0" fillId="0" borderId="7" xfId="0" applyNumberFormat="1" applyBorder="1"/>
    <xf numFmtId="0" fontId="12" fillId="2" borderId="8" xfId="0" applyFont="1" applyFill="1" applyBorder="1"/>
    <xf numFmtId="0" fontId="12" fillId="2" borderId="8" xfId="0" applyFont="1" applyFill="1" applyBorder="1" applyAlignment="1">
      <alignment horizontal="right"/>
    </xf>
    <xf numFmtId="0" fontId="0" fillId="0" borderId="0" xfId="0" applyAlignment="1">
      <alignment horizontal="right"/>
    </xf>
    <xf numFmtId="0" fontId="0" fillId="0" borderId="9" xfId="0" applyBorder="1"/>
    <xf numFmtId="0" fontId="0" fillId="0" borderId="10" xfId="0" applyBorder="1"/>
    <xf numFmtId="2" fontId="0" fillId="0" borderId="10" xfId="0" applyNumberFormat="1" applyBorder="1"/>
    <xf numFmtId="0" fontId="0" fillId="0" borderId="11" xfId="0" applyBorder="1"/>
    <xf numFmtId="0" fontId="0" fillId="0" borderId="12" xfId="0" applyBorder="1"/>
    <xf numFmtId="2" fontId="0" fillId="0" borderId="0" xfId="0" applyNumberFormat="1"/>
    <xf numFmtId="0" fontId="13" fillId="0" borderId="12" xfId="0" applyFont="1" applyBorder="1"/>
    <xf numFmtId="0" fontId="16" fillId="0" borderId="0" xfId="0" applyFont="1"/>
    <xf numFmtId="0" fontId="12" fillId="2" borderId="13" xfId="0" applyFont="1" applyFill="1" applyBorder="1" applyAlignment="1">
      <alignment horizontal="center"/>
    </xf>
    <xf numFmtId="0" fontId="0" fillId="4" borderId="14" xfId="0" applyFill="1" applyBorder="1"/>
    <xf numFmtId="3" fontId="0" fillId="4" borderId="14" xfId="0" applyNumberFormat="1" applyFill="1" applyBorder="1"/>
    <xf numFmtId="181" fontId="0" fillId="4" borderId="14" xfId="0" applyNumberFormat="1" applyFill="1" applyBorder="1"/>
    <xf numFmtId="0" fontId="0" fillId="0" borderId="14" xfId="0" applyBorder="1"/>
    <xf numFmtId="3" fontId="0" fillId="0" borderId="14" xfId="0" applyNumberFormat="1" applyBorder="1"/>
    <xf numFmtId="181" fontId="0" fillId="0" borderId="14" xfId="0" applyNumberFormat="1" applyBorder="1"/>
    <xf numFmtId="0" fontId="0" fillId="5" borderId="0" xfId="0" applyFill="1"/>
    <xf numFmtId="0" fontId="13" fillId="5" borderId="0" xfId="0" applyFont="1" applyFill="1"/>
    <xf numFmtId="0" fontId="13" fillId="5" borderId="7" xfId="0" applyFont="1" applyFill="1" applyBorder="1"/>
    <xf numFmtId="0" fontId="0" fillId="5" borderId="7" xfId="0" applyFill="1" applyBorder="1"/>
    <xf numFmtId="0" fontId="0" fillId="0" borderId="15" xfId="0" applyBorder="1"/>
    <xf numFmtId="182" fontId="0" fillId="4" borderId="14" xfId="0" applyNumberFormat="1" applyFill="1" applyBorder="1"/>
    <xf numFmtId="182" fontId="0" fillId="0" borderId="14" xfId="0" applyNumberFormat="1" applyBorder="1"/>
    <xf numFmtId="182" fontId="0" fillId="5" borderId="0" xfId="0" applyNumberFormat="1" applyFill="1"/>
    <xf numFmtId="182" fontId="13" fillId="5" borderId="0" xfId="0" applyNumberFormat="1" applyFont="1" applyFill="1"/>
    <xf numFmtId="3" fontId="0" fillId="0" borderId="0" xfId="0" applyNumberFormat="1"/>
    <xf numFmtId="3" fontId="0" fillId="0" borderId="7" xfId="0" applyNumberFormat="1" applyBorder="1"/>
    <xf numFmtId="181" fontId="0" fillId="0" borderId="7" xfId="0" applyNumberFormat="1" applyBorder="1"/>
    <xf numFmtId="186" fontId="13" fillId="5" borderId="7" xfId="0" applyNumberFormat="1" applyFont="1" applyFill="1" applyBorder="1"/>
    <xf numFmtId="0" fontId="13" fillId="0" borderId="15" xfId="0" applyFont="1" applyBorder="1"/>
    <xf numFmtId="180" fontId="0" fillId="0" borderId="0" xfId="0" applyNumberFormat="1"/>
    <xf numFmtId="187" fontId="12" fillId="2" borderId="0" xfId="0" applyNumberFormat="1" applyFont="1" applyFill="1"/>
    <xf numFmtId="188" fontId="12" fillId="2" borderId="0" xfId="0" applyNumberFormat="1" applyFont="1" applyFill="1"/>
    <xf numFmtId="176" fontId="0" fillId="6" borderId="7" xfId="0" applyNumberFormat="1" applyFill="1" applyBorder="1"/>
    <xf numFmtId="176" fontId="0" fillId="0" borderId="7" xfId="0" applyNumberFormat="1" applyBorder="1"/>
    <xf numFmtId="10" fontId="17" fillId="6" borderId="7" xfId="0" applyNumberFormat="1" applyFont="1" applyFill="1" applyBorder="1"/>
    <xf numFmtId="10" fontId="17" fillId="0" borderId="7" xfId="0" applyNumberFormat="1" applyFont="1" applyBorder="1"/>
    <xf numFmtId="10" fontId="0" fillId="6" borderId="7" xfId="0" applyNumberFormat="1" applyFill="1" applyBorder="1"/>
    <xf numFmtId="0" fontId="0" fillId="6" borderId="7" xfId="0" applyFill="1" applyBorder="1"/>
    <xf numFmtId="189" fontId="0" fillId="0" borderId="7" xfId="0" applyNumberFormat="1" applyBorder="1"/>
    <xf numFmtId="0" fontId="0" fillId="6" borderId="0" xfId="0" applyFill="1"/>
    <xf numFmtId="0" fontId="0" fillId="0" borderId="16" xfId="0" applyBorder="1"/>
    <xf numFmtId="0" fontId="0" fillId="6" borderId="16" xfId="0" applyFill="1" applyBorder="1"/>
    <xf numFmtId="176" fontId="0" fillId="0" borderId="16" xfId="0" applyNumberFormat="1" applyBorder="1"/>
    <xf numFmtId="10" fontId="0" fillId="5" borderId="0" xfId="0" applyNumberFormat="1" applyFill="1"/>
    <xf numFmtId="176" fontId="12" fillId="0" borderId="0" xfId="0" applyNumberFormat="1" applyFont="1"/>
    <xf numFmtId="10" fontId="13" fillId="0" borderId="0" xfId="0" applyNumberFormat="1" applyFont="1"/>
    <xf numFmtId="10" fontId="0" fillId="0" borderId="0" xfId="0" applyNumberFormat="1"/>
    <xf numFmtId="10" fontId="17" fillId="0" borderId="0" xfId="0" applyNumberFormat="1" applyFont="1"/>
    <xf numFmtId="0" fontId="13" fillId="0" borderId="16" xfId="0" applyFont="1" applyBorder="1"/>
    <xf numFmtId="176" fontId="13" fillId="0" borderId="16" xfId="0" applyNumberFormat="1" applyFont="1" applyBorder="1"/>
    <xf numFmtId="176" fontId="13" fillId="0" borderId="0" xfId="0" applyNumberFormat="1" applyFont="1"/>
    <xf numFmtId="190" fontId="0" fillId="0" borderId="0" xfId="1" applyNumberFormat="1" applyFont="1"/>
    <xf numFmtId="2" fontId="0" fillId="5" borderId="0" xfId="0" applyNumberFormat="1" applyFill="1"/>
    <xf numFmtId="180" fontId="6" fillId="2" borderId="0" xfId="0" applyNumberFormat="1" applyFont="1" applyFill="1"/>
    <xf numFmtId="191" fontId="0" fillId="0" borderId="14" xfId="0" applyNumberFormat="1" applyBorder="1"/>
    <xf numFmtId="0" fontId="0" fillId="0" borderId="17" xfId="0" applyBorder="1"/>
    <xf numFmtId="191" fontId="0" fillId="0" borderId="17" xfId="0" applyNumberFormat="1" applyBorder="1"/>
    <xf numFmtId="0" fontId="13" fillId="0" borderId="18" xfId="0" applyFont="1" applyBorder="1"/>
    <xf numFmtId="0" fontId="0" fillId="0" borderId="18" xfId="0" applyBorder="1"/>
    <xf numFmtId="191" fontId="13" fillId="0" borderId="18" xfId="0" applyNumberFormat="1" applyFont="1" applyBorder="1"/>
    <xf numFmtId="191" fontId="0" fillId="0" borderId="0" xfId="0" applyNumberFormat="1"/>
    <xf numFmtId="191" fontId="13" fillId="0" borderId="16" xfId="0" applyNumberFormat="1" applyFont="1" applyBorder="1"/>
    <xf numFmtId="0" fontId="13" fillId="0" borderId="6" xfId="0" applyFont="1" applyBorder="1"/>
    <xf numFmtId="0" fontId="0" fillId="0" borderId="6" xfId="0" applyBorder="1"/>
    <xf numFmtId="191" fontId="0" fillId="0" borderId="6" xfId="0" applyNumberFormat="1" applyBorder="1"/>
    <xf numFmtId="191" fontId="0" fillId="0" borderId="7" xfId="0" applyNumberFormat="1" applyBorder="1"/>
    <xf numFmtId="191" fontId="13" fillId="0" borderId="0" xfId="0" applyNumberFormat="1" applyFont="1"/>
    <xf numFmtId="0" fontId="13" fillId="0" borderId="19" xfId="0" applyFont="1" applyBorder="1"/>
    <xf numFmtId="0" fontId="0" fillId="0" borderId="19" xfId="0" applyBorder="1"/>
    <xf numFmtId="10" fontId="13" fillId="0" borderId="19" xfId="3" applyNumberFormat="1" applyFont="1" applyBorder="1"/>
    <xf numFmtId="192" fontId="0" fillId="0" borderId="7" xfId="0" applyNumberFormat="1" applyBorder="1"/>
    <xf numFmtId="0" fontId="13" fillId="0" borderId="20" xfId="0" applyFont="1" applyBorder="1"/>
    <xf numFmtId="10" fontId="13" fillId="0" borderId="20" xfId="3" applyNumberFormat="1" applyFont="1" applyBorder="1"/>
    <xf numFmtId="10" fontId="0" fillId="0" borderId="14" xfId="0" applyNumberFormat="1" applyBorder="1"/>
    <xf numFmtId="10" fontId="13" fillId="5" borderId="0" xfId="0" applyNumberFormat="1" applyFont="1" applyFill="1"/>
    <xf numFmtId="10" fontId="13" fillId="0" borderId="16" xfId="0" applyNumberFormat="1" applyFont="1" applyBorder="1"/>
    <xf numFmtId="0" fontId="6" fillId="7" borderId="0" xfId="0" applyFont="1" applyFill="1"/>
    <xf numFmtId="180" fontId="6" fillId="7" borderId="0" xfId="0" applyNumberFormat="1" applyFont="1" applyFill="1"/>
    <xf numFmtId="193" fontId="0" fillId="0" borderId="8" xfId="0" applyNumberFormat="1" applyBorder="1"/>
    <xf numFmtId="2" fontId="13" fillId="0" borderId="8" xfId="0" applyNumberFormat="1" applyFont="1" applyBorder="1"/>
    <xf numFmtId="193" fontId="13" fillId="0" borderId="8" xfId="0" applyNumberFormat="1" applyFont="1" applyBorder="1"/>
    <xf numFmtId="3" fontId="13" fillId="0" borderId="0" xfId="0" applyNumberFormat="1" applyFont="1"/>
    <xf numFmtId="176" fontId="13" fillId="0" borderId="0" xfId="1" applyFont="1" applyBorder="1"/>
    <xf numFmtId="194" fontId="18" fillId="0" borderId="0" xfId="1" applyNumberFormat="1" applyFont="1" applyFill="1" applyBorder="1"/>
    <xf numFmtId="176" fontId="0" fillId="0" borderId="0" xfId="1" applyFont="1" applyBorder="1"/>
    <xf numFmtId="176" fontId="19" fillId="0" borderId="0" xfId="6" applyNumberFormat="1" applyBorder="1" applyAlignment="1" applyProtection="1">
      <alignment horizontal="center"/>
    </xf>
    <xf numFmtId="176" fontId="12" fillId="8" borderId="0" xfId="45" applyNumberFormat="1" applyFont="1" applyBorder="1" applyAlignment="1">
      <alignment horizontal="center"/>
    </xf>
    <xf numFmtId="194" fontId="12" fillId="9" borderId="0" xfId="1" applyNumberFormat="1" applyFont="1" applyFill="1" applyBorder="1"/>
    <xf numFmtId="194" fontId="12" fillId="9" borderId="0" xfId="0" applyNumberFormat="1" applyFont="1" applyFill="1" applyAlignment="1">
      <alignment horizontal="center"/>
    </xf>
    <xf numFmtId="195" fontId="0" fillId="0" borderId="0" xfId="1" applyNumberFormat="1" applyFont="1" applyBorder="1"/>
    <xf numFmtId="0" fontId="6" fillId="2" borderId="0" xfId="0" applyFont="1" applyFill="1" applyAlignment="1">
      <alignment horizontal="center"/>
    </xf>
    <xf numFmtId="180" fontId="13" fillId="0" borderId="12" xfId="0" applyNumberFormat="1" applyFont="1" applyBorder="1"/>
    <xf numFmtId="10" fontId="13" fillId="0" borderId="0" xfId="3" applyNumberFormat="1" applyFont="1"/>
    <xf numFmtId="10" fontId="0" fillId="0" borderId="0" xfId="3" applyNumberFormat="1" applyFont="1"/>
    <xf numFmtId="0" fontId="6" fillId="10" borderId="0" xfId="0" applyFont="1" applyFill="1"/>
    <xf numFmtId="0" fontId="12" fillId="2" borderId="12" xfId="0" applyFont="1" applyFill="1" applyBorder="1"/>
    <xf numFmtId="0" fontId="20" fillId="0" borderId="0" xfId="0" applyFont="1"/>
    <xf numFmtId="10" fontId="20" fillId="0" borderId="0" xfId="0" applyNumberFormat="1" applyFont="1"/>
    <xf numFmtId="10" fontId="0" fillId="4" borderId="0" xfId="3" applyNumberFormat="1" applyFont="1" applyFill="1"/>
    <xf numFmtId="0" fontId="13" fillId="0" borderId="10" xfId="0" applyFont="1" applyBorder="1"/>
    <xf numFmtId="10" fontId="0" fillId="0" borderId="10" xfId="0" applyNumberFormat="1" applyBorder="1"/>
    <xf numFmtId="10" fontId="0" fillId="0" borderId="12" xfId="3" applyNumberFormat="1" applyFont="1" applyBorder="1"/>
    <xf numFmtId="0" fontId="0" fillId="0" borderId="21" xfId="0" applyBorder="1"/>
    <xf numFmtId="10" fontId="17" fillId="0" borderId="21" xfId="0" applyNumberFormat="1" applyFont="1" applyBorder="1"/>
    <xf numFmtId="10" fontId="0" fillId="4" borderId="0" xfId="0" applyNumberFormat="1" applyFill="1"/>
    <xf numFmtId="0" fontId="13" fillId="0" borderId="12" xfId="0" applyFont="1" applyBorder="1" applyAlignment="1">
      <alignment horizontal="right"/>
    </xf>
    <xf numFmtId="0" fontId="17" fillId="0" borderId="0" xfId="0" applyFont="1"/>
    <xf numFmtId="9" fontId="0" fillId="0" borderId="0" xfId="3" applyFont="1"/>
    <xf numFmtId="0" fontId="17" fillId="0" borderId="21" xfId="0" applyFont="1" applyBorder="1"/>
    <xf numFmtId="10" fontId="0" fillId="0" borderId="21" xfId="0" applyNumberFormat="1" applyBorder="1"/>
    <xf numFmtId="9" fontId="0" fillId="0" borderId="22" xfId="3" applyFont="1" applyBorder="1"/>
    <xf numFmtId="2" fontId="20" fillId="4" borderId="0" xfId="0" applyNumberFormat="1" applyFont="1" applyFill="1"/>
    <xf numFmtId="2" fontId="0" fillId="4" borderId="0" xfId="0" applyNumberFormat="1" applyFill="1"/>
    <xf numFmtId="2" fontId="0" fillId="0" borderId="12" xfId="0" applyNumberFormat="1" applyBorder="1"/>
    <xf numFmtId="2" fontId="0" fillId="0" borderId="21" xfId="0" applyNumberFormat="1" applyBorder="1"/>
    <xf numFmtId="0" fontId="13" fillId="0" borderId="23" xfId="0" applyFont="1" applyBorder="1"/>
    <xf numFmtId="2" fontId="13" fillId="0" borderId="23" xfId="0" applyNumberFormat="1" applyFont="1" applyBorder="1"/>
    <xf numFmtId="0" fontId="16" fillId="0" borderId="24" xfId="0" applyFont="1" applyBorder="1" applyAlignment="1">
      <alignment horizontal="centerContinuous"/>
    </xf>
    <xf numFmtId="0" fontId="0" fillId="0" borderId="25" xfId="0" applyBorder="1"/>
    <xf numFmtId="0" fontId="16" fillId="0" borderId="24" xfId="0" applyFont="1" applyBorder="1" applyAlignment="1">
      <alignment horizontal="center"/>
    </xf>
    <xf numFmtId="0" fontId="6" fillId="2" borderId="0" xfId="0" applyFont="1" applyFill="1" applyAlignment="1">
      <alignment horizontal="right"/>
    </xf>
    <xf numFmtId="0" fontId="0" fillId="0" borderId="0" xfId="0" applyAlignment="1">
      <alignment horizontal="left"/>
    </xf>
    <xf numFmtId="196" fontId="0" fillId="0" borderId="0" xfId="0" applyNumberFormat="1"/>
    <xf numFmtId="0" fontId="0" fillId="4" borderId="0" xfId="0" applyFill="1" applyAlignment="1">
      <alignment horizontal="left"/>
    </xf>
    <xf numFmtId="197" fontId="0" fillId="4" borderId="0" xfId="0" applyNumberFormat="1" applyFill="1"/>
    <xf numFmtId="0" fontId="0" fillId="5" borderId="0" xfId="0" applyFill="1" applyAlignment="1">
      <alignment horizontal="left"/>
    </xf>
    <xf numFmtId="197" fontId="0" fillId="5" borderId="0" xfId="0" applyNumberFormat="1" applyFill="1"/>
    <xf numFmtId="10" fontId="0" fillId="5" borderId="0" xfId="3" applyNumberFormat="1" applyFont="1" applyFill="1" applyAlignment="1">
      <alignment horizontal="right"/>
    </xf>
    <xf numFmtId="198" fontId="0" fillId="0" borderId="0" xfId="0" applyNumberFormat="1"/>
    <xf numFmtId="198" fontId="0" fillId="5" borderId="0" xfId="0" applyNumberFormat="1" applyFill="1"/>
    <xf numFmtId="10" fontId="0" fillId="5" borderId="0" xfId="3" applyNumberFormat="1" applyFont="1" applyFill="1"/>
    <xf numFmtId="0" fontId="21" fillId="2" borderId="0" xfId="0" applyFont="1" applyFill="1" applyAlignment="1">
      <alignment horizontal="center"/>
    </xf>
    <xf numFmtId="0" fontId="21" fillId="2" borderId="0" xfId="0" applyFont="1" applyFill="1"/>
    <xf numFmtId="180" fontId="21" fillId="2" borderId="0" xfId="0" applyNumberFormat="1" applyFont="1" applyFill="1"/>
    <xf numFmtId="0" fontId="0" fillId="0" borderId="26" xfId="0" applyBorder="1"/>
    <xf numFmtId="10" fontId="0" fillId="0" borderId="26" xfId="3" applyNumberFormat="1" applyFont="1" applyBorder="1"/>
    <xf numFmtId="10" fontId="0" fillId="0" borderId="0" xfId="3" applyNumberFormat="1" applyFont="1" applyBorder="1"/>
    <xf numFmtId="0" fontId="0" fillId="0" borderId="27" xfId="0" applyBorder="1"/>
    <xf numFmtId="10" fontId="0" fillId="0" borderId="27" xfId="3" applyNumberFormat="1" applyFont="1" applyBorder="1"/>
    <xf numFmtId="10" fontId="0" fillId="0" borderId="27" xfId="0" applyNumberFormat="1" applyBorder="1"/>
    <xf numFmtId="185" fontId="0" fillId="0" borderId="0" xfId="3" applyNumberFormat="1" applyFont="1" applyBorder="1"/>
    <xf numFmtId="199" fontId="0" fillId="0" borderId="27" xfId="0" applyNumberFormat="1" applyBorder="1"/>
    <xf numFmtId="199" fontId="0" fillId="0" borderId="26" xfId="0" applyNumberFormat="1" applyBorder="1"/>
    <xf numFmtId="199" fontId="0" fillId="0" borderId="0" xfId="0" applyNumberFormat="1"/>
    <xf numFmtId="0" fontId="22" fillId="0" borderId="26" xfId="0" applyFont="1" applyBorder="1"/>
    <xf numFmtId="1" fontId="0" fillId="0" borderId="0" xfId="0" applyNumberFormat="1"/>
    <xf numFmtId="1" fontId="0" fillId="0" borderId="27" xfId="0" applyNumberFormat="1" applyBorder="1"/>
    <xf numFmtId="190" fontId="0" fillId="0" borderId="26" xfId="0" applyNumberFormat="1" applyBorder="1"/>
    <xf numFmtId="190" fontId="0" fillId="0" borderId="0" xfId="0" applyNumberFormat="1"/>
    <xf numFmtId="190" fontId="0" fillId="0" borderId="27" xfId="0" applyNumberFormat="1" applyBorder="1"/>
    <xf numFmtId="180" fontId="21" fillId="2" borderId="0" xfId="0" applyNumberFormat="1" applyFont="1" applyFill="1" applyAlignment="1">
      <alignment horizontal="right"/>
    </xf>
    <xf numFmtId="0" fontId="13" fillId="11" borderId="0" xfId="0" applyFont="1" applyFill="1"/>
    <xf numFmtId="0" fontId="0" fillId="11" borderId="0" xfId="0" applyFill="1"/>
    <xf numFmtId="200" fontId="0" fillId="0" borderId="0" xfId="0" applyNumberFormat="1"/>
    <xf numFmtId="0" fontId="23" fillId="0" borderId="0" xfId="0" applyFont="1"/>
    <xf numFmtId="9" fontId="23" fillId="0" borderId="0" xfId="3" applyFont="1"/>
    <xf numFmtId="2" fontId="13" fillId="0" borderId="28" xfId="0" applyNumberFormat="1" applyFont="1" applyBorder="1"/>
    <xf numFmtId="0" fontId="24" fillId="0" borderId="0" xfId="0" applyFont="1"/>
    <xf numFmtId="201" fontId="0" fillId="0" borderId="0" xfId="0" applyNumberFormat="1"/>
    <xf numFmtId="10" fontId="24" fillId="0" borderId="0" xfId="3" applyNumberFormat="1" applyFont="1"/>
    <xf numFmtId="0" fontId="13" fillId="0" borderId="28" xfId="0" applyFont="1" applyBorder="1"/>
    <xf numFmtId="201" fontId="13" fillId="0" borderId="28" xfId="0" applyNumberFormat="1" applyFont="1" applyBorder="1"/>
    <xf numFmtId="200" fontId="13" fillId="0" borderId="28" xfId="0" applyNumberFormat="1" applyFont="1" applyBorder="1"/>
    <xf numFmtId="192" fontId="0" fillId="0" borderId="0" xfId="0" applyNumberFormat="1"/>
    <xf numFmtId="0" fontId="13" fillId="12" borderId="0" xfId="0" applyFont="1" applyFill="1"/>
    <xf numFmtId="0" fontId="0" fillId="12" borderId="0" xfId="0" applyFill="1"/>
    <xf numFmtId="176" fontId="13" fillId="0" borderId="23" xfId="1" applyFont="1" applyBorder="1"/>
    <xf numFmtId="200" fontId="13" fillId="0" borderId="23" xfId="0" applyNumberFormat="1" applyFont="1" applyBorder="1"/>
    <xf numFmtId="176" fontId="13" fillId="0" borderId="28" xfId="1" applyFont="1" applyBorder="1"/>
    <xf numFmtId="176" fontId="13" fillId="0" borderId="28" xfId="1" applyFont="1" applyFill="1" applyBorder="1"/>
    <xf numFmtId="0" fontId="13" fillId="0" borderId="29" xfId="0" applyFont="1" applyBorder="1"/>
    <xf numFmtId="191" fontId="13" fillId="0" borderId="29" xfId="0" applyNumberFormat="1" applyFont="1" applyBorder="1"/>
    <xf numFmtId="0" fontId="25" fillId="0" borderId="0" xfId="0" applyFont="1"/>
    <xf numFmtId="0" fontId="26" fillId="0" borderId="0" xfId="6" applyFont="1" applyBorder="1" applyAlignment="1" applyProtection="1">
      <alignment horizontal="left"/>
    </xf>
    <xf numFmtId="0" fontId="26" fillId="0" borderId="0" xfId="6" applyFont="1" applyBorder="1" applyAlignment="1" applyProtection="1"/>
    <xf numFmtId="0" fontId="12" fillId="9" borderId="0" xfId="0" applyFont="1" applyFill="1"/>
    <xf numFmtId="176" fontId="0" fillId="0" borderId="0" xfId="1" applyFont="1" applyBorder="1" applyAlignment="1">
      <alignment horizontal="center"/>
    </xf>
    <xf numFmtId="176" fontId="13" fillId="0" borderId="0" xfId="1" applyFont="1" applyBorder="1" applyAlignment="1">
      <alignment horizontal="center"/>
    </xf>
    <xf numFmtId="9" fontId="13" fillId="0" borderId="0" xfId="3" applyFont="1" applyBorder="1"/>
    <xf numFmtId="0" fontId="18" fillId="0" borderId="0" xfId="0" applyFont="1"/>
    <xf numFmtId="185" fontId="0" fillId="0" borderId="0" xfId="3" applyNumberFormat="1" applyFont="1"/>
    <xf numFmtId="0" fontId="27" fillId="0" borderId="0" xfId="0" applyFont="1"/>
    <xf numFmtId="0" fontId="12" fillId="9" borderId="0" xfId="0" applyFont="1" applyFill="1" applyAlignment="1">
      <alignment horizontal="center"/>
    </xf>
    <xf numFmtId="9" fontId="0" fillId="0" borderId="0" xfId="1" applyNumberFormat="1" applyFont="1" applyBorder="1"/>
    <xf numFmtId="176" fontId="12" fillId="13" borderId="0" xfId="28" applyNumberFormat="1" applyFont="1" applyBorder="1"/>
    <xf numFmtId="176" fontId="12" fillId="14" borderId="0" xfId="36" applyNumberFormat="1" applyFont="1" applyBorder="1"/>
    <xf numFmtId="0" fontId="28" fillId="15" borderId="30" xfId="0" applyFont="1" applyFill="1" applyBorder="1" applyAlignment="1">
      <alignment horizontal="left" vertical="center" wrapText="1" indent="1"/>
    </xf>
    <xf numFmtId="0" fontId="28" fillId="15" borderId="30" xfId="0" applyFont="1" applyFill="1" applyBorder="1" applyAlignment="1">
      <alignment horizontal="right" vertical="center" wrapText="1" indent="1"/>
    </xf>
    <xf numFmtId="0" fontId="29" fillId="16" borderId="31" xfId="0" applyFont="1" applyFill="1" applyBorder="1" applyAlignment="1">
      <alignment horizontal="left" vertical="center" wrapText="1" indent="1"/>
    </xf>
    <xf numFmtId="3" fontId="29" fillId="16" borderId="31" xfId="0" applyNumberFormat="1" applyFont="1" applyFill="1" applyBorder="1" applyAlignment="1">
      <alignment horizontal="right" vertical="center" wrapText="1" indent="1"/>
    </xf>
    <xf numFmtId="0" fontId="28" fillId="15" borderId="32" xfId="0" applyFont="1" applyFill="1" applyBorder="1" applyAlignment="1">
      <alignment horizontal="right" vertical="center" wrapText="1" indent="1"/>
    </xf>
    <xf numFmtId="0" fontId="29" fillId="16" borderId="31" xfId="0" applyFont="1" applyFill="1" applyBorder="1" applyAlignment="1">
      <alignment horizontal="right" vertical="center" wrapText="1" indent="1"/>
    </xf>
    <xf numFmtId="180" fontId="29" fillId="16" borderId="33" xfId="0" applyNumberFormat="1" applyFont="1" applyFill="1" applyBorder="1" applyAlignment="1">
      <alignment horizontal="right" vertical="center" wrapText="1" indent="1"/>
    </xf>
    <xf numFmtId="186" fontId="0" fillId="0" borderId="0" xfId="0" applyNumberFormat="1"/>
    <xf numFmtId="0" fontId="29" fillId="17" borderId="31" xfId="0" applyFont="1" applyFill="1" applyBorder="1" applyAlignment="1">
      <alignment horizontal="left" vertical="center" wrapText="1" indent="1"/>
    </xf>
    <xf numFmtId="3" fontId="29" fillId="17" borderId="31" xfId="0" applyNumberFormat="1" applyFont="1" applyFill="1" applyBorder="1" applyAlignment="1">
      <alignment horizontal="right" vertical="center" wrapText="1" indent="1"/>
    </xf>
    <xf numFmtId="0" fontId="29" fillId="17" borderId="31" xfId="0" applyFont="1" applyFill="1" applyBorder="1" applyAlignment="1">
      <alignment horizontal="right" vertical="center" wrapText="1" indent="1"/>
    </xf>
    <xf numFmtId="180" fontId="29" fillId="17" borderId="33" xfId="0" applyNumberFormat="1" applyFont="1" applyFill="1" applyBorder="1" applyAlignment="1">
      <alignment horizontal="right" vertical="center" wrapText="1" indent="1"/>
    </xf>
    <xf numFmtId="0" fontId="0" fillId="0" borderId="0" xfId="0" applyAlignment="1">
      <alignment horizontal="left" vertical="top"/>
    </xf>
    <xf numFmtId="0" fontId="0" fillId="0" borderId="0" xfId="0" applyAlignment="1">
      <alignment wrapText="1"/>
    </xf>
    <xf numFmtId="176" fontId="30" fillId="2" borderId="0" xfId="0" applyNumberFormat="1" applyFont="1" applyFill="1" applyAlignment="1">
      <alignment horizontal="center"/>
    </xf>
    <xf numFmtId="0" fontId="31" fillId="0" borderId="0" xfId="0" applyFont="1" applyAlignment="1">
      <alignment horizontal="left" wrapText="1"/>
    </xf>
    <xf numFmtId="0" fontId="32" fillId="0" borderId="0" xfId="0" applyFont="1"/>
    <xf numFmtId="0" fontId="33" fillId="2" borderId="0" xfId="0" applyFont="1" applyFill="1"/>
    <xf numFmtId="180" fontId="33" fillId="2" borderId="0" xfId="0" applyNumberFormat="1" applyFont="1" applyFill="1"/>
    <xf numFmtId="0" fontId="31" fillId="0" borderId="12" xfId="0" applyFont="1" applyBorder="1"/>
    <xf numFmtId="178" fontId="31" fillId="0" borderId="12" xfId="0" applyNumberFormat="1" applyFont="1" applyBorder="1"/>
    <xf numFmtId="0" fontId="32" fillId="0" borderId="23" xfId="0" applyFont="1" applyBorder="1"/>
    <xf numFmtId="10" fontId="32" fillId="0" borderId="23" xfId="0" applyNumberFormat="1" applyFont="1" applyBorder="1"/>
    <xf numFmtId="0" fontId="31" fillId="0" borderId="23" xfId="0" applyFont="1" applyBorder="1"/>
    <xf numFmtId="10" fontId="31" fillId="0" borderId="23" xfId="0" applyNumberFormat="1" applyFont="1" applyBorder="1"/>
    <xf numFmtId="10" fontId="31" fillId="0" borderId="23" xfId="3" applyNumberFormat="1" applyFont="1" applyBorder="1"/>
    <xf numFmtId="176" fontId="31" fillId="0" borderId="23" xfId="0" applyNumberFormat="1" applyFont="1" applyBorder="1"/>
    <xf numFmtId="0" fontId="32" fillId="0" borderId="10" xfId="0" applyFont="1" applyBorder="1"/>
    <xf numFmtId="10" fontId="31" fillId="0" borderId="10" xfId="0" applyNumberFormat="1" applyFont="1" applyBorder="1"/>
    <xf numFmtId="2" fontId="31" fillId="0" borderId="12" xfId="0" applyNumberFormat="1" applyFont="1" applyBorder="1"/>
    <xf numFmtId="2" fontId="31" fillId="0" borderId="23" xfId="0" applyNumberFormat="1" applyFont="1" applyBorder="1"/>
    <xf numFmtId="0" fontId="33" fillId="2" borderId="0" xfId="0" applyFont="1" applyFill="1" applyAlignment="1">
      <alignment horizontal="left"/>
    </xf>
    <xf numFmtId="0" fontId="33" fillId="2" borderId="0" xfId="0" applyFont="1" applyFill="1" applyAlignment="1">
      <alignment horizontal="center"/>
    </xf>
    <xf numFmtId="186" fontId="31" fillId="0" borderId="12" xfId="0" applyNumberFormat="1" applyFont="1" applyBorder="1" applyAlignment="1">
      <alignment horizontal="right"/>
    </xf>
    <xf numFmtId="10" fontId="31" fillId="0" borderId="12" xfId="0" applyNumberFormat="1" applyFont="1" applyBorder="1"/>
    <xf numFmtId="186" fontId="31" fillId="0" borderId="23" xfId="0" applyNumberFormat="1" applyFont="1" applyBorder="1" applyAlignment="1">
      <alignment horizontal="right"/>
    </xf>
    <xf numFmtId="0" fontId="31" fillId="0" borderId="10" xfId="0" applyFont="1" applyBorder="1"/>
    <xf numFmtId="186" fontId="31" fillId="0" borderId="10" xfId="0" applyNumberFormat="1" applyFont="1" applyBorder="1" applyAlignment="1">
      <alignment horizontal="right"/>
    </xf>
    <xf numFmtId="180" fontId="33" fillId="2" borderId="0" xfId="0" applyNumberFormat="1" applyFont="1" applyFill="1" applyAlignment="1">
      <alignment horizontal="center"/>
    </xf>
    <xf numFmtId="180" fontId="33" fillId="2" borderId="0" xfId="0" applyNumberFormat="1" applyFont="1" applyFill="1" applyAlignment="1">
      <alignment horizontal="right"/>
    </xf>
    <xf numFmtId="0" fontId="31" fillId="0" borderId="0" xfId="0" applyFont="1"/>
    <xf numFmtId="0" fontId="31" fillId="0" borderId="0" xfId="0" applyFont="1" applyAlignment="1">
      <alignment horizontal="left"/>
    </xf>
    <xf numFmtId="0" fontId="34" fillId="0" borderId="0" xfId="0" applyFont="1"/>
    <xf numFmtId="0" fontId="35" fillId="0" borderId="0" xfId="0" applyFont="1" applyAlignment="1">
      <alignment horizontal="left" vertical="center" wrapText="1"/>
    </xf>
    <xf numFmtId="176" fontId="33" fillId="2" borderId="0" xfId="0" applyNumberFormat="1" applyFont="1" applyFill="1" applyAlignment="1">
      <alignment horizontal="center"/>
    </xf>
    <xf numFmtId="0" fontId="36" fillId="0" borderId="23" xfId="0" applyFont="1" applyBorder="1"/>
    <xf numFmtId="0" fontId="31" fillId="0" borderId="23" xfId="0" applyFont="1" applyBorder="1" applyAlignment="1">
      <alignment horizontal="left" indent="1"/>
    </xf>
    <xf numFmtId="202" fontId="31" fillId="0" borderId="23" xfId="0" applyNumberFormat="1" applyFont="1" applyBorder="1"/>
    <xf numFmtId="0" fontId="31" fillId="0" borderId="10" xfId="0" applyFont="1" applyBorder="1" applyAlignment="1">
      <alignment horizontal="left" indent="1"/>
    </xf>
    <xf numFmtId="202" fontId="31" fillId="0" borderId="10" xfId="0" applyNumberFormat="1" applyFont="1" applyBorder="1"/>
    <xf numFmtId="0" fontId="36" fillId="0" borderId="34" xfId="0" applyFont="1" applyBorder="1" applyAlignment="1">
      <alignment horizontal="left"/>
    </xf>
    <xf numFmtId="0" fontId="31" fillId="0" borderId="34" xfId="0" applyFont="1" applyBorder="1"/>
    <xf numFmtId="202" fontId="31" fillId="0" borderId="34" xfId="0" applyNumberFormat="1" applyFont="1" applyBorder="1"/>
    <xf numFmtId="0" fontId="37" fillId="0" borderId="0" xfId="6" applyFont="1" applyAlignment="1" applyProtection="1"/>
    <xf numFmtId="0" fontId="38" fillId="18" borderId="0" xfId="0" applyFont="1" applyFill="1" applyAlignment="1">
      <alignment vertical="center" wrapText="1"/>
    </xf>
    <xf numFmtId="0" fontId="0" fillId="18" borderId="0" xfId="0" applyFill="1"/>
    <xf numFmtId="0" fontId="39" fillId="18" borderId="0" xfId="0" applyFont="1" applyFill="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ont>
        <name val="Calibri"/>
        <scheme val="none"/>
        <b val="0"/>
        <i val="0"/>
        <strike val="0"/>
        <u val="none"/>
        <sz val="11"/>
        <color theme="1"/>
      </font>
    </dxf>
    <dxf>
      <font>
        <name val="Calibri"/>
        <scheme val="none"/>
        <b val="0"/>
        <i val="0"/>
        <strike val="0"/>
        <u val="none"/>
        <sz val="11"/>
        <color theme="1"/>
      </font>
    </dxf>
    <dxf>
      <font>
        <name val="Calibri"/>
        <scheme val="none"/>
        <b val="0"/>
        <i val="0"/>
        <strike val="0"/>
        <u val="none"/>
        <sz val="11"/>
        <color theme="1"/>
      </font>
    </dxf>
    <dxf>
      <font>
        <b val="1"/>
        <i val="0"/>
        <color theme="0"/>
      </font>
      <fill>
        <patternFill patternType="solid">
          <bgColor theme="5"/>
        </patternFill>
      </fill>
    </dxf>
  </dxfs>
  <tableStyles count="0" defaultTableStyle="TableStyleMedium9" defaultPivotStyle="PivotStyleLight16"/>
  <colors>
    <mruColors>
      <color rgb="000E6AB5"/>
      <color rgb="0086BADF"/>
      <color rgb="002596BE"/>
      <color rgb="000275D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tyles" Target="styles.xml"/><Relationship Id="rId34" Type="http://schemas.openxmlformats.org/officeDocument/2006/relationships/sharedStrings" Target="sharedString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745620386192"/>
          <c:y val="0.102138356686903"/>
          <c:w val="0.757700107749898"/>
          <c:h val="0.678128604714219"/>
        </c:manualLayout>
      </c:layout>
      <c:lineChart>
        <c:grouping val="standard"/>
        <c:varyColors val="0"/>
        <c:ser>
          <c:idx val="0"/>
          <c:order val="0"/>
          <c:tx>
            <c:strRef>
              <c:f>'Share Price'!$C$2</c:f>
              <c:strCache>
                <c:ptCount val="1"/>
                <c:pt idx="0">
                  <c:v>Adj Close</c:v>
                </c:pt>
              </c:strCache>
            </c:strRef>
          </c:tx>
          <c:spPr>
            <a:ln w="28575" cap="rnd">
              <a:solidFill>
                <a:schemeClr val="accent4">
                  <a:lumMod val="75000"/>
                </a:schemeClr>
              </a:solidFill>
              <a:round/>
            </a:ln>
            <a:effectLst/>
          </c:spPr>
          <c:marker>
            <c:symbol val="none"/>
          </c:marker>
          <c:dLbls>
            <c:delete val="1"/>
          </c:dLbls>
          <c:cat>
            <c:numRef>
              <c:f>'Share Price'!$B$3:$B$1196</c:f>
              <c:numCache>
                <c:formatCode>dd/mm/yyyy</c:formatCode>
                <c:ptCount val="1194"/>
                <c:pt idx="0" c:formatCode="dd/mm/yyyy">
                  <c:v>43706</c:v>
                </c:pt>
                <c:pt idx="1" c:formatCode="dd/mm/yyyy">
                  <c:v>43707</c:v>
                </c:pt>
                <c:pt idx="2" c:formatCode="dd/mm/yyyy">
                  <c:v>43711</c:v>
                </c:pt>
                <c:pt idx="3" c:formatCode="dd/mm/yyyy">
                  <c:v>43712</c:v>
                </c:pt>
                <c:pt idx="4" c:formatCode="dd/mm/yyyy">
                  <c:v>43713</c:v>
                </c:pt>
                <c:pt idx="5" c:formatCode="dd/mm/yyyy">
                  <c:v>43714</c:v>
                </c:pt>
                <c:pt idx="6" c:formatCode="dd/mm/yyyy">
                  <c:v>43717</c:v>
                </c:pt>
                <c:pt idx="7" c:formatCode="dd/mm/yyyy">
                  <c:v>43719</c:v>
                </c:pt>
                <c:pt idx="8" c:formatCode="dd/mm/yyyy">
                  <c:v>43720</c:v>
                </c:pt>
                <c:pt idx="9" c:formatCode="dd/mm/yyyy">
                  <c:v>43721</c:v>
                </c:pt>
                <c:pt idx="10" c:formatCode="dd/mm/yyyy">
                  <c:v>43724</c:v>
                </c:pt>
                <c:pt idx="11" c:formatCode="dd/mm/yyyy">
                  <c:v>43725</c:v>
                </c:pt>
                <c:pt idx="12" c:formatCode="dd/mm/yyyy">
                  <c:v>43726</c:v>
                </c:pt>
                <c:pt idx="13" c:formatCode="dd/mm/yyyy">
                  <c:v>43727</c:v>
                </c:pt>
                <c:pt idx="14" c:formatCode="dd/mm/yyyy">
                  <c:v>43728</c:v>
                </c:pt>
                <c:pt idx="15" c:formatCode="dd/mm/yyyy">
                  <c:v>43731</c:v>
                </c:pt>
                <c:pt idx="16" c:formatCode="dd/mm/yyyy">
                  <c:v>43732</c:v>
                </c:pt>
                <c:pt idx="17" c:formatCode="dd/mm/yyyy">
                  <c:v>43733</c:v>
                </c:pt>
                <c:pt idx="18" c:formatCode="dd/mm/yyyy">
                  <c:v>43734</c:v>
                </c:pt>
                <c:pt idx="19" c:formatCode="dd/mm/yyyy">
                  <c:v>43735</c:v>
                </c:pt>
                <c:pt idx="20" c:formatCode="dd/mm/yyyy">
                  <c:v>43738</c:v>
                </c:pt>
                <c:pt idx="21" c:formatCode="dd/mm/yyyy">
                  <c:v>43739</c:v>
                </c:pt>
                <c:pt idx="22" c:formatCode="dd/mm/yyyy">
                  <c:v>43741</c:v>
                </c:pt>
                <c:pt idx="23" c:formatCode="dd/mm/yyyy">
                  <c:v>43742</c:v>
                </c:pt>
                <c:pt idx="24" c:formatCode="dd/mm/yyyy">
                  <c:v>43745</c:v>
                </c:pt>
                <c:pt idx="25" c:formatCode="dd/mm/yyyy">
                  <c:v>43747</c:v>
                </c:pt>
                <c:pt idx="26" c:formatCode="dd/mm/yyyy">
                  <c:v>43748</c:v>
                </c:pt>
                <c:pt idx="27" c:formatCode="dd/mm/yyyy">
                  <c:v>43749</c:v>
                </c:pt>
                <c:pt idx="28" c:formatCode="dd/mm/yyyy">
                  <c:v>43752</c:v>
                </c:pt>
                <c:pt idx="29" c:formatCode="dd/mm/yyyy">
                  <c:v>43753</c:v>
                </c:pt>
                <c:pt idx="30" c:formatCode="dd/mm/yyyy">
                  <c:v>43754</c:v>
                </c:pt>
                <c:pt idx="31" c:formatCode="dd/mm/yyyy">
                  <c:v>43755</c:v>
                </c:pt>
                <c:pt idx="32" c:formatCode="dd/mm/yyyy">
                  <c:v>43756</c:v>
                </c:pt>
                <c:pt idx="33" c:formatCode="dd/mm/yyyy">
                  <c:v>43760</c:v>
                </c:pt>
                <c:pt idx="34" c:formatCode="dd/mm/yyyy">
                  <c:v>43761</c:v>
                </c:pt>
                <c:pt idx="35" c:formatCode="dd/mm/yyyy">
                  <c:v>43762</c:v>
                </c:pt>
                <c:pt idx="36" c:formatCode="dd/mm/yyyy">
                  <c:v>43763</c:v>
                </c:pt>
                <c:pt idx="37" c:formatCode="dd/mm/yyyy">
                  <c:v>43765</c:v>
                </c:pt>
                <c:pt idx="38" c:formatCode="dd/mm/yyyy">
                  <c:v>43767</c:v>
                </c:pt>
                <c:pt idx="39" c:formatCode="dd/mm/yyyy">
                  <c:v>43768</c:v>
                </c:pt>
                <c:pt idx="40" c:formatCode="dd/mm/yyyy">
                  <c:v>43769</c:v>
                </c:pt>
                <c:pt idx="41" c:formatCode="dd/mm/yyyy">
                  <c:v>43770</c:v>
                </c:pt>
                <c:pt idx="42" c:formatCode="dd/mm/yyyy">
                  <c:v>43773</c:v>
                </c:pt>
                <c:pt idx="43" c:formatCode="dd/mm/yyyy">
                  <c:v>43774</c:v>
                </c:pt>
                <c:pt idx="44" c:formatCode="dd/mm/yyyy">
                  <c:v>43775</c:v>
                </c:pt>
                <c:pt idx="45" c:formatCode="dd/mm/yyyy">
                  <c:v>43776</c:v>
                </c:pt>
                <c:pt idx="46" c:formatCode="dd/mm/yyyy">
                  <c:v>43777</c:v>
                </c:pt>
                <c:pt idx="47" c:formatCode="dd/mm/yyyy">
                  <c:v>43780</c:v>
                </c:pt>
                <c:pt idx="48" c:formatCode="dd/mm/yyyy">
                  <c:v>43782</c:v>
                </c:pt>
                <c:pt idx="49" c:formatCode="dd/mm/yyyy">
                  <c:v>43783</c:v>
                </c:pt>
                <c:pt idx="50" c:formatCode="dd/mm/yyyy">
                  <c:v>43784</c:v>
                </c:pt>
                <c:pt idx="51" c:formatCode="dd/mm/yyyy">
                  <c:v>43787</c:v>
                </c:pt>
                <c:pt idx="52" c:formatCode="dd/mm/yyyy">
                  <c:v>43788</c:v>
                </c:pt>
                <c:pt idx="53" c:formatCode="dd/mm/yyyy">
                  <c:v>43789</c:v>
                </c:pt>
                <c:pt idx="54" c:formatCode="dd/mm/yyyy">
                  <c:v>43790</c:v>
                </c:pt>
                <c:pt idx="55" c:formatCode="dd/mm/yyyy">
                  <c:v>43791</c:v>
                </c:pt>
                <c:pt idx="56" c:formatCode="dd/mm/yyyy">
                  <c:v>43794</c:v>
                </c:pt>
                <c:pt idx="57" c:formatCode="dd/mm/yyyy">
                  <c:v>43795</c:v>
                </c:pt>
                <c:pt idx="58" c:formatCode="dd/mm/yyyy">
                  <c:v>43796</c:v>
                </c:pt>
                <c:pt idx="59" c:formatCode="dd/mm/yyyy">
                  <c:v>43797</c:v>
                </c:pt>
                <c:pt idx="60" c:formatCode="dd/mm/yyyy">
                  <c:v>43798</c:v>
                </c:pt>
                <c:pt idx="61" c:formatCode="dd/mm/yyyy">
                  <c:v>43801</c:v>
                </c:pt>
                <c:pt idx="62" c:formatCode="dd/mm/yyyy">
                  <c:v>43802</c:v>
                </c:pt>
                <c:pt idx="63" c:formatCode="dd/mm/yyyy">
                  <c:v>43803</c:v>
                </c:pt>
                <c:pt idx="64" c:formatCode="dd/mm/yyyy">
                  <c:v>43804</c:v>
                </c:pt>
                <c:pt idx="65" c:formatCode="dd/mm/yyyy">
                  <c:v>43805</c:v>
                </c:pt>
                <c:pt idx="66" c:formatCode="dd/mm/yyyy">
                  <c:v>43808</c:v>
                </c:pt>
                <c:pt idx="67" c:formatCode="dd/mm/yyyy">
                  <c:v>43809</c:v>
                </c:pt>
                <c:pt idx="68" c:formatCode="dd/mm/yyyy">
                  <c:v>43810</c:v>
                </c:pt>
                <c:pt idx="69" c:formatCode="dd/mm/yyyy">
                  <c:v>43811</c:v>
                </c:pt>
                <c:pt idx="70" c:formatCode="dd/mm/yyyy">
                  <c:v>43812</c:v>
                </c:pt>
                <c:pt idx="71" c:formatCode="dd/mm/yyyy">
                  <c:v>43815</c:v>
                </c:pt>
                <c:pt idx="72" c:formatCode="dd/mm/yyyy">
                  <c:v>43816</c:v>
                </c:pt>
                <c:pt idx="73" c:formatCode="dd/mm/yyyy">
                  <c:v>43817</c:v>
                </c:pt>
                <c:pt idx="74" c:formatCode="dd/mm/yyyy">
                  <c:v>43818</c:v>
                </c:pt>
                <c:pt idx="75" c:formatCode="dd/mm/yyyy">
                  <c:v>43819</c:v>
                </c:pt>
                <c:pt idx="76" c:formatCode="dd/mm/yyyy">
                  <c:v>43822</c:v>
                </c:pt>
                <c:pt idx="77" c:formatCode="dd/mm/yyyy">
                  <c:v>43823</c:v>
                </c:pt>
                <c:pt idx="78" c:formatCode="dd/mm/yyyy">
                  <c:v>43825</c:v>
                </c:pt>
                <c:pt idx="79" c:formatCode="dd/mm/yyyy">
                  <c:v>43826</c:v>
                </c:pt>
                <c:pt idx="80" c:formatCode="dd/mm/yyyy">
                  <c:v>43829</c:v>
                </c:pt>
                <c:pt idx="81" c:formatCode="dd/mm/yyyy">
                  <c:v>43830</c:v>
                </c:pt>
                <c:pt idx="82" c:formatCode="dd/mm/yyyy">
                  <c:v>43831</c:v>
                </c:pt>
                <c:pt idx="83" c:formatCode="dd/mm/yyyy">
                  <c:v>43832</c:v>
                </c:pt>
                <c:pt idx="84" c:formatCode="dd/mm/yyyy">
                  <c:v>43833</c:v>
                </c:pt>
                <c:pt idx="85" c:formatCode="dd/mm/yyyy">
                  <c:v>43836</c:v>
                </c:pt>
                <c:pt idx="86" c:formatCode="dd/mm/yyyy">
                  <c:v>43837</c:v>
                </c:pt>
                <c:pt idx="87" c:formatCode="dd/mm/yyyy">
                  <c:v>43838</c:v>
                </c:pt>
                <c:pt idx="88" c:formatCode="dd/mm/yyyy">
                  <c:v>43839</c:v>
                </c:pt>
                <c:pt idx="89" c:formatCode="dd/mm/yyyy">
                  <c:v>43840</c:v>
                </c:pt>
                <c:pt idx="90" c:formatCode="dd/mm/yyyy">
                  <c:v>43843</c:v>
                </c:pt>
                <c:pt idx="91" c:formatCode="dd/mm/yyyy">
                  <c:v>43844</c:v>
                </c:pt>
                <c:pt idx="92" c:formatCode="dd/mm/yyyy">
                  <c:v>43845</c:v>
                </c:pt>
                <c:pt idx="93" c:formatCode="dd/mm/yyyy">
                  <c:v>43846</c:v>
                </c:pt>
                <c:pt idx="94" c:formatCode="dd/mm/yyyy">
                  <c:v>43847</c:v>
                </c:pt>
                <c:pt idx="95" c:formatCode="dd/mm/yyyy">
                  <c:v>43850</c:v>
                </c:pt>
                <c:pt idx="96" c:formatCode="dd/mm/yyyy">
                  <c:v>43851</c:v>
                </c:pt>
                <c:pt idx="97" c:formatCode="dd/mm/yyyy">
                  <c:v>43852</c:v>
                </c:pt>
                <c:pt idx="98" c:formatCode="dd/mm/yyyy">
                  <c:v>43853</c:v>
                </c:pt>
                <c:pt idx="99" c:formatCode="dd/mm/yyyy">
                  <c:v>43854</c:v>
                </c:pt>
                <c:pt idx="100" c:formatCode="dd/mm/yyyy">
                  <c:v>43857</c:v>
                </c:pt>
                <c:pt idx="101" c:formatCode="dd/mm/yyyy">
                  <c:v>43858</c:v>
                </c:pt>
                <c:pt idx="102" c:formatCode="dd/mm/yyyy">
                  <c:v>43859</c:v>
                </c:pt>
                <c:pt idx="103" c:formatCode="dd/mm/yyyy">
                  <c:v>43860</c:v>
                </c:pt>
                <c:pt idx="104" c:formatCode="dd/mm/yyyy">
                  <c:v>43861</c:v>
                </c:pt>
                <c:pt idx="105" c:formatCode="dd/mm/yyyy">
                  <c:v>43864</c:v>
                </c:pt>
                <c:pt idx="106" c:formatCode="dd/mm/yyyy">
                  <c:v>43865</c:v>
                </c:pt>
                <c:pt idx="107" c:formatCode="dd/mm/yyyy">
                  <c:v>43866</c:v>
                </c:pt>
                <c:pt idx="108" c:formatCode="dd/mm/yyyy">
                  <c:v>43867</c:v>
                </c:pt>
                <c:pt idx="109" c:formatCode="dd/mm/yyyy">
                  <c:v>43868</c:v>
                </c:pt>
                <c:pt idx="110" c:formatCode="dd/mm/yyyy">
                  <c:v>43871</c:v>
                </c:pt>
                <c:pt idx="111" c:formatCode="dd/mm/yyyy">
                  <c:v>43872</c:v>
                </c:pt>
                <c:pt idx="112" c:formatCode="dd/mm/yyyy">
                  <c:v>43873</c:v>
                </c:pt>
                <c:pt idx="113" c:formatCode="dd/mm/yyyy">
                  <c:v>43874</c:v>
                </c:pt>
                <c:pt idx="114" c:formatCode="dd/mm/yyyy">
                  <c:v>43875</c:v>
                </c:pt>
                <c:pt idx="115" c:formatCode="dd/mm/yyyy">
                  <c:v>43878</c:v>
                </c:pt>
                <c:pt idx="116" c:formatCode="dd/mm/yyyy">
                  <c:v>43879</c:v>
                </c:pt>
                <c:pt idx="117" c:formatCode="dd/mm/yyyy">
                  <c:v>43880</c:v>
                </c:pt>
                <c:pt idx="118" c:formatCode="dd/mm/yyyy">
                  <c:v>43881</c:v>
                </c:pt>
                <c:pt idx="119" c:formatCode="dd/mm/yyyy">
                  <c:v>43885</c:v>
                </c:pt>
                <c:pt idx="120" c:formatCode="dd/mm/yyyy">
                  <c:v>43886</c:v>
                </c:pt>
                <c:pt idx="121" c:formatCode="dd/mm/yyyy">
                  <c:v>43887</c:v>
                </c:pt>
                <c:pt idx="122" c:formatCode="dd/mm/yyyy">
                  <c:v>43888</c:v>
                </c:pt>
                <c:pt idx="123" c:formatCode="dd/mm/yyyy">
                  <c:v>43889</c:v>
                </c:pt>
                <c:pt idx="124" c:formatCode="dd/mm/yyyy">
                  <c:v>43892</c:v>
                </c:pt>
                <c:pt idx="125" c:formatCode="dd/mm/yyyy">
                  <c:v>43893</c:v>
                </c:pt>
                <c:pt idx="126" c:formatCode="dd/mm/yyyy">
                  <c:v>43894</c:v>
                </c:pt>
                <c:pt idx="127" c:formatCode="dd/mm/yyyy">
                  <c:v>43895</c:v>
                </c:pt>
                <c:pt idx="128" c:formatCode="dd/mm/yyyy">
                  <c:v>43896</c:v>
                </c:pt>
                <c:pt idx="129" c:formatCode="dd/mm/yyyy">
                  <c:v>43899</c:v>
                </c:pt>
                <c:pt idx="130" c:formatCode="dd/mm/yyyy">
                  <c:v>43901</c:v>
                </c:pt>
                <c:pt idx="131" c:formatCode="dd/mm/yyyy">
                  <c:v>43902</c:v>
                </c:pt>
                <c:pt idx="132" c:formatCode="dd/mm/yyyy">
                  <c:v>43903</c:v>
                </c:pt>
                <c:pt idx="133" c:formatCode="dd/mm/yyyy">
                  <c:v>43906</c:v>
                </c:pt>
                <c:pt idx="134" c:formatCode="dd/mm/yyyy">
                  <c:v>43907</c:v>
                </c:pt>
                <c:pt idx="135" c:formatCode="dd/mm/yyyy">
                  <c:v>43908</c:v>
                </c:pt>
                <c:pt idx="136" c:formatCode="dd/mm/yyyy">
                  <c:v>43909</c:v>
                </c:pt>
                <c:pt idx="137" c:formatCode="dd/mm/yyyy">
                  <c:v>43910</c:v>
                </c:pt>
                <c:pt idx="138" c:formatCode="dd/mm/yyyy">
                  <c:v>43913</c:v>
                </c:pt>
                <c:pt idx="139" c:formatCode="dd/mm/yyyy">
                  <c:v>43914</c:v>
                </c:pt>
                <c:pt idx="140" c:formatCode="dd/mm/yyyy">
                  <c:v>43915</c:v>
                </c:pt>
                <c:pt idx="141" c:formatCode="dd/mm/yyyy">
                  <c:v>43916</c:v>
                </c:pt>
                <c:pt idx="142" c:formatCode="dd/mm/yyyy">
                  <c:v>43917</c:v>
                </c:pt>
                <c:pt idx="143" c:formatCode="dd/mm/yyyy">
                  <c:v>43920</c:v>
                </c:pt>
                <c:pt idx="144" c:formatCode="dd/mm/yyyy">
                  <c:v>43921</c:v>
                </c:pt>
                <c:pt idx="145" c:formatCode="dd/mm/yyyy">
                  <c:v>43922</c:v>
                </c:pt>
                <c:pt idx="146" c:formatCode="dd/mm/yyyy">
                  <c:v>43924</c:v>
                </c:pt>
                <c:pt idx="147" c:formatCode="dd/mm/yyyy">
                  <c:v>43928</c:v>
                </c:pt>
                <c:pt idx="148" c:formatCode="dd/mm/yyyy">
                  <c:v>43929</c:v>
                </c:pt>
                <c:pt idx="149" c:formatCode="dd/mm/yyyy">
                  <c:v>43930</c:v>
                </c:pt>
                <c:pt idx="150" c:formatCode="dd/mm/yyyy">
                  <c:v>43934</c:v>
                </c:pt>
                <c:pt idx="151" c:formatCode="dd/mm/yyyy">
                  <c:v>43936</c:v>
                </c:pt>
                <c:pt idx="152" c:formatCode="dd/mm/yyyy">
                  <c:v>43937</c:v>
                </c:pt>
                <c:pt idx="153" c:formatCode="dd/mm/yyyy">
                  <c:v>43938</c:v>
                </c:pt>
                <c:pt idx="154" c:formatCode="dd/mm/yyyy">
                  <c:v>43941</c:v>
                </c:pt>
                <c:pt idx="155" c:formatCode="dd/mm/yyyy">
                  <c:v>43942</c:v>
                </c:pt>
                <c:pt idx="156" c:formatCode="dd/mm/yyyy">
                  <c:v>43943</c:v>
                </c:pt>
                <c:pt idx="157" c:formatCode="dd/mm/yyyy">
                  <c:v>43944</c:v>
                </c:pt>
                <c:pt idx="158" c:formatCode="dd/mm/yyyy">
                  <c:v>43945</c:v>
                </c:pt>
                <c:pt idx="159" c:formatCode="dd/mm/yyyy">
                  <c:v>43948</c:v>
                </c:pt>
                <c:pt idx="160" c:formatCode="dd/mm/yyyy">
                  <c:v>43949</c:v>
                </c:pt>
                <c:pt idx="161" c:formatCode="dd/mm/yyyy">
                  <c:v>43950</c:v>
                </c:pt>
                <c:pt idx="162" c:formatCode="dd/mm/yyyy">
                  <c:v>43951</c:v>
                </c:pt>
                <c:pt idx="163" c:formatCode="dd/mm/yyyy">
                  <c:v>43955</c:v>
                </c:pt>
                <c:pt idx="164" c:formatCode="dd/mm/yyyy">
                  <c:v>43956</c:v>
                </c:pt>
                <c:pt idx="165" c:formatCode="dd/mm/yyyy">
                  <c:v>43957</c:v>
                </c:pt>
                <c:pt idx="166" c:formatCode="dd/mm/yyyy">
                  <c:v>43958</c:v>
                </c:pt>
                <c:pt idx="167" c:formatCode="dd/mm/yyyy">
                  <c:v>43959</c:v>
                </c:pt>
                <c:pt idx="168" c:formatCode="dd/mm/yyyy">
                  <c:v>43962</c:v>
                </c:pt>
                <c:pt idx="169" c:formatCode="dd/mm/yyyy">
                  <c:v>43963</c:v>
                </c:pt>
                <c:pt idx="170" c:formatCode="dd/mm/yyyy">
                  <c:v>43964</c:v>
                </c:pt>
                <c:pt idx="171" c:formatCode="dd/mm/yyyy">
                  <c:v>43965</c:v>
                </c:pt>
                <c:pt idx="172" c:formatCode="dd/mm/yyyy">
                  <c:v>43966</c:v>
                </c:pt>
                <c:pt idx="173" c:formatCode="dd/mm/yyyy">
                  <c:v>43969</c:v>
                </c:pt>
                <c:pt idx="174" c:formatCode="dd/mm/yyyy">
                  <c:v>43970</c:v>
                </c:pt>
                <c:pt idx="175" c:formatCode="dd/mm/yyyy">
                  <c:v>43971</c:v>
                </c:pt>
                <c:pt idx="176" c:formatCode="dd/mm/yyyy">
                  <c:v>43972</c:v>
                </c:pt>
                <c:pt idx="177" c:formatCode="dd/mm/yyyy">
                  <c:v>43973</c:v>
                </c:pt>
                <c:pt idx="178" c:formatCode="dd/mm/yyyy">
                  <c:v>43977</c:v>
                </c:pt>
                <c:pt idx="179" c:formatCode="dd/mm/yyyy">
                  <c:v>43978</c:v>
                </c:pt>
                <c:pt idx="180" c:formatCode="dd/mm/yyyy">
                  <c:v>43979</c:v>
                </c:pt>
                <c:pt idx="181" c:formatCode="dd/mm/yyyy">
                  <c:v>43980</c:v>
                </c:pt>
                <c:pt idx="182" c:formatCode="dd/mm/yyyy">
                  <c:v>43983</c:v>
                </c:pt>
                <c:pt idx="183" c:formatCode="dd/mm/yyyy">
                  <c:v>43984</c:v>
                </c:pt>
                <c:pt idx="184" c:formatCode="dd/mm/yyyy">
                  <c:v>43985</c:v>
                </c:pt>
                <c:pt idx="185" c:formatCode="dd/mm/yyyy">
                  <c:v>43986</c:v>
                </c:pt>
                <c:pt idx="186" c:formatCode="dd/mm/yyyy">
                  <c:v>43987</c:v>
                </c:pt>
                <c:pt idx="187" c:formatCode="dd/mm/yyyy">
                  <c:v>43990</c:v>
                </c:pt>
                <c:pt idx="188" c:formatCode="dd/mm/yyyy">
                  <c:v>43991</c:v>
                </c:pt>
                <c:pt idx="189" c:formatCode="dd/mm/yyyy">
                  <c:v>43992</c:v>
                </c:pt>
                <c:pt idx="190" c:formatCode="dd/mm/yyyy">
                  <c:v>43993</c:v>
                </c:pt>
                <c:pt idx="191" c:formatCode="dd/mm/yyyy">
                  <c:v>43994</c:v>
                </c:pt>
                <c:pt idx="192" c:formatCode="dd/mm/yyyy">
                  <c:v>43997</c:v>
                </c:pt>
                <c:pt idx="193" c:formatCode="dd/mm/yyyy">
                  <c:v>43998</c:v>
                </c:pt>
                <c:pt idx="194" c:formatCode="dd/mm/yyyy">
                  <c:v>43999</c:v>
                </c:pt>
                <c:pt idx="195" c:formatCode="dd/mm/yyyy">
                  <c:v>44000</c:v>
                </c:pt>
                <c:pt idx="196" c:formatCode="dd/mm/yyyy">
                  <c:v>44005</c:v>
                </c:pt>
                <c:pt idx="197" c:formatCode="dd/mm/yyyy">
                  <c:v>44006</c:v>
                </c:pt>
                <c:pt idx="198" c:formatCode="dd/mm/yyyy">
                  <c:v>44007</c:v>
                </c:pt>
                <c:pt idx="199" c:formatCode="dd/mm/yyyy">
                  <c:v>44008</c:v>
                </c:pt>
                <c:pt idx="200" c:formatCode="dd/mm/yyyy">
                  <c:v>44011</c:v>
                </c:pt>
                <c:pt idx="201" c:formatCode="dd/mm/yyyy">
                  <c:v>44012</c:v>
                </c:pt>
                <c:pt idx="202" c:formatCode="dd/mm/yyyy">
                  <c:v>44013</c:v>
                </c:pt>
                <c:pt idx="203" c:formatCode="dd/mm/yyyy">
                  <c:v>44014</c:v>
                </c:pt>
                <c:pt idx="204" c:formatCode="dd/mm/yyyy">
                  <c:v>44018</c:v>
                </c:pt>
                <c:pt idx="205" c:formatCode="dd/mm/yyyy">
                  <c:v>44020</c:v>
                </c:pt>
                <c:pt idx="206" c:formatCode="dd/mm/yyyy">
                  <c:v>44021</c:v>
                </c:pt>
                <c:pt idx="207" c:formatCode="dd/mm/yyyy">
                  <c:v>44022</c:v>
                </c:pt>
                <c:pt idx="208" c:formatCode="dd/mm/yyyy">
                  <c:v>44025</c:v>
                </c:pt>
                <c:pt idx="209" c:formatCode="dd/mm/yyyy">
                  <c:v>44026</c:v>
                </c:pt>
                <c:pt idx="210" c:formatCode="dd/mm/yyyy">
                  <c:v>44027</c:v>
                </c:pt>
                <c:pt idx="211" c:formatCode="dd/mm/yyyy">
                  <c:v>44028</c:v>
                </c:pt>
                <c:pt idx="212" c:formatCode="dd/mm/yyyy">
                  <c:v>44029</c:v>
                </c:pt>
                <c:pt idx="213" c:formatCode="dd/mm/yyyy">
                  <c:v>44032</c:v>
                </c:pt>
                <c:pt idx="214" c:formatCode="dd/mm/yyyy">
                  <c:v>44033</c:v>
                </c:pt>
                <c:pt idx="215" c:formatCode="dd/mm/yyyy">
                  <c:v>44034</c:v>
                </c:pt>
                <c:pt idx="216" c:formatCode="dd/mm/yyyy">
                  <c:v>44035</c:v>
                </c:pt>
                <c:pt idx="217" c:formatCode="dd/mm/yyyy">
                  <c:v>44036</c:v>
                </c:pt>
                <c:pt idx="218" c:formatCode="dd/mm/yyyy">
                  <c:v>44039</c:v>
                </c:pt>
                <c:pt idx="219" c:formatCode="dd/mm/yyyy">
                  <c:v>44040</c:v>
                </c:pt>
                <c:pt idx="220" c:formatCode="dd/mm/yyyy">
                  <c:v>44041</c:v>
                </c:pt>
                <c:pt idx="221" c:formatCode="dd/mm/yyyy">
                  <c:v>44042</c:v>
                </c:pt>
                <c:pt idx="222" c:formatCode="dd/mm/yyyy">
                  <c:v>44043</c:v>
                </c:pt>
                <c:pt idx="223" c:formatCode="dd/mm/yyyy">
                  <c:v>44046</c:v>
                </c:pt>
                <c:pt idx="224" c:formatCode="dd/mm/yyyy">
                  <c:v>44047</c:v>
                </c:pt>
                <c:pt idx="225" c:formatCode="dd/mm/yyyy">
                  <c:v>44048</c:v>
                </c:pt>
                <c:pt idx="226" c:formatCode="dd/mm/yyyy">
                  <c:v>44049</c:v>
                </c:pt>
                <c:pt idx="227" c:formatCode="dd/mm/yyyy">
                  <c:v>44050</c:v>
                </c:pt>
                <c:pt idx="228" c:formatCode="dd/mm/yyyy">
                  <c:v>44053</c:v>
                </c:pt>
                <c:pt idx="229" c:formatCode="dd/mm/yyyy">
                  <c:v>44054</c:v>
                </c:pt>
                <c:pt idx="230" c:formatCode="dd/mm/yyyy">
                  <c:v>44055</c:v>
                </c:pt>
                <c:pt idx="231" c:formatCode="dd/mm/yyyy">
                  <c:v>44056</c:v>
                </c:pt>
                <c:pt idx="232" c:formatCode="dd/mm/yyyy">
                  <c:v>44057</c:v>
                </c:pt>
                <c:pt idx="233" c:formatCode="dd/mm/yyyy">
                  <c:v>44060</c:v>
                </c:pt>
                <c:pt idx="234" c:formatCode="dd/mm/yyyy">
                  <c:v>44061</c:v>
                </c:pt>
                <c:pt idx="235" c:formatCode="dd/mm/yyyy">
                  <c:v>44062</c:v>
                </c:pt>
                <c:pt idx="236" c:formatCode="dd/mm/yyyy">
                  <c:v>44063</c:v>
                </c:pt>
                <c:pt idx="237" c:formatCode="dd/mm/yyyy">
                  <c:v>44064</c:v>
                </c:pt>
                <c:pt idx="238" c:formatCode="dd/mm/yyyy">
                  <c:v>44067</c:v>
                </c:pt>
                <c:pt idx="239" c:formatCode="dd/mm/yyyy">
                  <c:v>44068</c:v>
                </c:pt>
                <c:pt idx="240" c:formatCode="dd/mm/yyyy">
                  <c:v>44069</c:v>
                </c:pt>
                <c:pt idx="241" c:formatCode="dd/mm/yyyy">
                  <c:v>44070</c:v>
                </c:pt>
                <c:pt idx="242" c:formatCode="dd/mm/yyyy">
                  <c:v>44071</c:v>
                </c:pt>
                <c:pt idx="243" c:formatCode="dd/mm/yyyy">
                  <c:v>44074</c:v>
                </c:pt>
                <c:pt idx="244" c:formatCode="dd/mm/yyyy">
                  <c:v>44075</c:v>
                </c:pt>
                <c:pt idx="245" c:formatCode="dd/mm/yyyy">
                  <c:v>44076</c:v>
                </c:pt>
                <c:pt idx="246" c:formatCode="dd/mm/yyyy">
                  <c:v>44077</c:v>
                </c:pt>
                <c:pt idx="247" c:formatCode="dd/mm/yyyy">
                  <c:v>44078</c:v>
                </c:pt>
                <c:pt idx="248" c:formatCode="dd/mm/yyyy">
                  <c:v>44081</c:v>
                </c:pt>
                <c:pt idx="249" c:formatCode="dd/mm/yyyy">
                  <c:v>44082</c:v>
                </c:pt>
                <c:pt idx="250" c:formatCode="dd/mm/yyyy">
                  <c:v>44083</c:v>
                </c:pt>
                <c:pt idx="251" c:formatCode="dd/mm/yyyy">
                  <c:v>44084</c:v>
                </c:pt>
                <c:pt idx="252" c:formatCode="dd/mm/yyyy">
                  <c:v>44085</c:v>
                </c:pt>
                <c:pt idx="253" c:formatCode="dd/mm/yyyy">
                  <c:v>44088</c:v>
                </c:pt>
                <c:pt idx="254" c:formatCode="dd/mm/yyyy">
                  <c:v>44089</c:v>
                </c:pt>
                <c:pt idx="255" c:formatCode="dd/mm/yyyy">
                  <c:v>44090</c:v>
                </c:pt>
                <c:pt idx="256" c:formatCode="dd/mm/yyyy">
                  <c:v>44091</c:v>
                </c:pt>
                <c:pt idx="257" c:formatCode="dd/mm/yyyy">
                  <c:v>44092</c:v>
                </c:pt>
                <c:pt idx="258" c:formatCode="dd/mm/yyyy">
                  <c:v>44095</c:v>
                </c:pt>
                <c:pt idx="259" c:formatCode="dd/mm/yyyy">
                  <c:v>44096</c:v>
                </c:pt>
                <c:pt idx="260" c:formatCode="dd/mm/yyyy">
                  <c:v>44097</c:v>
                </c:pt>
                <c:pt idx="261" c:formatCode="dd/mm/yyyy">
                  <c:v>44098</c:v>
                </c:pt>
                <c:pt idx="262" c:formatCode="dd/mm/yyyy">
                  <c:v>44099</c:v>
                </c:pt>
                <c:pt idx="263" c:formatCode="dd/mm/yyyy">
                  <c:v>44102</c:v>
                </c:pt>
                <c:pt idx="264" c:formatCode="dd/mm/yyyy">
                  <c:v>44103</c:v>
                </c:pt>
                <c:pt idx="265" c:formatCode="dd/mm/yyyy">
                  <c:v>44104</c:v>
                </c:pt>
                <c:pt idx="266" c:formatCode="dd/mm/yyyy">
                  <c:v>44105</c:v>
                </c:pt>
                <c:pt idx="267" c:formatCode="dd/mm/yyyy">
                  <c:v>44109</c:v>
                </c:pt>
                <c:pt idx="268" c:formatCode="dd/mm/yyyy">
                  <c:v>44110</c:v>
                </c:pt>
                <c:pt idx="269" c:formatCode="dd/mm/yyyy">
                  <c:v>44111</c:v>
                </c:pt>
                <c:pt idx="270" c:formatCode="dd/mm/yyyy">
                  <c:v>44112</c:v>
                </c:pt>
                <c:pt idx="271" c:formatCode="dd/mm/yyyy">
                  <c:v>44113</c:v>
                </c:pt>
                <c:pt idx="272" c:formatCode="dd/mm/yyyy">
                  <c:v>44116</c:v>
                </c:pt>
                <c:pt idx="273" c:formatCode="dd/mm/yyyy">
                  <c:v>44117</c:v>
                </c:pt>
                <c:pt idx="274" c:formatCode="dd/mm/yyyy">
                  <c:v>44118</c:v>
                </c:pt>
                <c:pt idx="275" c:formatCode="dd/mm/yyyy">
                  <c:v>44119</c:v>
                </c:pt>
                <c:pt idx="276" c:formatCode="dd/mm/yyyy">
                  <c:v>44120</c:v>
                </c:pt>
                <c:pt idx="277" c:formatCode="dd/mm/yyyy">
                  <c:v>44123</c:v>
                </c:pt>
                <c:pt idx="278" c:formatCode="dd/mm/yyyy">
                  <c:v>44124</c:v>
                </c:pt>
                <c:pt idx="279" c:formatCode="dd/mm/yyyy">
                  <c:v>44125</c:v>
                </c:pt>
                <c:pt idx="280" c:formatCode="dd/mm/yyyy">
                  <c:v>44126</c:v>
                </c:pt>
                <c:pt idx="281" c:formatCode="dd/mm/yyyy">
                  <c:v>44127</c:v>
                </c:pt>
                <c:pt idx="282" c:formatCode="dd/mm/yyyy">
                  <c:v>44130</c:v>
                </c:pt>
                <c:pt idx="283" c:formatCode="dd/mm/yyyy">
                  <c:v>44131</c:v>
                </c:pt>
                <c:pt idx="284" c:formatCode="dd/mm/yyyy">
                  <c:v>44132</c:v>
                </c:pt>
                <c:pt idx="285" c:formatCode="dd/mm/yyyy">
                  <c:v>44133</c:v>
                </c:pt>
                <c:pt idx="286" c:formatCode="dd/mm/yyyy">
                  <c:v>44134</c:v>
                </c:pt>
                <c:pt idx="287" c:formatCode="dd/mm/yyyy">
                  <c:v>44137</c:v>
                </c:pt>
                <c:pt idx="288" c:formatCode="dd/mm/yyyy">
                  <c:v>44138</c:v>
                </c:pt>
                <c:pt idx="289" c:formatCode="dd/mm/yyyy">
                  <c:v>44139</c:v>
                </c:pt>
                <c:pt idx="290" c:formatCode="dd/mm/yyyy">
                  <c:v>44140</c:v>
                </c:pt>
                <c:pt idx="291" c:formatCode="dd/mm/yyyy">
                  <c:v>44141</c:v>
                </c:pt>
                <c:pt idx="292" c:formatCode="dd/mm/yyyy">
                  <c:v>44144</c:v>
                </c:pt>
                <c:pt idx="293" c:formatCode="dd/mm/yyyy">
                  <c:v>44145</c:v>
                </c:pt>
                <c:pt idx="294" c:formatCode="dd/mm/yyyy">
                  <c:v>44146</c:v>
                </c:pt>
                <c:pt idx="295" c:formatCode="dd/mm/yyyy">
                  <c:v>44147</c:v>
                </c:pt>
                <c:pt idx="296" c:formatCode="dd/mm/yyyy">
                  <c:v>44148</c:v>
                </c:pt>
                <c:pt idx="297" c:formatCode="dd/mm/yyyy">
                  <c:v>44149</c:v>
                </c:pt>
                <c:pt idx="298" c:formatCode="dd/mm/yyyy">
                  <c:v>44152</c:v>
                </c:pt>
                <c:pt idx="299" c:formatCode="dd/mm/yyyy">
                  <c:v>44153</c:v>
                </c:pt>
                <c:pt idx="300" c:formatCode="dd/mm/yyyy">
                  <c:v>44154</c:v>
                </c:pt>
                <c:pt idx="301" c:formatCode="dd/mm/yyyy">
                  <c:v>44155</c:v>
                </c:pt>
                <c:pt idx="302" c:formatCode="dd/mm/yyyy">
                  <c:v>44158</c:v>
                </c:pt>
                <c:pt idx="303" c:formatCode="dd/mm/yyyy">
                  <c:v>44159</c:v>
                </c:pt>
                <c:pt idx="304" c:formatCode="dd/mm/yyyy">
                  <c:v>44160</c:v>
                </c:pt>
                <c:pt idx="305" c:formatCode="dd/mm/yyyy">
                  <c:v>44161</c:v>
                </c:pt>
                <c:pt idx="306" c:formatCode="dd/mm/yyyy">
                  <c:v>44162</c:v>
                </c:pt>
                <c:pt idx="307" c:formatCode="dd/mm/yyyy">
                  <c:v>44166</c:v>
                </c:pt>
                <c:pt idx="308" c:formatCode="dd/mm/yyyy">
                  <c:v>44167</c:v>
                </c:pt>
                <c:pt idx="309" c:formatCode="dd/mm/yyyy">
                  <c:v>44168</c:v>
                </c:pt>
                <c:pt idx="310" c:formatCode="dd/mm/yyyy">
                  <c:v>44169</c:v>
                </c:pt>
                <c:pt idx="311" c:formatCode="dd/mm/yyyy">
                  <c:v>44172</c:v>
                </c:pt>
                <c:pt idx="312" c:formatCode="dd/mm/yyyy">
                  <c:v>44173</c:v>
                </c:pt>
                <c:pt idx="313" c:formatCode="dd/mm/yyyy">
                  <c:v>44174</c:v>
                </c:pt>
                <c:pt idx="314" c:formatCode="dd/mm/yyyy">
                  <c:v>44175</c:v>
                </c:pt>
                <c:pt idx="315" c:formatCode="dd/mm/yyyy">
                  <c:v>44176</c:v>
                </c:pt>
                <c:pt idx="316" c:formatCode="dd/mm/yyyy">
                  <c:v>44179</c:v>
                </c:pt>
                <c:pt idx="317" c:formatCode="dd/mm/yyyy">
                  <c:v>44180</c:v>
                </c:pt>
                <c:pt idx="318" c:formatCode="dd/mm/yyyy">
                  <c:v>44181</c:v>
                </c:pt>
                <c:pt idx="319" c:formatCode="dd/mm/yyyy">
                  <c:v>44182</c:v>
                </c:pt>
                <c:pt idx="320" c:formatCode="dd/mm/yyyy">
                  <c:v>44183</c:v>
                </c:pt>
                <c:pt idx="321" c:formatCode="dd/mm/yyyy">
                  <c:v>44186</c:v>
                </c:pt>
                <c:pt idx="322" c:formatCode="dd/mm/yyyy">
                  <c:v>44187</c:v>
                </c:pt>
                <c:pt idx="323" c:formatCode="dd/mm/yyyy">
                  <c:v>44188</c:v>
                </c:pt>
                <c:pt idx="324" c:formatCode="dd/mm/yyyy">
                  <c:v>44189</c:v>
                </c:pt>
                <c:pt idx="325" c:formatCode="dd/mm/yyyy">
                  <c:v>44193</c:v>
                </c:pt>
                <c:pt idx="326" c:formatCode="dd/mm/yyyy">
                  <c:v>44194</c:v>
                </c:pt>
                <c:pt idx="327" c:formatCode="dd/mm/yyyy">
                  <c:v>44195</c:v>
                </c:pt>
                <c:pt idx="328" c:formatCode="dd/mm/yyyy">
                  <c:v>44196</c:v>
                </c:pt>
                <c:pt idx="329" c:formatCode="dd/mm/yyyy">
                  <c:v>44197</c:v>
                </c:pt>
                <c:pt idx="330" c:formatCode="dd/mm/yyyy">
                  <c:v>44200</c:v>
                </c:pt>
                <c:pt idx="331" c:formatCode="dd/mm/yyyy">
                  <c:v>44201</c:v>
                </c:pt>
                <c:pt idx="332" c:formatCode="dd/mm/yyyy">
                  <c:v>44202</c:v>
                </c:pt>
                <c:pt idx="333" c:formatCode="dd/mm/yyyy">
                  <c:v>44203</c:v>
                </c:pt>
                <c:pt idx="334" c:formatCode="dd/mm/yyyy">
                  <c:v>44204</c:v>
                </c:pt>
                <c:pt idx="335" c:formatCode="dd/mm/yyyy">
                  <c:v>44207</c:v>
                </c:pt>
                <c:pt idx="336" c:formatCode="dd/mm/yyyy">
                  <c:v>44208</c:v>
                </c:pt>
                <c:pt idx="337" c:formatCode="dd/mm/yyyy">
                  <c:v>44209</c:v>
                </c:pt>
                <c:pt idx="338" c:formatCode="dd/mm/yyyy">
                  <c:v>44210</c:v>
                </c:pt>
                <c:pt idx="339" c:formatCode="dd/mm/yyyy">
                  <c:v>44211</c:v>
                </c:pt>
                <c:pt idx="340" c:formatCode="dd/mm/yyyy">
                  <c:v>44214</c:v>
                </c:pt>
                <c:pt idx="341" c:formatCode="dd/mm/yyyy">
                  <c:v>44215</c:v>
                </c:pt>
                <c:pt idx="342" c:formatCode="dd/mm/yyyy">
                  <c:v>44216</c:v>
                </c:pt>
                <c:pt idx="343" c:formatCode="dd/mm/yyyy">
                  <c:v>44217</c:v>
                </c:pt>
                <c:pt idx="344" c:formatCode="dd/mm/yyyy">
                  <c:v>44218</c:v>
                </c:pt>
                <c:pt idx="345" c:formatCode="dd/mm/yyyy">
                  <c:v>44221</c:v>
                </c:pt>
                <c:pt idx="346" c:formatCode="dd/mm/yyyy">
                  <c:v>44223</c:v>
                </c:pt>
                <c:pt idx="347" c:formatCode="dd/mm/yyyy">
                  <c:v>44224</c:v>
                </c:pt>
                <c:pt idx="348" c:formatCode="dd/mm/yyyy">
                  <c:v>44225</c:v>
                </c:pt>
                <c:pt idx="349" c:formatCode="dd/mm/yyyy">
                  <c:v>44228</c:v>
                </c:pt>
                <c:pt idx="350" c:formatCode="dd/mm/yyyy">
                  <c:v>44229</c:v>
                </c:pt>
                <c:pt idx="351" c:formatCode="dd/mm/yyyy">
                  <c:v>44230</c:v>
                </c:pt>
                <c:pt idx="352" c:formatCode="dd/mm/yyyy">
                  <c:v>44231</c:v>
                </c:pt>
                <c:pt idx="353" c:formatCode="dd/mm/yyyy">
                  <c:v>44232</c:v>
                </c:pt>
                <c:pt idx="354" c:formatCode="dd/mm/yyyy">
                  <c:v>44235</c:v>
                </c:pt>
                <c:pt idx="355" c:formatCode="dd/mm/yyyy">
                  <c:v>44236</c:v>
                </c:pt>
                <c:pt idx="356" c:formatCode="dd/mm/yyyy">
                  <c:v>44237</c:v>
                </c:pt>
                <c:pt idx="357" c:formatCode="dd/mm/yyyy">
                  <c:v>44238</c:v>
                </c:pt>
                <c:pt idx="358" c:formatCode="dd/mm/yyyy">
                  <c:v>44239</c:v>
                </c:pt>
                <c:pt idx="359" c:formatCode="dd/mm/yyyy">
                  <c:v>44242</c:v>
                </c:pt>
                <c:pt idx="360" c:formatCode="dd/mm/yyyy">
                  <c:v>44243</c:v>
                </c:pt>
                <c:pt idx="361" c:formatCode="dd/mm/yyyy">
                  <c:v>44244</c:v>
                </c:pt>
                <c:pt idx="362" c:formatCode="dd/mm/yyyy">
                  <c:v>44245</c:v>
                </c:pt>
                <c:pt idx="363" c:formatCode="dd/mm/yyyy">
                  <c:v>44246</c:v>
                </c:pt>
                <c:pt idx="364" c:formatCode="dd/mm/yyyy">
                  <c:v>44249</c:v>
                </c:pt>
                <c:pt idx="365" c:formatCode="dd/mm/yyyy">
                  <c:v>44250</c:v>
                </c:pt>
                <c:pt idx="366" c:formatCode="dd/mm/yyyy">
                  <c:v>44251</c:v>
                </c:pt>
                <c:pt idx="367" c:formatCode="dd/mm/yyyy">
                  <c:v>44252</c:v>
                </c:pt>
                <c:pt idx="368" c:formatCode="dd/mm/yyyy">
                  <c:v>44253</c:v>
                </c:pt>
                <c:pt idx="369" c:formatCode="dd/mm/yyyy">
                  <c:v>44256</c:v>
                </c:pt>
                <c:pt idx="370" c:formatCode="dd/mm/yyyy">
                  <c:v>44257</c:v>
                </c:pt>
                <c:pt idx="371" c:formatCode="dd/mm/yyyy">
                  <c:v>44258</c:v>
                </c:pt>
                <c:pt idx="372" c:formatCode="dd/mm/yyyy">
                  <c:v>44259</c:v>
                </c:pt>
                <c:pt idx="373" c:formatCode="dd/mm/yyyy">
                  <c:v>44260</c:v>
                </c:pt>
                <c:pt idx="374" c:formatCode="dd/mm/yyyy">
                  <c:v>44263</c:v>
                </c:pt>
                <c:pt idx="375" c:formatCode="dd/mm/yyyy">
                  <c:v>44264</c:v>
                </c:pt>
                <c:pt idx="376" c:formatCode="dd/mm/yyyy">
                  <c:v>44265</c:v>
                </c:pt>
                <c:pt idx="377" c:formatCode="dd/mm/yyyy">
                  <c:v>44267</c:v>
                </c:pt>
                <c:pt idx="378" c:formatCode="dd/mm/yyyy">
                  <c:v>44270</c:v>
                </c:pt>
                <c:pt idx="379" c:formatCode="dd/mm/yyyy">
                  <c:v>44271</c:v>
                </c:pt>
                <c:pt idx="380" c:formatCode="dd/mm/yyyy">
                  <c:v>44272</c:v>
                </c:pt>
                <c:pt idx="381" c:formatCode="dd/mm/yyyy">
                  <c:v>44273</c:v>
                </c:pt>
                <c:pt idx="382" c:formatCode="dd/mm/yyyy">
                  <c:v>44274</c:v>
                </c:pt>
                <c:pt idx="383" c:formatCode="dd/mm/yyyy">
                  <c:v>44277</c:v>
                </c:pt>
                <c:pt idx="384" c:formatCode="dd/mm/yyyy">
                  <c:v>44278</c:v>
                </c:pt>
                <c:pt idx="385" c:formatCode="dd/mm/yyyy">
                  <c:v>44279</c:v>
                </c:pt>
                <c:pt idx="386" c:formatCode="dd/mm/yyyy">
                  <c:v>44280</c:v>
                </c:pt>
                <c:pt idx="387" c:formatCode="dd/mm/yyyy">
                  <c:v>44281</c:v>
                </c:pt>
                <c:pt idx="388" c:formatCode="dd/mm/yyyy">
                  <c:v>44285</c:v>
                </c:pt>
                <c:pt idx="389" c:formatCode="dd/mm/yyyy">
                  <c:v>44286</c:v>
                </c:pt>
                <c:pt idx="390" c:formatCode="dd/mm/yyyy">
                  <c:v>44287</c:v>
                </c:pt>
                <c:pt idx="391" c:formatCode="dd/mm/yyyy">
                  <c:v>44291</c:v>
                </c:pt>
                <c:pt idx="392" c:formatCode="dd/mm/yyyy">
                  <c:v>44292</c:v>
                </c:pt>
                <c:pt idx="393" c:formatCode="dd/mm/yyyy">
                  <c:v>44293</c:v>
                </c:pt>
                <c:pt idx="394" c:formatCode="dd/mm/yyyy">
                  <c:v>44294</c:v>
                </c:pt>
                <c:pt idx="395" c:formatCode="dd/mm/yyyy">
                  <c:v>44295</c:v>
                </c:pt>
                <c:pt idx="396" c:formatCode="dd/mm/yyyy">
                  <c:v>44298</c:v>
                </c:pt>
                <c:pt idx="397" c:formatCode="dd/mm/yyyy">
                  <c:v>44299</c:v>
                </c:pt>
                <c:pt idx="398" c:formatCode="dd/mm/yyyy">
                  <c:v>44301</c:v>
                </c:pt>
                <c:pt idx="399" c:formatCode="dd/mm/yyyy">
                  <c:v>44302</c:v>
                </c:pt>
                <c:pt idx="400" c:formatCode="dd/mm/yyyy">
                  <c:v>44305</c:v>
                </c:pt>
                <c:pt idx="401" c:formatCode="dd/mm/yyyy">
                  <c:v>44306</c:v>
                </c:pt>
                <c:pt idx="402" c:formatCode="dd/mm/yyyy">
                  <c:v>44308</c:v>
                </c:pt>
                <c:pt idx="403" c:formatCode="dd/mm/yyyy">
                  <c:v>44309</c:v>
                </c:pt>
                <c:pt idx="404" c:formatCode="dd/mm/yyyy">
                  <c:v>44312</c:v>
                </c:pt>
                <c:pt idx="405" c:formatCode="dd/mm/yyyy">
                  <c:v>44313</c:v>
                </c:pt>
                <c:pt idx="406" c:formatCode="dd/mm/yyyy">
                  <c:v>44314</c:v>
                </c:pt>
                <c:pt idx="407" c:formatCode="dd/mm/yyyy">
                  <c:v>44315</c:v>
                </c:pt>
                <c:pt idx="408" c:formatCode="dd/mm/yyyy">
                  <c:v>44316</c:v>
                </c:pt>
                <c:pt idx="409" c:formatCode="dd/mm/yyyy">
                  <c:v>44319</c:v>
                </c:pt>
                <c:pt idx="410" c:formatCode="dd/mm/yyyy">
                  <c:v>44320</c:v>
                </c:pt>
                <c:pt idx="411" c:formatCode="dd/mm/yyyy">
                  <c:v>44321</c:v>
                </c:pt>
                <c:pt idx="412" c:formatCode="dd/mm/yyyy">
                  <c:v>44322</c:v>
                </c:pt>
                <c:pt idx="413" c:formatCode="dd/mm/yyyy">
                  <c:v>44323</c:v>
                </c:pt>
                <c:pt idx="414" c:formatCode="dd/mm/yyyy">
                  <c:v>44326</c:v>
                </c:pt>
                <c:pt idx="415" c:formatCode="dd/mm/yyyy">
                  <c:v>44327</c:v>
                </c:pt>
                <c:pt idx="416" c:formatCode="dd/mm/yyyy">
                  <c:v>44328</c:v>
                </c:pt>
                <c:pt idx="417" c:formatCode="dd/mm/yyyy">
                  <c:v>44330</c:v>
                </c:pt>
                <c:pt idx="418" c:formatCode="dd/mm/yyyy">
                  <c:v>44333</c:v>
                </c:pt>
                <c:pt idx="419" c:formatCode="dd/mm/yyyy">
                  <c:v>44334</c:v>
                </c:pt>
                <c:pt idx="420" c:formatCode="dd/mm/yyyy">
                  <c:v>44335</c:v>
                </c:pt>
                <c:pt idx="421" c:formatCode="dd/mm/yyyy">
                  <c:v>44336</c:v>
                </c:pt>
                <c:pt idx="422" c:formatCode="dd/mm/yyyy">
                  <c:v>44337</c:v>
                </c:pt>
                <c:pt idx="423" c:formatCode="dd/mm/yyyy">
                  <c:v>44340</c:v>
                </c:pt>
                <c:pt idx="424" c:formatCode="dd/mm/yyyy">
                  <c:v>44341</c:v>
                </c:pt>
                <c:pt idx="425" c:formatCode="dd/mm/yyyy">
                  <c:v>44342</c:v>
                </c:pt>
                <c:pt idx="426" c:formatCode="dd/mm/yyyy">
                  <c:v>44343</c:v>
                </c:pt>
                <c:pt idx="427" c:formatCode="dd/mm/yyyy">
                  <c:v>44344</c:v>
                </c:pt>
                <c:pt idx="428" c:formatCode="dd/mm/yyyy">
                  <c:v>44347</c:v>
                </c:pt>
                <c:pt idx="429" c:formatCode="dd/mm/yyyy">
                  <c:v>44348</c:v>
                </c:pt>
                <c:pt idx="430" c:formatCode="dd/mm/yyyy">
                  <c:v>44349</c:v>
                </c:pt>
                <c:pt idx="431" c:formatCode="dd/mm/yyyy">
                  <c:v>44350</c:v>
                </c:pt>
                <c:pt idx="432" c:formatCode="dd/mm/yyyy">
                  <c:v>44351</c:v>
                </c:pt>
                <c:pt idx="433" c:formatCode="dd/mm/yyyy">
                  <c:v>44354</c:v>
                </c:pt>
                <c:pt idx="434" c:formatCode="dd/mm/yyyy">
                  <c:v>44355</c:v>
                </c:pt>
                <c:pt idx="435" c:formatCode="dd/mm/yyyy">
                  <c:v>44356</c:v>
                </c:pt>
                <c:pt idx="436" c:formatCode="dd/mm/yyyy">
                  <c:v>44357</c:v>
                </c:pt>
                <c:pt idx="437" c:formatCode="dd/mm/yyyy">
                  <c:v>44358</c:v>
                </c:pt>
                <c:pt idx="438" c:formatCode="dd/mm/yyyy">
                  <c:v>44361</c:v>
                </c:pt>
                <c:pt idx="439" c:formatCode="dd/mm/yyyy">
                  <c:v>44362</c:v>
                </c:pt>
                <c:pt idx="440" c:formatCode="dd/mm/yyyy">
                  <c:v>44363</c:v>
                </c:pt>
                <c:pt idx="441" c:formatCode="dd/mm/yyyy">
                  <c:v>44364</c:v>
                </c:pt>
                <c:pt idx="442" c:formatCode="dd/mm/yyyy">
                  <c:v>44365</c:v>
                </c:pt>
                <c:pt idx="443" c:formatCode="dd/mm/yyyy">
                  <c:v>44368</c:v>
                </c:pt>
                <c:pt idx="444" c:formatCode="dd/mm/yyyy">
                  <c:v>44369</c:v>
                </c:pt>
                <c:pt idx="445" c:formatCode="dd/mm/yyyy">
                  <c:v>44370</c:v>
                </c:pt>
                <c:pt idx="446" c:formatCode="dd/mm/yyyy">
                  <c:v>44371</c:v>
                </c:pt>
                <c:pt idx="447" c:formatCode="dd/mm/yyyy">
                  <c:v>44372</c:v>
                </c:pt>
                <c:pt idx="448" c:formatCode="dd/mm/yyyy">
                  <c:v>44375</c:v>
                </c:pt>
                <c:pt idx="449" c:formatCode="dd/mm/yyyy">
                  <c:v>44376</c:v>
                </c:pt>
                <c:pt idx="450" c:formatCode="dd/mm/yyyy">
                  <c:v>44377</c:v>
                </c:pt>
                <c:pt idx="451" c:formatCode="dd/mm/yyyy">
                  <c:v>44378</c:v>
                </c:pt>
                <c:pt idx="452" c:formatCode="dd/mm/yyyy">
                  <c:v>44379</c:v>
                </c:pt>
                <c:pt idx="453" c:formatCode="dd/mm/yyyy">
                  <c:v>44382</c:v>
                </c:pt>
                <c:pt idx="454" c:formatCode="dd/mm/yyyy">
                  <c:v>44383</c:v>
                </c:pt>
                <c:pt idx="455" c:formatCode="dd/mm/yyyy">
                  <c:v>44384</c:v>
                </c:pt>
                <c:pt idx="456" c:formatCode="dd/mm/yyyy">
                  <c:v>44385</c:v>
                </c:pt>
                <c:pt idx="457" c:formatCode="dd/mm/yyyy">
                  <c:v>44386</c:v>
                </c:pt>
                <c:pt idx="458" c:formatCode="dd/mm/yyyy">
                  <c:v>44389</c:v>
                </c:pt>
                <c:pt idx="459" c:formatCode="dd/mm/yyyy">
                  <c:v>44390</c:v>
                </c:pt>
                <c:pt idx="460" c:formatCode="dd/mm/yyyy">
                  <c:v>44391</c:v>
                </c:pt>
                <c:pt idx="461" c:formatCode="dd/mm/yyyy">
                  <c:v>44392</c:v>
                </c:pt>
                <c:pt idx="462" c:formatCode="dd/mm/yyyy">
                  <c:v>44393</c:v>
                </c:pt>
                <c:pt idx="463" c:formatCode="dd/mm/yyyy">
                  <c:v>44396</c:v>
                </c:pt>
                <c:pt idx="464" c:formatCode="dd/mm/yyyy">
                  <c:v>44397</c:v>
                </c:pt>
                <c:pt idx="465" c:formatCode="dd/mm/yyyy">
                  <c:v>44399</c:v>
                </c:pt>
                <c:pt idx="466" c:formatCode="dd/mm/yyyy">
                  <c:v>44400</c:v>
                </c:pt>
                <c:pt idx="467" c:formatCode="dd/mm/yyyy">
                  <c:v>44403</c:v>
                </c:pt>
                <c:pt idx="468" c:formatCode="dd/mm/yyyy">
                  <c:v>44404</c:v>
                </c:pt>
                <c:pt idx="469" c:formatCode="dd/mm/yyyy">
                  <c:v>44405</c:v>
                </c:pt>
                <c:pt idx="470" c:formatCode="dd/mm/yyyy">
                  <c:v>44406</c:v>
                </c:pt>
                <c:pt idx="471" c:formatCode="dd/mm/yyyy">
                  <c:v>44407</c:v>
                </c:pt>
                <c:pt idx="472" c:formatCode="dd/mm/yyyy">
                  <c:v>44410</c:v>
                </c:pt>
                <c:pt idx="473" c:formatCode="dd/mm/yyyy">
                  <c:v>44411</c:v>
                </c:pt>
                <c:pt idx="474" c:formatCode="dd/mm/yyyy">
                  <c:v>44412</c:v>
                </c:pt>
                <c:pt idx="475" c:formatCode="dd/mm/yyyy">
                  <c:v>44413</c:v>
                </c:pt>
                <c:pt idx="476" c:formatCode="dd/mm/yyyy">
                  <c:v>44414</c:v>
                </c:pt>
                <c:pt idx="477" c:formatCode="dd/mm/yyyy">
                  <c:v>44417</c:v>
                </c:pt>
                <c:pt idx="478" c:formatCode="dd/mm/yyyy">
                  <c:v>44418</c:v>
                </c:pt>
                <c:pt idx="479" c:formatCode="dd/mm/yyyy">
                  <c:v>44419</c:v>
                </c:pt>
                <c:pt idx="480" c:formatCode="dd/mm/yyyy">
                  <c:v>44420</c:v>
                </c:pt>
                <c:pt idx="481" c:formatCode="dd/mm/yyyy">
                  <c:v>44421</c:v>
                </c:pt>
                <c:pt idx="482" c:formatCode="dd/mm/yyyy">
                  <c:v>44424</c:v>
                </c:pt>
                <c:pt idx="483" c:formatCode="dd/mm/yyyy">
                  <c:v>44425</c:v>
                </c:pt>
                <c:pt idx="484" c:formatCode="dd/mm/yyyy">
                  <c:v>44426</c:v>
                </c:pt>
                <c:pt idx="485" c:formatCode="dd/mm/yyyy">
                  <c:v>44428</c:v>
                </c:pt>
                <c:pt idx="486" c:formatCode="dd/mm/yyyy">
                  <c:v>44431</c:v>
                </c:pt>
                <c:pt idx="487" c:formatCode="dd/mm/yyyy">
                  <c:v>44432</c:v>
                </c:pt>
                <c:pt idx="488" c:formatCode="dd/mm/yyyy">
                  <c:v>44433</c:v>
                </c:pt>
                <c:pt idx="489" c:formatCode="dd/mm/yyyy">
                  <c:v>44434</c:v>
                </c:pt>
                <c:pt idx="490" c:formatCode="dd/mm/yyyy">
                  <c:v>44435</c:v>
                </c:pt>
                <c:pt idx="491" c:formatCode="dd/mm/yyyy">
                  <c:v>44438</c:v>
                </c:pt>
                <c:pt idx="492" c:formatCode="dd/mm/yyyy">
                  <c:v>44439</c:v>
                </c:pt>
                <c:pt idx="493" c:formatCode="dd/mm/yyyy">
                  <c:v>44440</c:v>
                </c:pt>
                <c:pt idx="494" c:formatCode="dd/mm/yyyy">
                  <c:v>44441</c:v>
                </c:pt>
                <c:pt idx="495" c:formatCode="dd/mm/yyyy">
                  <c:v>44442</c:v>
                </c:pt>
                <c:pt idx="496" c:formatCode="dd/mm/yyyy">
                  <c:v>44445</c:v>
                </c:pt>
                <c:pt idx="497" c:formatCode="dd/mm/yyyy">
                  <c:v>44446</c:v>
                </c:pt>
                <c:pt idx="498" c:formatCode="dd/mm/yyyy">
                  <c:v>44447</c:v>
                </c:pt>
                <c:pt idx="499" c:formatCode="dd/mm/yyyy">
                  <c:v>44448</c:v>
                </c:pt>
                <c:pt idx="500" c:formatCode="dd/mm/yyyy">
                  <c:v>44452</c:v>
                </c:pt>
                <c:pt idx="501" c:formatCode="dd/mm/yyyy">
                  <c:v>44453</c:v>
                </c:pt>
                <c:pt idx="502" c:formatCode="dd/mm/yyyy">
                  <c:v>44454</c:v>
                </c:pt>
                <c:pt idx="503" c:formatCode="dd/mm/yyyy">
                  <c:v>44455</c:v>
                </c:pt>
                <c:pt idx="504" c:formatCode="dd/mm/yyyy">
                  <c:v>44456</c:v>
                </c:pt>
                <c:pt idx="505" c:formatCode="dd/mm/yyyy">
                  <c:v>44459</c:v>
                </c:pt>
                <c:pt idx="506" c:formatCode="dd/mm/yyyy">
                  <c:v>44460</c:v>
                </c:pt>
                <c:pt idx="507" c:formatCode="dd/mm/yyyy">
                  <c:v>44461</c:v>
                </c:pt>
                <c:pt idx="508" c:formatCode="dd/mm/yyyy">
                  <c:v>44462</c:v>
                </c:pt>
                <c:pt idx="509" c:formatCode="dd/mm/yyyy">
                  <c:v>44463</c:v>
                </c:pt>
                <c:pt idx="510" c:formatCode="dd/mm/yyyy">
                  <c:v>44466</c:v>
                </c:pt>
                <c:pt idx="511" c:formatCode="dd/mm/yyyy">
                  <c:v>44467</c:v>
                </c:pt>
                <c:pt idx="512" c:formatCode="dd/mm/yyyy">
                  <c:v>44468</c:v>
                </c:pt>
                <c:pt idx="513" c:formatCode="dd/mm/yyyy">
                  <c:v>44469</c:v>
                </c:pt>
                <c:pt idx="514" c:formatCode="dd/mm/yyyy">
                  <c:v>44470</c:v>
                </c:pt>
                <c:pt idx="515" c:formatCode="dd/mm/yyyy">
                  <c:v>44473</c:v>
                </c:pt>
                <c:pt idx="516" c:formatCode="dd/mm/yyyy">
                  <c:v>44474</c:v>
                </c:pt>
                <c:pt idx="517" c:formatCode="dd/mm/yyyy">
                  <c:v>44475</c:v>
                </c:pt>
                <c:pt idx="518" c:formatCode="dd/mm/yyyy">
                  <c:v>44476</c:v>
                </c:pt>
                <c:pt idx="519" c:formatCode="dd/mm/yyyy">
                  <c:v>44477</c:v>
                </c:pt>
                <c:pt idx="520" c:formatCode="dd/mm/yyyy">
                  <c:v>44480</c:v>
                </c:pt>
                <c:pt idx="521" c:formatCode="dd/mm/yyyy">
                  <c:v>44481</c:v>
                </c:pt>
                <c:pt idx="522" c:formatCode="dd/mm/yyyy">
                  <c:v>44482</c:v>
                </c:pt>
                <c:pt idx="523" c:formatCode="dd/mm/yyyy">
                  <c:v>44483</c:v>
                </c:pt>
                <c:pt idx="524" c:formatCode="dd/mm/yyyy">
                  <c:v>44487</c:v>
                </c:pt>
                <c:pt idx="525" c:formatCode="dd/mm/yyyy">
                  <c:v>44488</c:v>
                </c:pt>
                <c:pt idx="526" c:formatCode="dd/mm/yyyy">
                  <c:v>44489</c:v>
                </c:pt>
                <c:pt idx="527" c:formatCode="dd/mm/yyyy">
                  <c:v>44490</c:v>
                </c:pt>
                <c:pt idx="528" c:formatCode="dd/mm/yyyy">
                  <c:v>44491</c:v>
                </c:pt>
                <c:pt idx="529" c:formatCode="dd/mm/yyyy">
                  <c:v>44494</c:v>
                </c:pt>
                <c:pt idx="530" c:formatCode="dd/mm/yyyy">
                  <c:v>44495</c:v>
                </c:pt>
                <c:pt idx="531" c:formatCode="dd/mm/yyyy">
                  <c:v>44496</c:v>
                </c:pt>
                <c:pt idx="532" c:formatCode="dd/mm/yyyy">
                  <c:v>44497</c:v>
                </c:pt>
                <c:pt idx="533" c:formatCode="dd/mm/yyyy">
                  <c:v>44498</c:v>
                </c:pt>
                <c:pt idx="534" c:formatCode="dd/mm/yyyy">
                  <c:v>44501</c:v>
                </c:pt>
                <c:pt idx="535" c:formatCode="dd/mm/yyyy">
                  <c:v>44502</c:v>
                </c:pt>
                <c:pt idx="536" c:formatCode="dd/mm/yyyy">
                  <c:v>44503</c:v>
                </c:pt>
                <c:pt idx="537" c:formatCode="dd/mm/yyyy">
                  <c:v>44504</c:v>
                </c:pt>
                <c:pt idx="538" c:formatCode="dd/mm/yyyy">
                  <c:v>44508</c:v>
                </c:pt>
                <c:pt idx="539" c:formatCode="dd/mm/yyyy">
                  <c:v>44509</c:v>
                </c:pt>
                <c:pt idx="540" c:formatCode="dd/mm/yyyy">
                  <c:v>44510</c:v>
                </c:pt>
                <c:pt idx="541" c:formatCode="dd/mm/yyyy">
                  <c:v>44511</c:v>
                </c:pt>
                <c:pt idx="542" c:formatCode="dd/mm/yyyy">
                  <c:v>44512</c:v>
                </c:pt>
                <c:pt idx="543" c:formatCode="dd/mm/yyyy">
                  <c:v>44515</c:v>
                </c:pt>
                <c:pt idx="544" c:formatCode="dd/mm/yyyy">
                  <c:v>44516</c:v>
                </c:pt>
                <c:pt idx="545" c:formatCode="dd/mm/yyyy">
                  <c:v>44517</c:v>
                </c:pt>
                <c:pt idx="546" c:formatCode="dd/mm/yyyy">
                  <c:v>44518</c:v>
                </c:pt>
                <c:pt idx="547" c:formatCode="dd/mm/yyyy">
                  <c:v>44522</c:v>
                </c:pt>
                <c:pt idx="548" c:formatCode="dd/mm/yyyy">
                  <c:v>44523</c:v>
                </c:pt>
                <c:pt idx="549" c:formatCode="dd/mm/yyyy">
                  <c:v>44524</c:v>
                </c:pt>
                <c:pt idx="550" c:formatCode="dd/mm/yyyy">
                  <c:v>44525</c:v>
                </c:pt>
                <c:pt idx="551" c:formatCode="dd/mm/yyyy">
                  <c:v>44526</c:v>
                </c:pt>
                <c:pt idx="552" c:formatCode="dd/mm/yyyy">
                  <c:v>44529</c:v>
                </c:pt>
                <c:pt idx="553" c:formatCode="dd/mm/yyyy">
                  <c:v>44530</c:v>
                </c:pt>
                <c:pt idx="554" c:formatCode="dd/mm/yyyy">
                  <c:v>44531</c:v>
                </c:pt>
                <c:pt idx="555" c:formatCode="dd/mm/yyyy">
                  <c:v>44532</c:v>
                </c:pt>
                <c:pt idx="556" c:formatCode="dd/mm/yyyy">
                  <c:v>44533</c:v>
                </c:pt>
                <c:pt idx="557" c:formatCode="dd/mm/yyyy">
                  <c:v>44536</c:v>
                </c:pt>
                <c:pt idx="558" c:formatCode="dd/mm/yyyy">
                  <c:v>44537</c:v>
                </c:pt>
                <c:pt idx="559" c:formatCode="dd/mm/yyyy">
                  <c:v>44538</c:v>
                </c:pt>
                <c:pt idx="560" c:formatCode="dd/mm/yyyy">
                  <c:v>44539</c:v>
                </c:pt>
                <c:pt idx="561" c:formatCode="dd/mm/yyyy">
                  <c:v>44540</c:v>
                </c:pt>
                <c:pt idx="562" c:formatCode="dd/mm/yyyy">
                  <c:v>44543</c:v>
                </c:pt>
                <c:pt idx="563" c:formatCode="dd/mm/yyyy">
                  <c:v>44544</c:v>
                </c:pt>
                <c:pt idx="564" c:formatCode="dd/mm/yyyy">
                  <c:v>44545</c:v>
                </c:pt>
                <c:pt idx="565" c:formatCode="dd/mm/yyyy">
                  <c:v>44546</c:v>
                </c:pt>
                <c:pt idx="566" c:formatCode="dd/mm/yyyy">
                  <c:v>44547</c:v>
                </c:pt>
                <c:pt idx="567" c:formatCode="dd/mm/yyyy">
                  <c:v>44550</c:v>
                </c:pt>
                <c:pt idx="568" c:formatCode="dd/mm/yyyy">
                  <c:v>44551</c:v>
                </c:pt>
                <c:pt idx="569" c:formatCode="dd/mm/yyyy">
                  <c:v>44552</c:v>
                </c:pt>
                <c:pt idx="570" c:formatCode="dd/mm/yyyy">
                  <c:v>44553</c:v>
                </c:pt>
                <c:pt idx="571" c:formatCode="dd/mm/yyyy">
                  <c:v>44554</c:v>
                </c:pt>
                <c:pt idx="572" c:formatCode="dd/mm/yyyy">
                  <c:v>44557</c:v>
                </c:pt>
                <c:pt idx="573" c:formatCode="dd/mm/yyyy">
                  <c:v>44558</c:v>
                </c:pt>
                <c:pt idx="574" c:formatCode="dd/mm/yyyy">
                  <c:v>44559</c:v>
                </c:pt>
                <c:pt idx="575" c:formatCode="dd/mm/yyyy">
                  <c:v>44560</c:v>
                </c:pt>
                <c:pt idx="576" c:formatCode="dd/mm/yyyy">
                  <c:v>44561</c:v>
                </c:pt>
                <c:pt idx="577" c:formatCode="dd/mm/yyyy">
                  <c:v>44564</c:v>
                </c:pt>
                <c:pt idx="578" c:formatCode="dd/mm/yyyy">
                  <c:v>44565</c:v>
                </c:pt>
                <c:pt idx="579" c:formatCode="dd/mm/yyyy">
                  <c:v>44566</c:v>
                </c:pt>
                <c:pt idx="580" c:formatCode="dd/mm/yyyy">
                  <c:v>44567</c:v>
                </c:pt>
                <c:pt idx="581" c:formatCode="dd/mm/yyyy">
                  <c:v>44568</c:v>
                </c:pt>
                <c:pt idx="582" c:formatCode="dd/mm/yyyy">
                  <c:v>44571</c:v>
                </c:pt>
                <c:pt idx="583" c:formatCode="dd/mm/yyyy">
                  <c:v>44572</c:v>
                </c:pt>
                <c:pt idx="584" c:formatCode="dd/mm/yyyy">
                  <c:v>44573</c:v>
                </c:pt>
                <c:pt idx="585" c:formatCode="dd/mm/yyyy">
                  <c:v>44574</c:v>
                </c:pt>
                <c:pt idx="586" c:formatCode="dd/mm/yyyy">
                  <c:v>44575</c:v>
                </c:pt>
                <c:pt idx="587" c:formatCode="dd/mm/yyyy">
                  <c:v>44578</c:v>
                </c:pt>
                <c:pt idx="588" c:formatCode="dd/mm/yyyy">
                  <c:v>44579</c:v>
                </c:pt>
                <c:pt idx="589" c:formatCode="dd/mm/yyyy">
                  <c:v>44580</c:v>
                </c:pt>
                <c:pt idx="590" c:formatCode="dd/mm/yyyy">
                  <c:v>44581</c:v>
                </c:pt>
                <c:pt idx="591" c:formatCode="dd/mm/yyyy">
                  <c:v>44582</c:v>
                </c:pt>
                <c:pt idx="592" c:formatCode="dd/mm/yyyy">
                  <c:v>44585</c:v>
                </c:pt>
                <c:pt idx="593" c:formatCode="dd/mm/yyyy">
                  <c:v>44586</c:v>
                </c:pt>
                <c:pt idx="594" c:formatCode="dd/mm/yyyy">
                  <c:v>44588</c:v>
                </c:pt>
                <c:pt idx="595" c:formatCode="dd/mm/yyyy">
                  <c:v>44589</c:v>
                </c:pt>
                <c:pt idx="596" c:formatCode="dd/mm/yyyy">
                  <c:v>44592</c:v>
                </c:pt>
                <c:pt idx="597" c:formatCode="dd/mm/yyyy">
                  <c:v>44593</c:v>
                </c:pt>
                <c:pt idx="598" c:formatCode="dd/mm/yyyy">
                  <c:v>44594</c:v>
                </c:pt>
                <c:pt idx="599" c:formatCode="dd/mm/yyyy">
                  <c:v>44595</c:v>
                </c:pt>
                <c:pt idx="600" c:formatCode="dd/mm/yyyy">
                  <c:v>44596</c:v>
                </c:pt>
                <c:pt idx="601" c:formatCode="dd/mm/yyyy">
                  <c:v>44599</c:v>
                </c:pt>
                <c:pt idx="602" c:formatCode="dd/mm/yyyy">
                  <c:v>44600</c:v>
                </c:pt>
                <c:pt idx="603" c:formatCode="dd/mm/yyyy">
                  <c:v>44601</c:v>
                </c:pt>
                <c:pt idx="604" c:formatCode="dd/mm/yyyy">
                  <c:v>44602</c:v>
                </c:pt>
                <c:pt idx="605" c:formatCode="dd/mm/yyyy">
                  <c:v>44603</c:v>
                </c:pt>
                <c:pt idx="606" c:formatCode="dd/mm/yyyy">
                  <c:v>44607</c:v>
                </c:pt>
                <c:pt idx="607" c:formatCode="dd/mm/yyyy">
                  <c:v>44608</c:v>
                </c:pt>
                <c:pt idx="608" c:formatCode="dd/mm/yyyy">
                  <c:v>44610</c:v>
                </c:pt>
                <c:pt idx="609" c:formatCode="dd/mm/yyyy">
                  <c:v>44613</c:v>
                </c:pt>
                <c:pt idx="610" c:formatCode="dd/mm/yyyy">
                  <c:v>44614</c:v>
                </c:pt>
                <c:pt idx="611" c:formatCode="dd/mm/yyyy">
                  <c:v>44615</c:v>
                </c:pt>
                <c:pt idx="612" c:formatCode="dd/mm/yyyy">
                  <c:v>44616</c:v>
                </c:pt>
                <c:pt idx="613" c:formatCode="dd/mm/yyyy">
                  <c:v>44617</c:v>
                </c:pt>
                <c:pt idx="614" c:formatCode="dd/mm/yyyy">
                  <c:v>44620</c:v>
                </c:pt>
                <c:pt idx="615" c:formatCode="dd/mm/yyyy">
                  <c:v>44622</c:v>
                </c:pt>
                <c:pt idx="616" c:formatCode="dd/mm/yyyy">
                  <c:v>44623</c:v>
                </c:pt>
                <c:pt idx="617" c:formatCode="dd/mm/yyyy">
                  <c:v>44624</c:v>
                </c:pt>
                <c:pt idx="618" c:formatCode="dd/mm/yyyy">
                  <c:v>44627</c:v>
                </c:pt>
                <c:pt idx="619" c:formatCode="dd/mm/yyyy">
                  <c:v>44628</c:v>
                </c:pt>
                <c:pt idx="620" c:formatCode="dd/mm/yyyy">
                  <c:v>44629</c:v>
                </c:pt>
                <c:pt idx="621" c:formatCode="dd/mm/yyyy">
                  <c:v>44630</c:v>
                </c:pt>
                <c:pt idx="622" c:formatCode="dd/mm/yyyy">
                  <c:v>44631</c:v>
                </c:pt>
                <c:pt idx="623" c:formatCode="dd/mm/yyyy">
                  <c:v>44634</c:v>
                </c:pt>
                <c:pt idx="624" c:formatCode="dd/mm/yyyy">
                  <c:v>44635</c:v>
                </c:pt>
                <c:pt idx="625" c:formatCode="dd/mm/yyyy">
                  <c:v>44636</c:v>
                </c:pt>
                <c:pt idx="626" c:formatCode="dd/mm/yyyy">
                  <c:v>44637</c:v>
                </c:pt>
                <c:pt idx="627" c:formatCode="dd/mm/yyyy">
                  <c:v>44641</c:v>
                </c:pt>
                <c:pt idx="628" c:formatCode="dd/mm/yyyy">
                  <c:v>44642</c:v>
                </c:pt>
                <c:pt idx="629" c:formatCode="dd/mm/yyyy">
                  <c:v>44643</c:v>
                </c:pt>
                <c:pt idx="630" c:formatCode="dd/mm/yyyy">
                  <c:v>44644</c:v>
                </c:pt>
                <c:pt idx="631" c:formatCode="dd/mm/yyyy">
                  <c:v>44645</c:v>
                </c:pt>
                <c:pt idx="632" c:formatCode="dd/mm/yyyy">
                  <c:v>44648</c:v>
                </c:pt>
                <c:pt idx="633" c:formatCode="dd/mm/yyyy">
                  <c:v>44649</c:v>
                </c:pt>
                <c:pt idx="634" c:formatCode="dd/mm/yyyy">
                  <c:v>44650</c:v>
                </c:pt>
                <c:pt idx="635" c:formatCode="dd/mm/yyyy">
                  <c:v>44651</c:v>
                </c:pt>
                <c:pt idx="636" c:formatCode="dd/mm/yyyy">
                  <c:v>44652</c:v>
                </c:pt>
                <c:pt idx="637" c:formatCode="dd/mm/yyyy">
                  <c:v>44655</c:v>
                </c:pt>
                <c:pt idx="638" c:formatCode="dd/mm/yyyy">
                  <c:v>44656</c:v>
                </c:pt>
                <c:pt idx="639" c:formatCode="dd/mm/yyyy">
                  <c:v>44657</c:v>
                </c:pt>
                <c:pt idx="640" c:formatCode="dd/mm/yyyy">
                  <c:v>44658</c:v>
                </c:pt>
                <c:pt idx="641" c:formatCode="dd/mm/yyyy">
                  <c:v>44659</c:v>
                </c:pt>
                <c:pt idx="642" c:formatCode="dd/mm/yyyy">
                  <c:v>44662</c:v>
                </c:pt>
                <c:pt idx="643" c:formatCode="dd/mm/yyyy">
                  <c:v>44663</c:v>
                </c:pt>
                <c:pt idx="644" c:formatCode="dd/mm/yyyy">
                  <c:v>44664</c:v>
                </c:pt>
                <c:pt idx="645" c:formatCode="dd/mm/yyyy">
                  <c:v>44669</c:v>
                </c:pt>
                <c:pt idx="646" c:formatCode="dd/mm/yyyy">
                  <c:v>44670</c:v>
                </c:pt>
                <c:pt idx="647" c:formatCode="dd/mm/yyyy">
                  <c:v>44671</c:v>
                </c:pt>
                <c:pt idx="648" c:formatCode="dd/mm/yyyy">
                  <c:v>44672</c:v>
                </c:pt>
                <c:pt idx="649" c:formatCode="dd/mm/yyyy">
                  <c:v>44673</c:v>
                </c:pt>
                <c:pt idx="650" c:formatCode="dd/mm/yyyy">
                  <c:v>44676</c:v>
                </c:pt>
                <c:pt idx="651" c:formatCode="dd/mm/yyyy">
                  <c:v>44677</c:v>
                </c:pt>
                <c:pt idx="652" c:formatCode="dd/mm/yyyy">
                  <c:v>44678</c:v>
                </c:pt>
                <c:pt idx="653" c:formatCode="dd/mm/yyyy">
                  <c:v>44679</c:v>
                </c:pt>
                <c:pt idx="654" c:formatCode="dd/mm/yyyy">
                  <c:v>44680</c:v>
                </c:pt>
                <c:pt idx="655" c:formatCode="dd/mm/yyyy">
                  <c:v>44685</c:v>
                </c:pt>
                <c:pt idx="656" c:formatCode="dd/mm/yyyy">
                  <c:v>44686</c:v>
                </c:pt>
                <c:pt idx="657" c:formatCode="dd/mm/yyyy">
                  <c:v>44687</c:v>
                </c:pt>
                <c:pt idx="658" c:formatCode="dd/mm/yyyy">
                  <c:v>44691</c:v>
                </c:pt>
                <c:pt idx="659" c:formatCode="dd/mm/yyyy">
                  <c:v>44692</c:v>
                </c:pt>
                <c:pt idx="660" c:formatCode="dd/mm/yyyy">
                  <c:v>44693</c:v>
                </c:pt>
                <c:pt idx="661" c:formatCode="dd/mm/yyyy">
                  <c:v>44694</c:v>
                </c:pt>
                <c:pt idx="662" c:formatCode="dd/mm/yyyy">
                  <c:v>44697</c:v>
                </c:pt>
                <c:pt idx="663" c:formatCode="dd/mm/yyyy">
                  <c:v>44698</c:v>
                </c:pt>
                <c:pt idx="664" c:formatCode="dd/mm/yyyy">
                  <c:v>44699</c:v>
                </c:pt>
                <c:pt idx="665" c:formatCode="dd/mm/yyyy">
                  <c:v>44700</c:v>
                </c:pt>
                <c:pt idx="666" c:formatCode="dd/mm/yyyy">
                  <c:v>44701</c:v>
                </c:pt>
                <c:pt idx="667" c:formatCode="dd/mm/yyyy">
                  <c:v>44704</c:v>
                </c:pt>
                <c:pt idx="668" c:formatCode="dd/mm/yyyy">
                  <c:v>44705</c:v>
                </c:pt>
                <c:pt idx="669" c:formatCode="dd/mm/yyyy">
                  <c:v>44706</c:v>
                </c:pt>
                <c:pt idx="670" c:formatCode="dd/mm/yyyy">
                  <c:v>44707</c:v>
                </c:pt>
                <c:pt idx="671" c:formatCode="dd/mm/yyyy">
                  <c:v>44708</c:v>
                </c:pt>
                <c:pt idx="672" c:formatCode="dd/mm/yyyy">
                  <c:v>44711</c:v>
                </c:pt>
                <c:pt idx="673" c:formatCode="dd/mm/yyyy">
                  <c:v>44712</c:v>
                </c:pt>
                <c:pt idx="674" c:formatCode="dd/mm/yyyy">
                  <c:v>44713</c:v>
                </c:pt>
                <c:pt idx="675" c:formatCode="dd/mm/yyyy">
                  <c:v>44714</c:v>
                </c:pt>
                <c:pt idx="676" c:formatCode="dd/mm/yyyy">
                  <c:v>44715</c:v>
                </c:pt>
                <c:pt idx="677" c:formatCode="dd/mm/yyyy">
                  <c:v>44718</c:v>
                </c:pt>
                <c:pt idx="678" c:formatCode="dd/mm/yyyy">
                  <c:v>44719</c:v>
                </c:pt>
                <c:pt idx="679" c:formatCode="dd/mm/yyyy">
                  <c:v>44720</c:v>
                </c:pt>
                <c:pt idx="680" c:formatCode="dd/mm/yyyy">
                  <c:v>44721</c:v>
                </c:pt>
                <c:pt idx="681" c:formatCode="dd/mm/yyyy">
                  <c:v>44722</c:v>
                </c:pt>
                <c:pt idx="682" c:formatCode="dd/mm/yyyy">
                  <c:v>44725</c:v>
                </c:pt>
                <c:pt idx="683" c:formatCode="dd/mm/yyyy">
                  <c:v>44726</c:v>
                </c:pt>
                <c:pt idx="684" c:formatCode="dd/mm/yyyy">
                  <c:v>44727</c:v>
                </c:pt>
                <c:pt idx="685" c:formatCode="dd/mm/yyyy">
                  <c:v>44728</c:v>
                </c:pt>
                <c:pt idx="686" c:formatCode="dd/mm/yyyy">
                  <c:v>44729</c:v>
                </c:pt>
                <c:pt idx="687" c:formatCode="dd/mm/yyyy">
                  <c:v>44732</c:v>
                </c:pt>
                <c:pt idx="688" c:formatCode="dd/mm/yyyy">
                  <c:v>44733</c:v>
                </c:pt>
                <c:pt idx="689" c:formatCode="dd/mm/yyyy">
                  <c:v>44734</c:v>
                </c:pt>
                <c:pt idx="690" c:formatCode="dd/mm/yyyy">
                  <c:v>44735</c:v>
                </c:pt>
                <c:pt idx="691" c:formatCode="dd/mm/yyyy">
                  <c:v>44736</c:v>
                </c:pt>
                <c:pt idx="692" c:formatCode="dd/mm/yyyy">
                  <c:v>44739</c:v>
                </c:pt>
                <c:pt idx="693" c:formatCode="dd/mm/yyyy">
                  <c:v>44740</c:v>
                </c:pt>
                <c:pt idx="694" c:formatCode="dd/mm/yyyy">
                  <c:v>44741</c:v>
                </c:pt>
                <c:pt idx="695" c:formatCode="dd/mm/yyyy">
                  <c:v>44742</c:v>
                </c:pt>
                <c:pt idx="696" c:formatCode="dd/mm/yyyy">
                  <c:v>44743</c:v>
                </c:pt>
                <c:pt idx="697" c:formatCode="dd/mm/yyyy">
                  <c:v>44746</c:v>
                </c:pt>
                <c:pt idx="698" c:formatCode="dd/mm/yyyy">
                  <c:v>44747</c:v>
                </c:pt>
                <c:pt idx="699" c:formatCode="dd/mm/yyyy">
                  <c:v>44748</c:v>
                </c:pt>
                <c:pt idx="700" c:formatCode="dd/mm/yyyy">
                  <c:v>44749</c:v>
                </c:pt>
                <c:pt idx="701" c:formatCode="dd/mm/yyyy">
                  <c:v>44750</c:v>
                </c:pt>
                <c:pt idx="702" c:formatCode="dd/mm/yyyy">
                  <c:v>44753</c:v>
                </c:pt>
                <c:pt idx="703" c:formatCode="dd/mm/yyyy">
                  <c:v>44754</c:v>
                </c:pt>
                <c:pt idx="704" c:formatCode="dd/mm/yyyy">
                  <c:v>44755</c:v>
                </c:pt>
                <c:pt idx="705" c:formatCode="dd/mm/yyyy">
                  <c:v>44756</c:v>
                </c:pt>
                <c:pt idx="706" c:formatCode="dd/mm/yyyy">
                  <c:v>44757</c:v>
                </c:pt>
                <c:pt idx="707" c:formatCode="dd/mm/yyyy">
                  <c:v>44760</c:v>
                </c:pt>
                <c:pt idx="708" c:formatCode="dd/mm/yyyy">
                  <c:v>44761</c:v>
                </c:pt>
                <c:pt idx="709" c:formatCode="dd/mm/yyyy">
                  <c:v>44762</c:v>
                </c:pt>
                <c:pt idx="710" c:formatCode="dd/mm/yyyy">
                  <c:v>44763</c:v>
                </c:pt>
                <c:pt idx="711" c:formatCode="dd/mm/yyyy">
                  <c:v>44764</c:v>
                </c:pt>
                <c:pt idx="712" c:formatCode="dd/mm/yyyy">
                  <c:v>44767</c:v>
                </c:pt>
                <c:pt idx="713" c:formatCode="dd/mm/yyyy">
                  <c:v>44768</c:v>
                </c:pt>
                <c:pt idx="714" c:formatCode="dd/mm/yyyy">
                  <c:v>44769</c:v>
                </c:pt>
                <c:pt idx="715" c:formatCode="dd/mm/yyyy">
                  <c:v>44770</c:v>
                </c:pt>
                <c:pt idx="716" c:formatCode="dd/mm/yyyy">
                  <c:v>44771</c:v>
                </c:pt>
                <c:pt idx="717" c:formatCode="dd/mm/yyyy">
                  <c:v>44774</c:v>
                </c:pt>
                <c:pt idx="718" c:formatCode="dd/mm/yyyy">
                  <c:v>44775</c:v>
                </c:pt>
                <c:pt idx="719" c:formatCode="dd/mm/yyyy">
                  <c:v>44776</c:v>
                </c:pt>
                <c:pt idx="720" c:formatCode="dd/mm/yyyy">
                  <c:v>44777</c:v>
                </c:pt>
                <c:pt idx="721" c:formatCode="dd/mm/yyyy">
                  <c:v>44778</c:v>
                </c:pt>
                <c:pt idx="722" c:formatCode="dd/mm/yyyy">
                  <c:v>44781</c:v>
                </c:pt>
                <c:pt idx="723" c:formatCode="dd/mm/yyyy">
                  <c:v>44783</c:v>
                </c:pt>
                <c:pt idx="724" c:formatCode="dd/mm/yyyy">
                  <c:v>44784</c:v>
                </c:pt>
                <c:pt idx="725" c:formatCode="dd/mm/yyyy">
                  <c:v>44785</c:v>
                </c:pt>
                <c:pt idx="726" c:formatCode="dd/mm/yyyy">
                  <c:v>44789</c:v>
                </c:pt>
                <c:pt idx="727" c:formatCode="dd/mm/yyyy">
                  <c:v>44790</c:v>
                </c:pt>
                <c:pt idx="728" c:formatCode="dd/mm/yyyy">
                  <c:v>44791</c:v>
                </c:pt>
                <c:pt idx="729" c:formatCode="dd/mm/yyyy">
                  <c:v>44792</c:v>
                </c:pt>
                <c:pt idx="730" c:formatCode="dd/mm/yyyy">
                  <c:v>44795</c:v>
                </c:pt>
                <c:pt idx="731" c:formatCode="dd/mm/yyyy">
                  <c:v>44796</c:v>
                </c:pt>
                <c:pt idx="732" c:formatCode="dd/mm/yyyy">
                  <c:v>44797</c:v>
                </c:pt>
                <c:pt idx="733" c:formatCode="dd/mm/yyyy">
                  <c:v>44798</c:v>
                </c:pt>
                <c:pt idx="734" c:formatCode="dd/mm/yyyy">
                  <c:v>44799</c:v>
                </c:pt>
                <c:pt idx="735" c:formatCode="dd/mm/yyyy">
                  <c:v>44802</c:v>
                </c:pt>
                <c:pt idx="736" c:formatCode="dd/mm/yyyy">
                  <c:v>44803</c:v>
                </c:pt>
                <c:pt idx="737" c:formatCode="dd/mm/yyyy">
                  <c:v>44805</c:v>
                </c:pt>
                <c:pt idx="738" c:formatCode="dd/mm/yyyy">
                  <c:v>44806</c:v>
                </c:pt>
                <c:pt idx="739" c:formatCode="dd/mm/yyyy">
                  <c:v>44809</c:v>
                </c:pt>
                <c:pt idx="740" c:formatCode="dd/mm/yyyy">
                  <c:v>44810</c:v>
                </c:pt>
                <c:pt idx="741" c:formatCode="dd/mm/yyyy">
                  <c:v>44811</c:v>
                </c:pt>
                <c:pt idx="742" c:formatCode="dd/mm/yyyy">
                  <c:v>44812</c:v>
                </c:pt>
                <c:pt idx="743" c:formatCode="dd/mm/yyyy">
                  <c:v>44813</c:v>
                </c:pt>
                <c:pt idx="744" c:formatCode="dd/mm/yyyy">
                  <c:v>44816</c:v>
                </c:pt>
                <c:pt idx="745" c:formatCode="dd/mm/yyyy">
                  <c:v>44817</c:v>
                </c:pt>
                <c:pt idx="746" c:formatCode="dd/mm/yyyy">
                  <c:v>44818</c:v>
                </c:pt>
                <c:pt idx="747" c:formatCode="dd/mm/yyyy">
                  <c:v>44819</c:v>
                </c:pt>
                <c:pt idx="748" c:formatCode="dd/mm/yyyy">
                  <c:v>44820</c:v>
                </c:pt>
                <c:pt idx="749" c:formatCode="dd/mm/yyyy">
                  <c:v>44823</c:v>
                </c:pt>
                <c:pt idx="750" c:formatCode="dd/mm/yyyy">
                  <c:v>44824</c:v>
                </c:pt>
                <c:pt idx="751" c:formatCode="dd/mm/yyyy">
                  <c:v>44825</c:v>
                </c:pt>
                <c:pt idx="752" c:formatCode="dd/mm/yyyy">
                  <c:v>44826</c:v>
                </c:pt>
                <c:pt idx="753" c:formatCode="dd/mm/yyyy">
                  <c:v>44827</c:v>
                </c:pt>
                <c:pt idx="754" c:formatCode="dd/mm/yyyy">
                  <c:v>44830</c:v>
                </c:pt>
                <c:pt idx="755" c:formatCode="dd/mm/yyyy">
                  <c:v>44831</c:v>
                </c:pt>
                <c:pt idx="756" c:formatCode="dd/mm/yyyy">
                  <c:v>44832</c:v>
                </c:pt>
                <c:pt idx="757" c:formatCode="dd/mm/yyyy">
                  <c:v>44833</c:v>
                </c:pt>
                <c:pt idx="758" c:formatCode="dd/mm/yyyy">
                  <c:v>44834</c:v>
                </c:pt>
                <c:pt idx="759" c:formatCode="dd/mm/yyyy">
                  <c:v>44837</c:v>
                </c:pt>
                <c:pt idx="760" c:formatCode="dd/mm/yyyy">
                  <c:v>44838</c:v>
                </c:pt>
                <c:pt idx="761" c:formatCode="dd/mm/yyyy">
                  <c:v>44840</c:v>
                </c:pt>
                <c:pt idx="762" c:formatCode="dd/mm/yyyy">
                  <c:v>44841</c:v>
                </c:pt>
                <c:pt idx="763" c:formatCode="dd/mm/yyyy">
                  <c:v>44844</c:v>
                </c:pt>
                <c:pt idx="764" c:formatCode="dd/mm/yyyy">
                  <c:v>44845</c:v>
                </c:pt>
                <c:pt idx="765" c:formatCode="dd/mm/yyyy">
                  <c:v>44846</c:v>
                </c:pt>
                <c:pt idx="766" c:formatCode="dd/mm/yyyy">
                  <c:v>44847</c:v>
                </c:pt>
                <c:pt idx="767" c:formatCode="dd/mm/yyyy">
                  <c:v>44848</c:v>
                </c:pt>
                <c:pt idx="768" c:formatCode="dd/mm/yyyy">
                  <c:v>44851</c:v>
                </c:pt>
                <c:pt idx="769" c:formatCode="dd/mm/yyyy">
                  <c:v>44852</c:v>
                </c:pt>
                <c:pt idx="770" c:formatCode="dd/mm/yyyy">
                  <c:v>44853</c:v>
                </c:pt>
                <c:pt idx="771" c:formatCode="dd/mm/yyyy">
                  <c:v>44854</c:v>
                </c:pt>
                <c:pt idx="772" c:formatCode="dd/mm/yyyy">
                  <c:v>44855</c:v>
                </c:pt>
                <c:pt idx="773" c:formatCode="dd/mm/yyyy">
                  <c:v>44858</c:v>
                </c:pt>
                <c:pt idx="774" c:formatCode="dd/mm/yyyy">
                  <c:v>44859</c:v>
                </c:pt>
                <c:pt idx="775" c:formatCode="dd/mm/yyyy">
                  <c:v>44861</c:v>
                </c:pt>
                <c:pt idx="776" c:formatCode="dd/mm/yyyy">
                  <c:v>44862</c:v>
                </c:pt>
                <c:pt idx="777" c:formatCode="dd/mm/yyyy">
                  <c:v>44865</c:v>
                </c:pt>
                <c:pt idx="778" c:formatCode="dd/mm/yyyy">
                  <c:v>44866</c:v>
                </c:pt>
                <c:pt idx="779" c:formatCode="dd/mm/yyyy">
                  <c:v>44867</c:v>
                </c:pt>
                <c:pt idx="780" c:formatCode="dd/mm/yyyy">
                  <c:v>44868</c:v>
                </c:pt>
                <c:pt idx="781" c:formatCode="dd/mm/yyyy">
                  <c:v>44869</c:v>
                </c:pt>
                <c:pt idx="782" c:formatCode="dd/mm/yyyy">
                  <c:v>44872</c:v>
                </c:pt>
                <c:pt idx="783" c:formatCode="dd/mm/yyyy">
                  <c:v>44874</c:v>
                </c:pt>
                <c:pt idx="784" c:formatCode="dd/mm/yyyy">
                  <c:v>44875</c:v>
                </c:pt>
                <c:pt idx="785" c:formatCode="dd/mm/yyyy">
                  <c:v>44876</c:v>
                </c:pt>
                <c:pt idx="786" c:formatCode="dd/mm/yyyy">
                  <c:v>44879</c:v>
                </c:pt>
                <c:pt idx="787" c:formatCode="dd/mm/yyyy">
                  <c:v>44880</c:v>
                </c:pt>
                <c:pt idx="788" c:formatCode="dd/mm/yyyy">
                  <c:v>44881</c:v>
                </c:pt>
                <c:pt idx="789" c:formatCode="dd/mm/yyyy">
                  <c:v>44882</c:v>
                </c:pt>
                <c:pt idx="790" c:formatCode="dd/mm/yyyy">
                  <c:v>44883</c:v>
                </c:pt>
                <c:pt idx="791" c:formatCode="dd/mm/yyyy">
                  <c:v>44886</c:v>
                </c:pt>
                <c:pt idx="792" c:formatCode="dd/mm/yyyy">
                  <c:v>44887</c:v>
                </c:pt>
                <c:pt idx="793" c:formatCode="dd/mm/yyyy">
                  <c:v>44888</c:v>
                </c:pt>
                <c:pt idx="794" c:formatCode="dd/mm/yyyy">
                  <c:v>44889</c:v>
                </c:pt>
                <c:pt idx="795" c:formatCode="dd/mm/yyyy">
                  <c:v>44890</c:v>
                </c:pt>
                <c:pt idx="796" c:formatCode="dd/mm/yyyy">
                  <c:v>44893</c:v>
                </c:pt>
                <c:pt idx="797" c:formatCode="dd/mm/yyyy">
                  <c:v>44894</c:v>
                </c:pt>
                <c:pt idx="798" c:formatCode="dd/mm/yyyy">
                  <c:v>44895</c:v>
                </c:pt>
                <c:pt idx="799" c:formatCode="dd/mm/yyyy">
                  <c:v>44896</c:v>
                </c:pt>
                <c:pt idx="800" c:formatCode="dd/mm/yyyy">
                  <c:v>44897</c:v>
                </c:pt>
                <c:pt idx="801" c:formatCode="dd/mm/yyyy">
                  <c:v>44900</c:v>
                </c:pt>
                <c:pt idx="802" c:formatCode="dd/mm/yyyy">
                  <c:v>44901</c:v>
                </c:pt>
                <c:pt idx="803" c:formatCode="dd/mm/yyyy">
                  <c:v>44902</c:v>
                </c:pt>
                <c:pt idx="804" c:formatCode="dd/mm/yyyy">
                  <c:v>44903</c:v>
                </c:pt>
                <c:pt idx="805" c:formatCode="dd/mm/yyyy">
                  <c:v>44904</c:v>
                </c:pt>
                <c:pt idx="806" c:formatCode="dd/mm/yyyy">
                  <c:v>44907</c:v>
                </c:pt>
                <c:pt idx="807" c:formatCode="dd/mm/yyyy">
                  <c:v>44908</c:v>
                </c:pt>
                <c:pt idx="808" c:formatCode="dd/mm/yyyy">
                  <c:v>44909</c:v>
                </c:pt>
                <c:pt idx="809" c:formatCode="dd/mm/yyyy">
                  <c:v>44910</c:v>
                </c:pt>
                <c:pt idx="810" c:formatCode="dd/mm/yyyy">
                  <c:v>44911</c:v>
                </c:pt>
                <c:pt idx="811" c:formatCode="dd/mm/yyyy">
                  <c:v>44914</c:v>
                </c:pt>
                <c:pt idx="812" c:formatCode="dd/mm/yyyy">
                  <c:v>44915</c:v>
                </c:pt>
                <c:pt idx="813" c:formatCode="dd/mm/yyyy">
                  <c:v>44916</c:v>
                </c:pt>
                <c:pt idx="814" c:formatCode="dd/mm/yyyy">
                  <c:v>44917</c:v>
                </c:pt>
                <c:pt idx="815" c:formatCode="dd/mm/yyyy">
                  <c:v>44918</c:v>
                </c:pt>
                <c:pt idx="816" c:formatCode="dd/mm/yyyy">
                  <c:v>44921</c:v>
                </c:pt>
                <c:pt idx="817" c:formatCode="dd/mm/yyyy">
                  <c:v>44922</c:v>
                </c:pt>
                <c:pt idx="818" c:formatCode="dd/mm/yyyy">
                  <c:v>44923</c:v>
                </c:pt>
                <c:pt idx="819" c:formatCode="dd/mm/yyyy">
                  <c:v>44924</c:v>
                </c:pt>
                <c:pt idx="820" c:formatCode="dd/mm/yyyy">
                  <c:v>44925</c:v>
                </c:pt>
                <c:pt idx="821" c:formatCode="dd/mm/yyyy">
                  <c:v>44928</c:v>
                </c:pt>
                <c:pt idx="822" c:formatCode="dd/mm/yyyy">
                  <c:v>44929</c:v>
                </c:pt>
                <c:pt idx="823" c:formatCode="dd/mm/yyyy">
                  <c:v>44930</c:v>
                </c:pt>
                <c:pt idx="824" c:formatCode="dd/mm/yyyy">
                  <c:v>44931</c:v>
                </c:pt>
                <c:pt idx="825" c:formatCode="dd/mm/yyyy">
                  <c:v>44932</c:v>
                </c:pt>
                <c:pt idx="826" c:formatCode="dd/mm/yyyy">
                  <c:v>44935</c:v>
                </c:pt>
                <c:pt idx="827" c:formatCode="dd/mm/yyyy">
                  <c:v>44936</c:v>
                </c:pt>
                <c:pt idx="828" c:formatCode="dd/mm/yyyy">
                  <c:v>44937</c:v>
                </c:pt>
                <c:pt idx="829" c:formatCode="dd/mm/yyyy">
                  <c:v>44938</c:v>
                </c:pt>
                <c:pt idx="830" c:formatCode="dd/mm/yyyy">
                  <c:v>44939</c:v>
                </c:pt>
                <c:pt idx="831" c:formatCode="dd/mm/yyyy">
                  <c:v>44942</c:v>
                </c:pt>
                <c:pt idx="832" c:formatCode="dd/mm/yyyy">
                  <c:v>44943</c:v>
                </c:pt>
                <c:pt idx="833" c:formatCode="dd/mm/yyyy">
                  <c:v>44944</c:v>
                </c:pt>
                <c:pt idx="834" c:formatCode="dd/mm/yyyy">
                  <c:v>44945</c:v>
                </c:pt>
                <c:pt idx="835" c:formatCode="dd/mm/yyyy">
                  <c:v>44946</c:v>
                </c:pt>
                <c:pt idx="836" c:formatCode="dd/mm/yyyy">
                  <c:v>44949</c:v>
                </c:pt>
                <c:pt idx="837" c:formatCode="dd/mm/yyyy">
                  <c:v>44950</c:v>
                </c:pt>
                <c:pt idx="838" c:formatCode="dd/mm/yyyy">
                  <c:v>44951</c:v>
                </c:pt>
                <c:pt idx="839" c:formatCode="dd/mm/yyyy">
                  <c:v>44953</c:v>
                </c:pt>
                <c:pt idx="840" c:formatCode="dd/mm/yyyy">
                  <c:v>44956</c:v>
                </c:pt>
                <c:pt idx="841" c:formatCode="dd/mm/yyyy">
                  <c:v>44957</c:v>
                </c:pt>
                <c:pt idx="842" c:formatCode="dd/mm/yyyy">
                  <c:v>44958</c:v>
                </c:pt>
                <c:pt idx="843" c:formatCode="dd/mm/yyyy">
                  <c:v>44959</c:v>
                </c:pt>
                <c:pt idx="844" c:formatCode="dd/mm/yyyy">
                  <c:v>44960</c:v>
                </c:pt>
                <c:pt idx="845" c:formatCode="dd/mm/yyyy">
                  <c:v>44963</c:v>
                </c:pt>
                <c:pt idx="846" c:formatCode="dd/mm/yyyy">
                  <c:v>44964</c:v>
                </c:pt>
                <c:pt idx="847" c:formatCode="dd/mm/yyyy">
                  <c:v>44965</c:v>
                </c:pt>
                <c:pt idx="848" c:formatCode="dd/mm/yyyy">
                  <c:v>44966</c:v>
                </c:pt>
                <c:pt idx="849" c:formatCode="dd/mm/yyyy">
                  <c:v>44967</c:v>
                </c:pt>
                <c:pt idx="850" c:formatCode="dd/mm/yyyy">
                  <c:v>44970</c:v>
                </c:pt>
                <c:pt idx="851" c:formatCode="dd/mm/yyyy">
                  <c:v>44971</c:v>
                </c:pt>
                <c:pt idx="852" c:formatCode="dd/mm/yyyy">
                  <c:v>44972</c:v>
                </c:pt>
                <c:pt idx="853" c:formatCode="dd/mm/yyyy">
                  <c:v>44973</c:v>
                </c:pt>
                <c:pt idx="854" c:formatCode="dd/mm/yyyy">
                  <c:v>44974</c:v>
                </c:pt>
                <c:pt idx="855" c:formatCode="dd/mm/yyyy">
                  <c:v>44977</c:v>
                </c:pt>
                <c:pt idx="856" c:formatCode="dd/mm/yyyy">
                  <c:v>44978</c:v>
                </c:pt>
                <c:pt idx="857" c:formatCode="dd/mm/yyyy">
                  <c:v>44979</c:v>
                </c:pt>
                <c:pt idx="858" c:formatCode="dd/mm/yyyy">
                  <c:v>44980</c:v>
                </c:pt>
                <c:pt idx="859" c:formatCode="dd/mm/yyyy">
                  <c:v>44981</c:v>
                </c:pt>
                <c:pt idx="860" c:formatCode="dd/mm/yyyy">
                  <c:v>44984</c:v>
                </c:pt>
                <c:pt idx="861" c:formatCode="dd/mm/yyyy">
                  <c:v>44985</c:v>
                </c:pt>
                <c:pt idx="862" c:formatCode="dd/mm/yyyy">
                  <c:v>44986</c:v>
                </c:pt>
                <c:pt idx="863" c:formatCode="dd/mm/yyyy">
                  <c:v>44987</c:v>
                </c:pt>
                <c:pt idx="864" c:formatCode="dd/mm/yyyy">
                  <c:v>44988</c:v>
                </c:pt>
                <c:pt idx="865" c:formatCode="dd/mm/yyyy">
                  <c:v>44991</c:v>
                </c:pt>
                <c:pt idx="866" c:formatCode="dd/mm/yyyy">
                  <c:v>44993</c:v>
                </c:pt>
                <c:pt idx="867" c:formatCode="dd/mm/yyyy">
                  <c:v>44994</c:v>
                </c:pt>
                <c:pt idx="868" c:formatCode="dd/mm/yyyy">
                  <c:v>44995</c:v>
                </c:pt>
                <c:pt idx="869" c:formatCode="dd/mm/yyyy">
                  <c:v>44998</c:v>
                </c:pt>
                <c:pt idx="870" c:formatCode="dd/mm/yyyy">
                  <c:v>44999</c:v>
                </c:pt>
                <c:pt idx="871" c:formatCode="dd/mm/yyyy">
                  <c:v>45000</c:v>
                </c:pt>
                <c:pt idx="872" c:formatCode="dd/mm/yyyy">
                  <c:v>45001</c:v>
                </c:pt>
                <c:pt idx="873" c:formatCode="dd/mm/yyyy">
                  <c:v>45002</c:v>
                </c:pt>
                <c:pt idx="874" c:formatCode="dd/mm/yyyy">
                  <c:v>45005</c:v>
                </c:pt>
                <c:pt idx="875" c:formatCode="dd/mm/yyyy">
                  <c:v>45006</c:v>
                </c:pt>
                <c:pt idx="876" c:formatCode="dd/mm/yyyy">
                  <c:v>45007</c:v>
                </c:pt>
                <c:pt idx="877" c:formatCode="dd/mm/yyyy">
                  <c:v>45008</c:v>
                </c:pt>
                <c:pt idx="878" c:formatCode="dd/mm/yyyy">
                  <c:v>45009</c:v>
                </c:pt>
                <c:pt idx="879" c:formatCode="dd/mm/yyyy">
                  <c:v>45012</c:v>
                </c:pt>
                <c:pt idx="880" c:formatCode="dd/mm/yyyy">
                  <c:v>45013</c:v>
                </c:pt>
                <c:pt idx="881" c:formatCode="dd/mm/yyyy">
                  <c:v>45014</c:v>
                </c:pt>
                <c:pt idx="882" c:formatCode="dd/mm/yyyy">
                  <c:v>45016</c:v>
                </c:pt>
                <c:pt idx="883" c:formatCode="dd/mm/yyyy">
                  <c:v>45019</c:v>
                </c:pt>
                <c:pt idx="884" c:formatCode="dd/mm/yyyy">
                  <c:v>45021</c:v>
                </c:pt>
                <c:pt idx="885" c:formatCode="dd/mm/yyyy">
                  <c:v>45022</c:v>
                </c:pt>
                <c:pt idx="886" c:formatCode="dd/mm/yyyy">
                  <c:v>45026</c:v>
                </c:pt>
                <c:pt idx="887" c:formatCode="dd/mm/yyyy">
                  <c:v>45027</c:v>
                </c:pt>
                <c:pt idx="888" c:formatCode="dd/mm/yyyy">
                  <c:v>45028</c:v>
                </c:pt>
                <c:pt idx="889" c:formatCode="dd/mm/yyyy">
                  <c:v>45029</c:v>
                </c:pt>
                <c:pt idx="890" c:formatCode="dd/mm/yyyy">
                  <c:v>45033</c:v>
                </c:pt>
                <c:pt idx="891" c:formatCode="dd/mm/yyyy">
                  <c:v>45034</c:v>
                </c:pt>
                <c:pt idx="892" c:formatCode="dd/mm/yyyy">
                  <c:v>45035</c:v>
                </c:pt>
                <c:pt idx="893" c:formatCode="dd/mm/yyyy">
                  <c:v>45036</c:v>
                </c:pt>
                <c:pt idx="894" c:formatCode="dd/mm/yyyy">
                  <c:v>45037</c:v>
                </c:pt>
                <c:pt idx="895" c:formatCode="dd/mm/yyyy">
                  <c:v>45040</c:v>
                </c:pt>
                <c:pt idx="896" c:formatCode="dd/mm/yyyy">
                  <c:v>45041</c:v>
                </c:pt>
                <c:pt idx="897" c:formatCode="dd/mm/yyyy">
                  <c:v>45042</c:v>
                </c:pt>
                <c:pt idx="898" c:formatCode="dd/mm/yyyy">
                  <c:v>45043</c:v>
                </c:pt>
                <c:pt idx="899" c:formatCode="dd/mm/yyyy">
                  <c:v>45044</c:v>
                </c:pt>
                <c:pt idx="900" c:formatCode="dd/mm/yyyy">
                  <c:v>45048</c:v>
                </c:pt>
                <c:pt idx="901" c:formatCode="dd/mm/yyyy">
                  <c:v>45049</c:v>
                </c:pt>
                <c:pt idx="902" c:formatCode="dd/mm/yyyy">
                  <c:v>45050</c:v>
                </c:pt>
                <c:pt idx="903" c:formatCode="dd/mm/yyyy">
                  <c:v>45051</c:v>
                </c:pt>
                <c:pt idx="904" c:formatCode="dd/mm/yyyy">
                  <c:v>45054</c:v>
                </c:pt>
                <c:pt idx="905" c:formatCode="dd/mm/yyyy">
                  <c:v>45055</c:v>
                </c:pt>
                <c:pt idx="906" c:formatCode="dd/mm/yyyy">
                  <c:v>45056</c:v>
                </c:pt>
                <c:pt idx="907" c:formatCode="dd/mm/yyyy">
                  <c:v>45057</c:v>
                </c:pt>
                <c:pt idx="908" c:formatCode="dd/mm/yyyy">
                  <c:v>45058</c:v>
                </c:pt>
                <c:pt idx="909" c:formatCode="dd/mm/yyyy">
                  <c:v>45061</c:v>
                </c:pt>
                <c:pt idx="910" c:formatCode="dd/mm/yyyy">
                  <c:v>45062</c:v>
                </c:pt>
                <c:pt idx="911" c:formatCode="dd/mm/yyyy">
                  <c:v>45063</c:v>
                </c:pt>
                <c:pt idx="912" c:formatCode="dd/mm/yyyy">
                  <c:v>45065</c:v>
                </c:pt>
                <c:pt idx="913" c:formatCode="dd/mm/yyyy">
                  <c:v>45068</c:v>
                </c:pt>
                <c:pt idx="914" c:formatCode="dd/mm/yyyy">
                  <c:v>45069</c:v>
                </c:pt>
                <c:pt idx="915" c:formatCode="dd/mm/yyyy">
                  <c:v>45070</c:v>
                </c:pt>
                <c:pt idx="916" c:formatCode="dd/mm/yyyy">
                  <c:v>45072</c:v>
                </c:pt>
                <c:pt idx="917" c:formatCode="dd/mm/yyyy">
                  <c:v>45076</c:v>
                </c:pt>
                <c:pt idx="918" c:formatCode="dd/mm/yyyy">
                  <c:v>45077</c:v>
                </c:pt>
                <c:pt idx="919" c:formatCode="dd/mm/yyyy">
                  <c:v>45078</c:v>
                </c:pt>
                <c:pt idx="920" c:formatCode="dd/mm/yyyy">
                  <c:v>45079</c:v>
                </c:pt>
                <c:pt idx="921" c:formatCode="dd/mm/yyyy">
                  <c:v>45082</c:v>
                </c:pt>
                <c:pt idx="922" c:formatCode="dd/mm/yyyy">
                  <c:v>45084</c:v>
                </c:pt>
                <c:pt idx="923" c:formatCode="dd/mm/yyyy">
                  <c:v>45085</c:v>
                </c:pt>
                <c:pt idx="924" c:formatCode="dd/mm/yyyy">
                  <c:v>45086</c:v>
                </c:pt>
                <c:pt idx="925" c:formatCode="dd/mm/yyyy">
                  <c:v>45089</c:v>
                </c:pt>
                <c:pt idx="926" c:formatCode="dd/mm/yyyy">
                  <c:v>45090</c:v>
                </c:pt>
                <c:pt idx="927" c:formatCode="dd/mm/yyyy">
                  <c:v>45091</c:v>
                </c:pt>
                <c:pt idx="928" c:formatCode="dd/mm/yyyy">
                  <c:v>45092</c:v>
                </c:pt>
                <c:pt idx="929" c:formatCode="dd/mm/yyyy">
                  <c:v>45093</c:v>
                </c:pt>
                <c:pt idx="930" c:formatCode="dd/mm/yyyy">
                  <c:v>45096</c:v>
                </c:pt>
                <c:pt idx="931" c:formatCode="dd/mm/yyyy">
                  <c:v>45097</c:v>
                </c:pt>
                <c:pt idx="932" c:formatCode="dd/mm/yyyy">
                  <c:v>45098</c:v>
                </c:pt>
                <c:pt idx="933" c:formatCode="dd/mm/yyyy">
                  <c:v>45099</c:v>
                </c:pt>
                <c:pt idx="934" c:formatCode="dd/mm/yyyy">
                  <c:v>45100</c:v>
                </c:pt>
                <c:pt idx="935" c:formatCode="dd/mm/yyyy">
                  <c:v>45103</c:v>
                </c:pt>
                <c:pt idx="936" c:formatCode="dd/mm/yyyy">
                  <c:v>45104</c:v>
                </c:pt>
                <c:pt idx="937" c:formatCode="dd/mm/yyyy">
                  <c:v>45105</c:v>
                </c:pt>
                <c:pt idx="938" c:formatCode="dd/mm/yyyy">
                  <c:v>45107</c:v>
                </c:pt>
                <c:pt idx="939" c:formatCode="dd/mm/yyyy">
                  <c:v>45114</c:v>
                </c:pt>
                <c:pt idx="940" c:formatCode="dd/mm/yyyy">
                  <c:v>45117</c:v>
                </c:pt>
                <c:pt idx="941" c:formatCode="dd/mm/yyyy">
                  <c:v>45121</c:v>
                </c:pt>
                <c:pt idx="942" c:formatCode="dd/mm/yyyy">
                  <c:v>45124</c:v>
                </c:pt>
                <c:pt idx="943" c:formatCode="dd/mm/yyyy">
                  <c:v>45126</c:v>
                </c:pt>
                <c:pt idx="944" c:formatCode="dd/mm/yyyy">
                  <c:v>45127</c:v>
                </c:pt>
                <c:pt idx="945" c:formatCode="dd/mm/yyyy">
                  <c:v>45141</c:v>
                </c:pt>
                <c:pt idx="946" c:formatCode="dd/mm/yyyy">
                  <c:v>45142</c:v>
                </c:pt>
                <c:pt idx="947" c:formatCode="dd/mm/yyyy">
                  <c:v>45148</c:v>
                </c:pt>
                <c:pt idx="948" c:formatCode="dd/mm/yyyy">
                  <c:v>45149</c:v>
                </c:pt>
                <c:pt idx="949" c:formatCode="dd/mm/yyyy">
                  <c:v>45154</c:v>
                </c:pt>
                <c:pt idx="950" c:formatCode="dd/mm/yyyy">
                  <c:v>45155</c:v>
                </c:pt>
                <c:pt idx="951" c:formatCode="dd/mm/yyyy">
                  <c:v>45156</c:v>
                </c:pt>
                <c:pt idx="952" c:formatCode="dd/mm/yyyy">
                  <c:v>45159</c:v>
                </c:pt>
                <c:pt idx="953" c:formatCode="dd/mm/yyyy">
                  <c:v>45161</c:v>
                </c:pt>
                <c:pt idx="954" c:formatCode="dd/mm/yyyy">
                  <c:v>45163</c:v>
                </c:pt>
                <c:pt idx="955" c:formatCode="dd/mm/yyyy">
                  <c:v>45169</c:v>
                </c:pt>
                <c:pt idx="956" c:formatCode="dd/mm/yyyy">
                  <c:v>45170</c:v>
                </c:pt>
                <c:pt idx="957" c:formatCode="dd/mm/yyyy">
                  <c:v>45173</c:v>
                </c:pt>
                <c:pt idx="958" c:formatCode="dd/mm/yyyy">
                  <c:v>45174</c:v>
                </c:pt>
                <c:pt idx="959" c:formatCode="dd/mm/yyyy">
                  <c:v>45175</c:v>
                </c:pt>
                <c:pt idx="960" c:formatCode="dd/mm/yyyy">
                  <c:v>45176</c:v>
                </c:pt>
                <c:pt idx="961" c:formatCode="dd/mm/yyyy">
                  <c:v>45177</c:v>
                </c:pt>
                <c:pt idx="962" c:formatCode="dd/mm/yyyy">
                  <c:v>45180</c:v>
                </c:pt>
                <c:pt idx="963" c:formatCode="dd/mm/yyyy">
                  <c:v>45181</c:v>
                </c:pt>
                <c:pt idx="964" c:formatCode="dd/mm/yyyy">
                  <c:v>45182</c:v>
                </c:pt>
                <c:pt idx="965" c:formatCode="dd/mm/yyyy">
                  <c:v>45183</c:v>
                </c:pt>
                <c:pt idx="966" c:formatCode="dd/mm/yyyy">
                  <c:v>45184</c:v>
                </c:pt>
                <c:pt idx="967" c:formatCode="dd/mm/yyyy">
                  <c:v>45187</c:v>
                </c:pt>
                <c:pt idx="968" c:formatCode="dd/mm/yyyy">
                  <c:v>45189</c:v>
                </c:pt>
                <c:pt idx="969" c:formatCode="dd/mm/yyyy">
                  <c:v>45190</c:v>
                </c:pt>
                <c:pt idx="970" c:formatCode="dd/mm/yyyy">
                  <c:v>45191</c:v>
                </c:pt>
                <c:pt idx="971" c:formatCode="dd/mm/yyyy">
                  <c:v>45194</c:v>
                </c:pt>
                <c:pt idx="972" c:formatCode="dd/mm/yyyy">
                  <c:v>45195</c:v>
                </c:pt>
                <c:pt idx="973" c:formatCode="dd/mm/yyyy">
                  <c:v>45196</c:v>
                </c:pt>
                <c:pt idx="974" c:formatCode="dd/mm/yyyy">
                  <c:v>45197</c:v>
                </c:pt>
                <c:pt idx="975" c:formatCode="dd/mm/yyyy">
                  <c:v>45198</c:v>
                </c:pt>
                <c:pt idx="976" c:formatCode="dd/mm/yyyy">
                  <c:v>45202</c:v>
                </c:pt>
                <c:pt idx="977" c:formatCode="dd/mm/yyyy">
                  <c:v>45203</c:v>
                </c:pt>
                <c:pt idx="978" c:formatCode="dd/mm/yyyy">
                  <c:v>45204</c:v>
                </c:pt>
                <c:pt idx="979" c:formatCode="dd/mm/yyyy">
                  <c:v>45205</c:v>
                </c:pt>
                <c:pt idx="980" c:formatCode="dd/mm/yyyy">
                  <c:v>45208</c:v>
                </c:pt>
                <c:pt idx="981" c:formatCode="dd/mm/yyyy">
                  <c:v>45209</c:v>
                </c:pt>
                <c:pt idx="982" c:formatCode="dd/mm/yyyy">
                  <c:v>45210</c:v>
                </c:pt>
                <c:pt idx="983" c:formatCode="dd/mm/yyyy">
                  <c:v>45211</c:v>
                </c:pt>
                <c:pt idx="984" c:formatCode="dd/mm/yyyy">
                  <c:v>45212</c:v>
                </c:pt>
                <c:pt idx="985" c:formatCode="dd/mm/yyyy">
                  <c:v>45215</c:v>
                </c:pt>
                <c:pt idx="986" c:formatCode="dd/mm/yyyy">
                  <c:v>45216</c:v>
                </c:pt>
                <c:pt idx="987" c:formatCode="dd/mm/yyyy">
                  <c:v>45217</c:v>
                </c:pt>
                <c:pt idx="988" c:formatCode="dd/mm/yyyy">
                  <c:v>45218</c:v>
                </c:pt>
                <c:pt idx="989" c:formatCode="dd/mm/yyyy">
                  <c:v>45219</c:v>
                </c:pt>
                <c:pt idx="990" c:formatCode="dd/mm/yyyy">
                  <c:v>45222</c:v>
                </c:pt>
                <c:pt idx="991" c:formatCode="dd/mm/yyyy">
                  <c:v>45224</c:v>
                </c:pt>
                <c:pt idx="992" c:formatCode="dd/mm/yyyy">
                  <c:v>45225</c:v>
                </c:pt>
                <c:pt idx="993" c:formatCode="dd/mm/yyyy">
                  <c:v>45226</c:v>
                </c:pt>
                <c:pt idx="994" c:formatCode="dd/mm/yyyy">
                  <c:v>45229</c:v>
                </c:pt>
                <c:pt idx="995" c:formatCode="dd/mm/yyyy">
                  <c:v>45230</c:v>
                </c:pt>
                <c:pt idx="996" c:formatCode="dd/mm/yyyy">
                  <c:v>45231</c:v>
                </c:pt>
                <c:pt idx="997" c:formatCode="dd/mm/yyyy">
                  <c:v>45232</c:v>
                </c:pt>
                <c:pt idx="998" c:formatCode="dd/mm/yyyy">
                  <c:v>45233</c:v>
                </c:pt>
                <c:pt idx="999" c:formatCode="dd/mm/yyyy">
                  <c:v>45236</c:v>
                </c:pt>
                <c:pt idx="1000" c:formatCode="dd/mm/yyyy">
                  <c:v>45237</c:v>
                </c:pt>
                <c:pt idx="1001" c:formatCode="dd/mm/yyyy">
                  <c:v>45238</c:v>
                </c:pt>
                <c:pt idx="1002" c:formatCode="dd/mm/yyyy">
                  <c:v>45239</c:v>
                </c:pt>
                <c:pt idx="1003" c:formatCode="dd/mm/yyyy">
                  <c:v>45240</c:v>
                </c:pt>
                <c:pt idx="1004" c:formatCode="dd/mm/yyyy">
                  <c:v>45243</c:v>
                </c:pt>
                <c:pt idx="1005" c:formatCode="dd/mm/yyyy">
                  <c:v>45245</c:v>
                </c:pt>
                <c:pt idx="1006" c:formatCode="dd/mm/yyyy">
                  <c:v>45246</c:v>
                </c:pt>
                <c:pt idx="1007" c:formatCode="dd/mm/yyyy">
                  <c:v>45247</c:v>
                </c:pt>
                <c:pt idx="1008" c:formatCode="dd/mm/yyyy">
                  <c:v>45250</c:v>
                </c:pt>
                <c:pt idx="1009" c:formatCode="dd/mm/yyyy">
                  <c:v>45251</c:v>
                </c:pt>
                <c:pt idx="1010" c:formatCode="dd/mm/yyyy">
                  <c:v>45252</c:v>
                </c:pt>
                <c:pt idx="1011" c:formatCode="dd/mm/yyyy">
                  <c:v>45253</c:v>
                </c:pt>
                <c:pt idx="1012" c:formatCode="dd/mm/yyyy">
                  <c:v>45254</c:v>
                </c:pt>
                <c:pt idx="1013" c:formatCode="dd/mm/yyyy">
                  <c:v>45258</c:v>
                </c:pt>
                <c:pt idx="1014" c:formatCode="dd/mm/yyyy">
                  <c:v>45259</c:v>
                </c:pt>
                <c:pt idx="1015" c:formatCode="dd/mm/yyyy">
                  <c:v>45260</c:v>
                </c:pt>
                <c:pt idx="1016" c:formatCode="dd/mm/yyyy">
                  <c:v>45261</c:v>
                </c:pt>
                <c:pt idx="1017" c:formatCode="dd/mm/yyyy">
                  <c:v>45264</c:v>
                </c:pt>
                <c:pt idx="1018" c:formatCode="dd/mm/yyyy">
                  <c:v>45265</c:v>
                </c:pt>
                <c:pt idx="1019" c:formatCode="dd/mm/yyyy">
                  <c:v>45266</c:v>
                </c:pt>
                <c:pt idx="1020" c:formatCode="dd/mm/yyyy">
                  <c:v>45267</c:v>
                </c:pt>
                <c:pt idx="1021" c:formatCode="dd/mm/yyyy">
                  <c:v>45268</c:v>
                </c:pt>
                <c:pt idx="1022" c:formatCode="dd/mm/yyyy">
                  <c:v>45271</c:v>
                </c:pt>
                <c:pt idx="1023" c:formatCode="dd/mm/yyyy">
                  <c:v>45272</c:v>
                </c:pt>
                <c:pt idx="1024" c:formatCode="dd/mm/yyyy">
                  <c:v>45273</c:v>
                </c:pt>
                <c:pt idx="1025" c:formatCode="dd/mm/yyyy">
                  <c:v>45274</c:v>
                </c:pt>
                <c:pt idx="1026" c:formatCode="dd/mm/yyyy">
                  <c:v>45275</c:v>
                </c:pt>
                <c:pt idx="1027" c:formatCode="dd/mm/yyyy">
                  <c:v>45278</c:v>
                </c:pt>
                <c:pt idx="1028" c:formatCode="dd/mm/yyyy">
                  <c:v>45279</c:v>
                </c:pt>
                <c:pt idx="1029" c:formatCode="dd/mm/yyyy">
                  <c:v>45280</c:v>
                </c:pt>
                <c:pt idx="1030" c:formatCode="dd/mm/yyyy">
                  <c:v>45281</c:v>
                </c:pt>
                <c:pt idx="1031" c:formatCode="dd/mm/yyyy">
                  <c:v>45282</c:v>
                </c:pt>
                <c:pt idx="1032" c:formatCode="dd/mm/yyyy">
                  <c:v>45286</c:v>
                </c:pt>
                <c:pt idx="1033" c:formatCode="dd/mm/yyyy">
                  <c:v>45287</c:v>
                </c:pt>
                <c:pt idx="1034" c:formatCode="dd/mm/yyyy">
                  <c:v>45288</c:v>
                </c:pt>
                <c:pt idx="1035" c:formatCode="dd/mm/yyyy">
                  <c:v>45289</c:v>
                </c:pt>
                <c:pt idx="1036" c:formatCode="dd/mm/yyyy">
                  <c:v>45292</c:v>
                </c:pt>
                <c:pt idx="1037" c:formatCode="dd/mm/yyyy">
                  <c:v>45293</c:v>
                </c:pt>
                <c:pt idx="1038" c:formatCode="dd/mm/yyyy">
                  <c:v>45294</c:v>
                </c:pt>
                <c:pt idx="1039" c:formatCode="dd/mm/yyyy">
                  <c:v>45295</c:v>
                </c:pt>
                <c:pt idx="1040" c:formatCode="dd/mm/yyyy">
                  <c:v>45296</c:v>
                </c:pt>
                <c:pt idx="1041" c:formatCode="dd/mm/yyyy">
                  <c:v>45299</c:v>
                </c:pt>
                <c:pt idx="1042" c:formatCode="dd/mm/yyyy">
                  <c:v>45300</c:v>
                </c:pt>
                <c:pt idx="1043" c:formatCode="dd/mm/yyyy">
                  <c:v>45301</c:v>
                </c:pt>
                <c:pt idx="1044" c:formatCode="dd/mm/yyyy">
                  <c:v>45302</c:v>
                </c:pt>
                <c:pt idx="1045" c:formatCode="dd/mm/yyyy">
                  <c:v>45303</c:v>
                </c:pt>
                <c:pt idx="1046" c:formatCode="dd/mm/yyyy">
                  <c:v>45306</c:v>
                </c:pt>
                <c:pt idx="1047" c:formatCode="dd/mm/yyyy">
                  <c:v>45307</c:v>
                </c:pt>
                <c:pt idx="1048" c:formatCode="dd/mm/yyyy">
                  <c:v>45308</c:v>
                </c:pt>
                <c:pt idx="1049" c:formatCode="dd/mm/yyyy">
                  <c:v>45310</c:v>
                </c:pt>
                <c:pt idx="1050" c:formatCode="dd/mm/yyyy">
                  <c:v>45314</c:v>
                </c:pt>
                <c:pt idx="1051" c:formatCode="dd/mm/yyyy">
                  <c:v>45315</c:v>
                </c:pt>
                <c:pt idx="1052" c:formatCode="dd/mm/yyyy">
                  <c:v>45316</c:v>
                </c:pt>
                <c:pt idx="1053" c:formatCode="dd/mm/yyyy">
                  <c:v>45320</c:v>
                </c:pt>
                <c:pt idx="1054" c:formatCode="dd/mm/yyyy">
                  <c:v>45321</c:v>
                </c:pt>
                <c:pt idx="1055" c:formatCode="dd/mm/yyyy">
                  <c:v>45322</c:v>
                </c:pt>
                <c:pt idx="1056" c:formatCode="dd/mm/yyyy">
                  <c:v>45323</c:v>
                </c:pt>
                <c:pt idx="1057" c:formatCode="dd/mm/yyyy">
                  <c:v>45324</c:v>
                </c:pt>
                <c:pt idx="1058" c:formatCode="dd/mm/yyyy">
                  <c:v>45327</c:v>
                </c:pt>
                <c:pt idx="1059" c:formatCode="dd/mm/yyyy">
                  <c:v>45328</c:v>
                </c:pt>
                <c:pt idx="1060" c:formatCode="dd/mm/yyyy">
                  <c:v>45329</c:v>
                </c:pt>
                <c:pt idx="1061" c:formatCode="dd/mm/yyyy">
                  <c:v>45330</c:v>
                </c:pt>
                <c:pt idx="1062" c:formatCode="dd/mm/yyyy">
                  <c:v>45331</c:v>
                </c:pt>
                <c:pt idx="1063" c:formatCode="dd/mm/yyyy">
                  <c:v>45334</c:v>
                </c:pt>
                <c:pt idx="1064" c:formatCode="dd/mm/yyyy">
                  <c:v>45335</c:v>
                </c:pt>
                <c:pt idx="1065" c:formatCode="dd/mm/yyyy">
                  <c:v>45336</c:v>
                </c:pt>
                <c:pt idx="1066" c:formatCode="dd/mm/yyyy">
                  <c:v>45337</c:v>
                </c:pt>
                <c:pt idx="1067" c:formatCode="dd/mm/yyyy">
                  <c:v>45338</c:v>
                </c:pt>
                <c:pt idx="1068" c:formatCode="dd/mm/yyyy">
                  <c:v>45342</c:v>
                </c:pt>
                <c:pt idx="1069" c:formatCode="dd/mm/yyyy">
                  <c:v>45343</c:v>
                </c:pt>
                <c:pt idx="1070" c:formatCode="dd/mm/yyyy">
                  <c:v>45344</c:v>
                </c:pt>
                <c:pt idx="1071" c:formatCode="dd/mm/yyyy">
                  <c:v>45345</c:v>
                </c:pt>
                <c:pt idx="1072" c:formatCode="dd/mm/yyyy">
                  <c:v>45348</c:v>
                </c:pt>
                <c:pt idx="1073" c:formatCode="dd/mm/yyyy">
                  <c:v>45349</c:v>
                </c:pt>
                <c:pt idx="1074" c:formatCode="dd/mm/yyyy">
                  <c:v>45350</c:v>
                </c:pt>
                <c:pt idx="1075" c:formatCode="dd/mm/yyyy">
                  <c:v>45351</c:v>
                </c:pt>
                <c:pt idx="1076" c:formatCode="dd/mm/yyyy">
                  <c:v>45352</c:v>
                </c:pt>
                <c:pt idx="1077" c:formatCode="dd/mm/yyyy">
                  <c:v>45355</c:v>
                </c:pt>
                <c:pt idx="1078" c:formatCode="dd/mm/yyyy">
                  <c:v>45356</c:v>
                </c:pt>
                <c:pt idx="1079" c:formatCode="dd/mm/yyyy">
                  <c:v>45357</c:v>
                </c:pt>
                <c:pt idx="1080" c:formatCode="dd/mm/yyyy">
                  <c:v>45358</c:v>
                </c:pt>
                <c:pt idx="1081" c:formatCode="dd/mm/yyyy">
                  <c:v>45362</c:v>
                </c:pt>
                <c:pt idx="1082" c:formatCode="dd/mm/yyyy">
                  <c:v>45363</c:v>
                </c:pt>
                <c:pt idx="1083" c:formatCode="dd/mm/yyyy">
                  <c:v>45364</c:v>
                </c:pt>
                <c:pt idx="1084" c:formatCode="dd/mm/yyyy">
                  <c:v>45365</c:v>
                </c:pt>
                <c:pt idx="1085" c:formatCode="dd/mm/yyyy">
                  <c:v>45366</c:v>
                </c:pt>
                <c:pt idx="1086" c:formatCode="dd/mm/yyyy">
                  <c:v>45369</c:v>
                </c:pt>
                <c:pt idx="1087" c:formatCode="dd/mm/yyyy">
                  <c:v>45370</c:v>
                </c:pt>
                <c:pt idx="1088" c:formatCode="dd/mm/yyyy">
                  <c:v>45371</c:v>
                </c:pt>
                <c:pt idx="1089" c:formatCode="dd/mm/yyyy">
                  <c:v>45372</c:v>
                </c:pt>
                <c:pt idx="1090" c:formatCode="dd/mm/yyyy">
                  <c:v>45373</c:v>
                </c:pt>
                <c:pt idx="1091" c:formatCode="dd/mm/yyyy">
                  <c:v>45377</c:v>
                </c:pt>
                <c:pt idx="1092" c:formatCode="dd/mm/yyyy">
                  <c:v>45378</c:v>
                </c:pt>
                <c:pt idx="1093" c:formatCode="dd/mm/yyyy">
                  <c:v>45379</c:v>
                </c:pt>
                <c:pt idx="1094" c:formatCode="dd/mm/yyyy">
                  <c:v>45383</c:v>
                </c:pt>
                <c:pt idx="1095" c:formatCode="dd/mm/yyyy">
                  <c:v>45384</c:v>
                </c:pt>
                <c:pt idx="1096" c:formatCode="dd/mm/yyyy">
                  <c:v>45385</c:v>
                </c:pt>
                <c:pt idx="1097" c:formatCode="dd/mm/yyyy">
                  <c:v>45386</c:v>
                </c:pt>
                <c:pt idx="1098" c:formatCode="dd/mm/yyyy">
                  <c:v>45387</c:v>
                </c:pt>
                <c:pt idx="1099" c:formatCode="dd/mm/yyyy">
                  <c:v>45390</c:v>
                </c:pt>
                <c:pt idx="1100" c:formatCode="dd/mm/yyyy">
                  <c:v>45391</c:v>
                </c:pt>
                <c:pt idx="1101" c:formatCode="dd/mm/yyyy">
                  <c:v>45392</c:v>
                </c:pt>
                <c:pt idx="1102" c:formatCode="dd/mm/yyyy">
                  <c:v>45394</c:v>
                </c:pt>
                <c:pt idx="1103" c:formatCode="dd/mm/yyyy">
                  <c:v>45397</c:v>
                </c:pt>
                <c:pt idx="1104" c:formatCode="dd/mm/yyyy">
                  <c:v>45398</c:v>
                </c:pt>
                <c:pt idx="1105" c:formatCode="dd/mm/yyyy">
                  <c:v>45400</c:v>
                </c:pt>
                <c:pt idx="1106" c:formatCode="dd/mm/yyyy">
                  <c:v>45401</c:v>
                </c:pt>
                <c:pt idx="1107" c:formatCode="dd/mm/yyyy">
                  <c:v>45404</c:v>
                </c:pt>
                <c:pt idx="1108" c:formatCode="dd/mm/yyyy">
                  <c:v>45405</c:v>
                </c:pt>
                <c:pt idx="1109" c:formatCode="dd/mm/yyyy">
                  <c:v>45406</c:v>
                </c:pt>
                <c:pt idx="1110" c:formatCode="dd/mm/yyyy">
                  <c:v>45407</c:v>
                </c:pt>
                <c:pt idx="1111" c:formatCode="dd/mm/yyyy">
                  <c:v>45408</c:v>
                </c:pt>
                <c:pt idx="1112" c:formatCode="dd/mm/yyyy">
                  <c:v>45411</c:v>
                </c:pt>
                <c:pt idx="1113" c:formatCode="dd/mm/yyyy">
                  <c:v>45412</c:v>
                </c:pt>
                <c:pt idx="1114" c:formatCode="dd/mm/yyyy">
                  <c:v>45414</c:v>
                </c:pt>
                <c:pt idx="1115" c:formatCode="dd/mm/yyyy">
                  <c:v>45415</c:v>
                </c:pt>
                <c:pt idx="1116" c:formatCode="dd/mm/yyyy">
                  <c:v>45418</c:v>
                </c:pt>
                <c:pt idx="1117" c:formatCode="dd/mm/yyyy">
                  <c:v>45419</c:v>
                </c:pt>
                <c:pt idx="1118" c:formatCode="dd/mm/yyyy">
                  <c:v>45420</c:v>
                </c:pt>
                <c:pt idx="1119" c:formatCode="dd/mm/yyyy">
                  <c:v>45421</c:v>
                </c:pt>
                <c:pt idx="1120" c:formatCode="dd/mm/yyyy">
                  <c:v>45422</c:v>
                </c:pt>
                <c:pt idx="1121" c:formatCode="dd/mm/yyyy">
                  <c:v>45425</c:v>
                </c:pt>
                <c:pt idx="1122" c:formatCode="dd/mm/yyyy">
                  <c:v>45426</c:v>
                </c:pt>
                <c:pt idx="1123" c:formatCode="dd/mm/yyyy">
                  <c:v>45427</c:v>
                </c:pt>
                <c:pt idx="1124" c:formatCode="dd/mm/yyyy">
                  <c:v>45428</c:v>
                </c:pt>
                <c:pt idx="1125" c:formatCode="dd/mm/yyyy">
                  <c:v>45429</c:v>
                </c:pt>
                <c:pt idx="1126" c:formatCode="dd/mm/yyyy">
                  <c:v>45433</c:v>
                </c:pt>
                <c:pt idx="1127" c:formatCode="dd/mm/yyyy">
                  <c:v>45434</c:v>
                </c:pt>
                <c:pt idx="1128" c:formatCode="dd/mm/yyyy">
                  <c:v>45435</c:v>
                </c:pt>
                <c:pt idx="1129" c:formatCode="dd/mm/yyyy">
                  <c:v>45436</c:v>
                </c:pt>
                <c:pt idx="1130" c:formatCode="dd/mm/yyyy">
                  <c:v>45439</c:v>
                </c:pt>
                <c:pt idx="1131" c:formatCode="dd/mm/yyyy">
                  <c:v>45440</c:v>
                </c:pt>
                <c:pt idx="1132" c:formatCode="dd/mm/yyyy">
                  <c:v>45441</c:v>
                </c:pt>
                <c:pt idx="1133" c:formatCode="dd/mm/yyyy">
                  <c:v>45442</c:v>
                </c:pt>
                <c:pt idx="1134" c:formatCode="dd/mm/yyyy">
                  <c:v>45443</c:v>
                </c:pt>
                <c:pt idx="1135" c:formatCode="dd/mm/yyyy">
                  <c:v>45446</c:v>
                </c:pt>
                <c:pt idx="1136" c:formatCode="dd/mm/yyyy">
                  <c:v>45447</c:v>
                </c:pt>
                <c:pt idx="1137" c:formatCode="dd/mm/yyyy">
                  <c:v>45448</c:v>
                </c:pt>
                <c:pt idx="1138" c:formatCode="dd/mm/yyyy">
                  <c:v>45449</c:v>
                </c:pt>
                <c:pt idx="1139" c:formatCode="dd/mm/yyyy">
                  <c:v>45450</c:v>
                </c:pt>
                <c:pt idx="1140" c:formatCode="dd/mm/yyyy">
                  <c:v>45453</c:v>
                </c:pt>
                <c:pt idx="1141" c:formatCode="dd/mm/yyyy">
                  <c:v>45454</c:v>
                </c:pt>
                <c:pt idx="1142" c:formatCode="dd/mm/yyyy">
                  <c:v>45455</c:v>
                </c:pt>
                <c:pt idx="1143" c:formatCode="dd/mm/yyyy">
                  <c:v>45456</c:v>
                </c:pt>
                <c:pt idx="1144" c:formatCode="dd/mm/yyyy">
                  <c:v>45457</c:v>
                </c:pt>
                <c:pt idx="1145" c:formatCode="dd/mm/yyyy">
                  <c:v>45461</c:v>
                </c:pt>
                <c:pt idx="1146" c:formatCode="dd/mm/yyyy">
                  <c:v>45462</c:v>
                </c:pt>
                <c:pt idx="1147" c:formatCode="dd/mm/yyyy">
                  <c:v>45463</c:v>
                </c:pt>
                <c:pt idx="1148" c:formatCode="dd/mm/yyyy">
                  <c:v>45464</c:v>
                </c:pt>
                <c:pt idx="1149" c:formatCode="dd/mm/yyyy">
                  <c:v>45467</c:v>
                </c:pt>
                <c:pt idx="1150" c:formatCode="dd/mm/yyyy">
                  <c:v>45468</c:v>
                </c:pt>
                <c:pt idx="1151" c:formatCode="dd/mm/yyyy">
                  <c:v>45469</c:v>
                </c:pt>
                <c:pt idx="1152" c:formatCode="dd/mm/yyyy">
                  <c:v>45470</c:v>
                </c:pt>
                <c:pt idx="1153" c:formatCode="dd/mm/yyyy">
                  <c:v>45471</c:v>
                </c:pt>
                <c:pt idx="1154" c:formatCode="dd/mm/yyyy">
                  <c:v>45474</c:v>
                </c:pt>
                <c:pt idx="1155" c:formatCode="dd/mm/yyyy">
                  <c:v>45475</c:v>
                </c:pt>
                <c:pt idx="1156" c:formatCode="dd/mm/yyyy">
                  <c:v>45476</c:v>
                </c:pt>
                <c:pt idx="1157" c:formatCode="dd/mm/yyyy">
                  <c:v>45477</c:v>
                </c:pt>
                <c:pt idx="1158" c:formatCode="dd/mm/yyyy">
                  <c:v>45478</c:v>
                </c:pt>
                <c:pt idx="1159" c:formatCode="dd/mm/yyyy">
                  <c:v>45481</c:v>
                </c:pt>
                <c:pt idx="1160" c:formatCode="dd/mm/yyyy">
                  <c:v>45482</c:v>
                </c:pt>
                <c:pt idx="1161" c:formatCode="dd/mm/yyyy">
                  <c:v>45483</c:v>
                </c:pt>
                <c:pt idx="1162" c:formatCode="dd/mm/yyyy">
                  <c:v>45484</c:v>
                </c:pt>
                <c:pt idx="1163" c:formatCode="dd/mm/yyyy">
                  <c:v>45485</c:v>
                </c:pt>
                <c:pt idx="1164" c:formatCode="dd/mm/yyyy">
                  <c:v>45488</c:v>
                </c:pt>
                <c:pt idx="1165" c:formatCode="dd/mm/yyyy">
                  <c:v>45489</c:v>
                </c:pt>
                <c:pt idx="1166" c:formatCode="dd/mm/yyyy">
                  <c:v>45491</c:v>
                </c:pt>
                <c:pt idx="1167" c:formatCode="dd/mm/yyyy">
                  <c:v>45492</c:v>
                </c:pt>
                <c:pt idx="1168" c:formatCode="dd/mm/yyyy">
                  <c:v>45495</c:v>
                </c:pt>
                <c:pt idx="1169" c:formatCode="dd/mm/yyyy">
                  <c:v>45496</c:v>
                </c:pt>
                <c:pt idx="1170" c:formatCode="dd/mm/yyyy">
                  <c:v>45497</c:v>
                </c:pt>
                <c:pt idx="1171" c:formatCode="dd/mm/yyyy">
                  <c:v>45498</c:v>
                </c:pt>
                <c:pt idx="1172" c:formatCode="dd/mm/yyyy">
                  <c:v>45499</c:v>
                </c:pt>
                <c:pt idx="1173" c:formatCode="dd/mm/yyyy">
                  <c:v>45502</c:v>
                </c:pt>
                <c:pt idx="1174" c:formatCode="dd/mm/yyyy">
                  <c:v>45503</c:v>
                </c:pt>
                <c:pt idx="1175" c:formatCode="dd/mm/yyyy">
                  <c:v>45504</c:v>
                </c:pt>
                <c:pt idx="1176" c:formatCode="dd/mm/yyyy">
                  <c:v>45505</c:v>
                </c:pt>
                <c:pt idx="1177" c:formatCode="dd/mm/yyyy">
                  <c:v>45506</c:v>
                </c:pt>
                <c:pt idx="1178" c:formatCode="dd/mm/yyyy">
                  <c:v>45509</c:v>
                </c:pt>
                <c:pt idx="1179" c:formatCode="dd/mm/yyyy">
                  <c:v>45510</c:v>
                </c:pt>
                <c:pt idx="1180" c:formatCode="dd/mm/yyyy">
                  <c:v>45511</c:v>
                </c:pt>
                <c:pt idx="1181" c:formatCode="dd/mm/yyyy">
                  <c:v>45512</c:v>
                </c:pt>
                <c:pt idx="1182" c:formatCode="dd/mm/yyyy">
                  <c:v>45513</c:v>
                </c:pt>
                <c:pt idx="1183" c:formatCode="dd/mm/yyyy">
                  <c:v>45516</c:v>
                </c:pt>
                <c:pt idx="1184" c:formatCode="dd/mm/yyyy">
                  <c:v>45517</c:v>
                </c:pt>
                <c:pt idx="1185" c:formatCode="dd/mm/yyyy">
                  <c:v>45518</c:v>
                </c:pt>
                <c:pt idx="1186" c:formatCode="dd/mm/yyyy">
                  <c:v>45520</c:v>
                </c:pt>
                <c:pt idx="1187" c:formatCode="dd/mm/yyyy">
                  <c:v>45523</c:v>
                </c:pt>
                <c:pt idx="1188" c:formatCode="dd/mm/yyyy">
                  <c:v>45524</c:v>
                </c:pt>
                <c:pt idx="1189" c:formatCode="dd/mm/yyyy">
                  <c:v>45525</c:v>
                </c:pt>
                <c:pt idx="1190" c:formatCode="dd/mm/yyyy">
                  <c:v>45526</c:v>
                </c:pt>
                <c:pt idx="1191" c:formatCode="dd/mm/yyyy">
                  <c:v>45527</c:v>
                </c:pt>
                <c:pt idx="1192" c:formatCode="dd/mm/yyyy">
                  <c:v>45530</c:v>
                </c:pt>
                <c:pt idx="1193" c:formatCode="dd/mm/yyyy">
                  <c:v>45531</c:v>
                </c:pt>
              </c:numCache>
            </c:numRef>
          </c:cat>
          <c:val>
            <c:numRef>
              <c:f>'Share Price'!$C$3:$C$1196</c:f>
              <c:numCache>
                <c:formatCode>General</c:formatCode>
                <c:ptCount val="1194"/>
                <c:pt idx="0">
                  <c:v>113.646156</c:v>
                </c:pt>
                <c:pt idx="1">
                  <c:v>116.031387</c:v>
                </c:pt>
                <c:pt idx="2">
                  <c:v>111.956627</c:v>
                </c:pt>
                <c:pt idx="3">
                  <c:v>108.826012</c:v>
                </c:pt>
                <c:pt idx="4">
                  <c:v>117.323387</c:v>
                </c:pt>
                <c:pt idx="5">
                  <c:v>120.354614</c:v>
                </c:pt>
                <c:pt idx="6">
                  <c:v>121.149689</c:v>
                </c:pt>
                <c:pt idx="7">
                  <c:v>133.523071</c:v>
                </c:pt>
                <c:pt idx="8">
                  <c:v>127.162445</c:v>
                </c:pt>
                <c:pt idx="9">
                  <c:v>128.752609</c:v>
                </c:pt>
                <c:pt idx="10">
                  <c:v>127.758759</c:v>
                </c:pt>
                <c:pt idx="11">
                  <c:v>121.199379</c:v>
                </c:pt>
                <c:pt idx="12">
                  <c:v>121.099998</c:v>
                </c:pt>
                <c:pt idx="13">
                  <c:v>123.485222</c:v>
                </c:pt>
                <c:pt idx="14">
                  <c:v>132.578903</c:v>
                </c:pt>
                <c:pt idx="15">
                  <c:v>127.063065</c:v>
                </c:pt>
                <c:pt idx="16">
                  <c:v>130.044601</c:v>
                </c:pt>
                <c:pt idx="17">
                  <c:v>122.24292</c:v>
                </c:pt>
                <c:pt idx="18">
                  <c:v>123.733688</c:v>
                </c:pt>
                <c:pt idx="19">
                  <c:v>119.162003</c:v>
                </c:pt>
                <c:pt idx="20">
                  <c:v>116.727074</c:v>
                </c:pt>
                <c:pt idx="21">
                  <c:v>114.640007</c:v>
                </c:pt>
                <c:pt idx="22">
                  <c:v>121.696304</c:v>
                </c:pt>
                <c:pt idx="23">
                  <c:v>118.814156</c:v>
                </c:pt>
                <c:pt idx="24">
                  <c:v>116.727074</c:v>
                </c:pt>
                <c:pt idx="25">
                  <c:v>120.106148</c:v>
                </c:pt>
                <c:pt idx="26">
                  <c:v>116.180466</c:v>
                </c:pt>
                <c:pt idx="27">
                  <c:v>120.603073</c:v>
                </c:pt>
                <c:pt idx="28">
                  <c:v>127.013374</c:v>
                </c:pt>
                <c:pt idx="29">
                  <c:v>126.168602</c:v>
                </c:pt>
                <c:pt idx="30">
                  <c:v>125.025688</c:v>
                </c:pt>
                <c:pt idx="31">
                  <c:v>137.299667</c:v>
                </c:pt>
                <c:pt idx="32">
                  <c:v>135.858597</c:v>
                </c:pt>
                <c:pt idx="33">
                  <c:v>131.088135</c:v>
                </c:pt>
                <c:pt idx="34">
                  <c:v>131.833511</c:v>
                </c:pt>
                <c:pt idx="35">
                  <c:v>132.628601</c:v>
                </c:pt>
                <c:pt idx="36">
                  <c:v>126.168602</c:v>
                </c:pt>
                <c:pt idx="37">
                  <c:v>147.039352</c:v>
                </c:pt>
                <c:pt idx="38">
                  <c:v>171.48793</c:v>
                </c:pt>
                <c:pt idx="39">
                  <c:v>170.792252</c:v>
                </c:pt>
                <c:pt idx="40">
                  <c:v>176.606232</c:v>
                </c:pt>
                <c:pt idx="41">
                  <c:v>173.823456</c:v>
                </c:pt>
                <c:pt idx="42">
                  <c:v>171.090393</c:v>
                </c:pt>
                <c:pt idx="43">
                  <c:v>170.941315</c:v>
                </c:pt>
                <c:pt idx="44">
                  <c:v>173.276855</c:v>
                </c:pt>
                <c:pt idx="45">
                  <c:v>170.394699</c:v>
                </c:pt>
                <c:pt idx="46">
                  <c:v>168.108856</c:v>
                </c:pt>
                <c:pt idx="47">
                  <c:v>170.941315</c:v>
                </c:pt>
                <c:pt idx="48">
                  <c:v>169.549942</c:v>
                </c:pt>
                <c:pt idx="49">
                  <c:v>165.972092</c:v>
                </c:pt>
                <c:pt idx="50">
                  <c:v>167.562256</c:v>
                </c:pt>
                <c:pt idx="51">
                  <c:v>169.003326</c:v>
                </c:pt>
                <c:pt idx="52">
                  <c:v>166.717484</c:v>
                </c:pt>
                <c:pt idx="53">
                  <c:v>166.220551</c:v>
                </c:pt>
                <c:pt idx="54">
                  <c:v>163.189331</c:v>
                </c:pt>
                <c:pt idx="55">
                  <c:v>161.301025</c:v>
                </c:pt>
                <c:pt idx="56">
                  <c:v>165.027939</c:v>
                </c:pt>
                <c:pt idx="57">
                  <c:v>162.791794</c:v>
                </c:pt>
                <c:pt idx="58">
                  <c:v>164.729782</c:v>
                </c:pt>
                <c:pt idx="59">
                  <c:v>163.785645</c:v>
                </c:pt>
                <c:pt idx="60">
                  <c:v>160.456253</c:v>
                </c:pt>
                <c:pt idx="61">
                  <c:v>160.009018</c:v>
                </c:pt>
                <c:pt idx="62">
                  <c:v>157.176559</c:v>
                </c:pt>
                <c:pt idx="63">
                  <c:v>168.357315</c:v>
                </c:pt>
                <c:pt idx="64">
                  <c:v>165.077637</c:v>
                </c:pt>
                <c:pt idx="65">
                  <c:v>160.505951</c:v>
                </c:pt>
                <c:pt idx="66">
                  <c:v>159.561798</c:v>
                </c:pt>
                <c:pt idx="67">
                  <c:v>158.667328</c:v>
                </c:pt>
                <c:pt idx="68">
                  <c:v>160.75441</c:v>
                </c:pt>
                <c:pt idx="69">
                  <c:v>172.28302</c:v>
                </c:pt>
                <c:pt idx="70">
                  <c:v>175.562683</c:v>
                </c:pt>
                <c:pt idx="71">
                  <c:v>173.823456</c:v>
                </c:pt>
                <c:pt idx="72">
                  <c:v>179.090836</c:v>
                </c:pt>
                <c:pt idx="73">
                  <c:v>173.624695</c:v>
                </c:pt>
                <c:pt idx="74">
                  <c:v>178.047302</c:v>
                </c:pt>
                <c:pt idx="75">
                  <c:v>174.916702</c:v>
                </c:pt>
                <c:pt idx="76">
                  <c:v>174.966385</c:v>
                </c:pt>
                <c:pt idx="77">
                  <c:v>174.419769</c:v>
                </c:pt>
                <c:pt idx="78">
                  <c:v>173.525314</c:v>
                </c:pt>
                <c:pt idx="79">
                  <c:v>175.016083</c:v>
                </c:pt>
                <c:pt idx="80">
                  <c:v>182.469925</c:v>
                </c:pt>
                <c:pt idx="81">
                  <c:v>183.960693</c:v>
                </c:pt>
                <c:pt idx="82">
                  <c:v>183.264984</c:v>
                </c:pt>
                <c:pt idx="83">
                  <c:v>192.65683</c:v>
                </c:pt>
                <c:pt idx="84">
                  <c:v>189.874069</c:v>
                </c:pt>
                <c:pt idx="85">
                  <c:v>184.457611</c:v>
                </c:pt>
                <c:pt idx="86">
                  <c:v>183.612839</c:v>
                </c:pt>
                <c:pt idx="87">
                  <c:v>181.476074</c:v>
                </c:pt>
                <c:pt idx="88">
                  <c:v>190.867905</c:v>
                </c:pt>
                <c:pt idx="89">
                  <c:v>195.191132</c:v>
                </c:pt>
                <c:pt idx="90">
                  <c:v>195.042053</c:v>
                </c:pt>
                <c:pt idx="91">
                  <c:v>194.545135</c:v>
                </c:pt>
                <c:pt idx="92">
                  <c:v>199.067123</c:v>
                </c:pt>
                <c:pt idx="93">
                  <c:v>196.284363</c:v>
                </c:pt>
                <c:pt idx="94">
                  <c:v>196.035904</c:v>
                </c:pt>
                <c:pt idx="95">
                  <c:v>193.849442</c:v>
                </c:pt>
                <c:pt idx="96">
                  <c:v>190.271591</c:v>
                </c:pt>
                <c:pt idx="97">
                  <c:v>184.407913</c:v>
                </c:pt>
                <c:pt idx="98">
                  <c:v>187.240372</c:v>
                </c:pt>
                <c:pt idx="99">
                  <c:v>185.302368</c:v>
                </c:pt>
                <c:pt idx="100">
                  <c:v>181.12822</c:v>
                </c:pt>
                <c:pt idx="101">
                  <c:v>175.016083</c:v>
                </c:pt>
                <c:pt idx="102">
                  <c:v>186.892532</c:v>
                </c:pt>
                <c:pt idx="103">
                  <c:v>185.053909</c:v>
                </c:pt>
                <c:pt idx="104">
                  <c:v>175.513016</c:v>
                </c:pt>
                <c:pt idx="105">
                  <c:v>162.841492</c:v>
                </c:pt>
                <c:pt idx="106">
                  <c:v>164.680084</c:v>
                </c:pt>
                <c:pt idx="107">
                  <c:v>182.618988</c:v>
                </c:pt>
                <c:pt idx="108">
                  <c:v>177.749161</c:v>
                </c:pt>
                <c:pt idx="109">
                  <c:v>172.531479</c:v>
                </c:pt>
                <c:pt idx="110">
                  <c:v>167.91008</c:v>
                </c:pt>
                <c:pt idx="111">
                  <c:v>168.655472</c:v>
                </c:pt>
                <c:pt idx="112">
                  <c:v>169.748703</c:v>
                </c:pt>
                <c:pt idx="113">
                  <c:v>168.407013</c:v>
                </c:pt>
                <c:pt idx="114">
                  <c:v>168.059174</c:v>
                </c:pt>
                <c:pt idx="115">
                  <c:v>168.059174</c:v>
                </c:pt>
                <c:pt idx="116">
                  <c:v>160.605331</c:v>
                </c:pt>
                <c:pt idx="117">
                  <c:v>157.077179</c:v>
                </c:pt>
                <c:pt idx="118">
                  <c:v>157.474716</c:v>
                </c:pt>
                <c:pt idx="119">
                  <c:v>149.67305</c:v>
                </c:pt>
                <c:pt idx="120">
                  <c:v>148.927658</c:v>
                </c:pt>
                <c:pt idx="121">
                  <c:v>143.61058</c:v>
                </c:pt>
                <c:pt idx="122">
                  <c:v>144.107498</c:v>
                </c:pt>
                <c:pt idx="123">
                  <c:v>128.205994</c:v>
                </c:pt>
                <c:pt idx="124">
                  <c:v>124.429375</c:v>
                </c:pt>
                <c:pt idx="125">
                  <c:v>129.597366</c:v>
                </c:pt>
                <c:pt idx="126">
                  <c:v>125.522606</c:v>
                </c:pt>
                <c:pt idx="127">
                  <c:v>124.87661</c:v>
                </c:pt>
                <c:pt idx="128">
                  <c:v>113.546776</c:v>
                </c:pt>
                <c:pt idx="129">
                  <c:v>105.148788</c:v>
                </c:pt>
                <c:pt idx="130">
                  <c:v>98.39064</c:v>
                </c:pt>
                <c:pt idx="131">
                  <c:v>87.458351</c:v>
                </c:pt>
                <c:pt idx="132">
                  <c:v>89.197578</c:v>
                </c:pt>
                <c:pt idx="133">
                  <c:v>82.43943</c:v>
                </c:pt>
                <c:pt idx="134">
                  <c:v>77.420517</c:v>
                </c:pt>
                <c:pt idx="135">
                  <c:v>75.035286</c:v>
                </c:pt>
                <c:pt idx="136">
                  <c:v>72.500977</c:v>
                </c:pt>
                <c:pt idx="137">
                  <c:v>76.923592</c:v>
                </c:pt>
                <c:pt idx="138">
                  <c:v>69.270981</c:v>
                </c:pt>
                <c:pt idx="139">
                  <c:v>68.177757</c:v>
                </c:pt>
                <c:pt idx="140">
                  <c:v>69.767906</c:v>
                </c:pt>
                <c:pt idx="141">
                  <c:v>70.36422</c:v>
                </c:pt>
                <c:pt idx="142">
                  <c:v>70.215141</c:v>
                </c:pt>
                <c:pt idx="143">
                  <c:v>67.73053</c:v>
                </c:pt>
                <c:pt idx="144">
                  <c:v>70.612679</c:v>
                </c:pt>
                <c:pt idx="145">
                  <c:v>67.531754</c:v>
                </c:pt>
                <c:pt idx="146">
                  <c:v>64.898071</c:v>
                </c:pt>
                <c:pt idx="147">
                  <c:v>66.935448</c:v>
                </c:pt>
                <c:pt idx="148">
                  <c:v>67.183914</c:v>
                </c:pt>
                <c:pt idx="149">
                  <c:v>74.140823</c:v>
                </c:pt>
                <c:pt idx="150">
                  <c:v>73.842674</c:v>
                </c:pt>
                <c:pt idx="151">
                  <c:v>72.401596</c:v>
                </c:pt>
                <c:pt idx="152">
                  <c:v>74.190521</c:v>
                </c:pt>
                <c:pt idx="153">
                  <c:v>76.376976</c:v>
                </c:pt>
                <c:pt idx="154">
                  <c:v>80.004509</c:v>
                </c:pt>
                <c:pt idx="155">
                  <c:v>74.289902</c:v>
                </c:pt>
                <c:pt idx="156">
                  <c:v>75.432823</c:v>
                </c:pt>
                <c:pt idx="157">
                  <c:v>75.184364</c:v>
                </c:pt>
                <c:pt idx="158">
                  <c:v>73.693596</c:v>
                </c:pt>
                <c:pt idx="159">
                  <c:v>74.786827</c:v>
                </c:pt>
                <c:pt idx="160">
                  <c:v>76.476357</c:v>
                </c:pt>
                <c:pt idx="161">
                  <c:v>77.668976</c:v>
                </c:pt>
                <c:pt idx="162">
                  <c:v>92.526955</c:v>
                </c:pt>
                <c:pt idx="163">
                  <c:v>83.383583</c:v>
                </c:pt>
                <c:pt idx="164">
                  <c:v>80.451736</c:v>
                </c:pt>
                <c:pt idx="165">
                  <c:v>82.588509</c:v>
                </c:pt>
                <c:pt idx="166">
                  <c:v>81.992203</c:v>
                </c:pt>
                <c:pt idx="167">
                  <c:v>80.551132</c:v>
                </c:pt>
                <c:pt idx="168">
                  <c:v>85.570038</c:v>
                </c:pt>
                <c:pt idx="169">
                  <c:v>85.619736</c:v>
                </c:pt>
                <c:pt idx="170">
                  <c:v>86.712967</c:v>
                </c:pt>
                <c:pt idx="171">
                  <c:v>83.284203</c:v>
                </c:pt>
                <c:pt idx="172">
                  <c:v>83.880508</c:v>
                </c:pt>
                <c:pt idx="173">
                  <c:v>80.153587</c:v>
                </c:pt>
                <c:pt idx="174">
                  <c:v>81.296516</c:v>
                </c:pt>
                <c:pt idx="175">
                  <c:v>82.936348</c:v>
                </c:pt>
                <c:pt idx="176">
                  <c:v>83.532661</c:v>
                </c:pt>
                <c:pt idx="177">
                  <c:v>82.240662</c:v>
                </c:pt>
                <c:pt idx="178">
                  <c:v>82.588509</c:v>
                </c:pt>
                <c:pt idx="179">
                  <c:v>84.079277</c:v>
                </c:pt>
                <c:pt idx="180">
                  <c:v>86.315422</c:v>
                </c:pt>
                <c:pt idx="181">
                  <c:v>86.36512</c:v>
                </c:pt>
                <c:pt idx="182">
                  <c:v>89.0485</c:v>
                </c:pt>
                <c:pt idx="183">
                  <c:v>95.906029</c:v>
                </c:pt>
                <c:pt idx="184">
                  <c:v>98.191879</c:v>
                </c:pt>
                <c:pt idx="185">
                  <c:v>97.893723</c:v>
                </c:pt>
                <c:pt idx="186">
                  <c:v>110.018623</c:v>
                </c:pt>
                <c:pt idx="187">
                  <c:v>114.789085</c:v>
                </c:pt>
                <c:pt idx="188">
                  <c:v>110.764008</c:v>
                </c:pt>
                <c:pt idx="189">
                  <c:v>110.813705</c:v>
                </c:pt>
                <c:pt idx="190">
                  <c:v>105.397255</c:v>
                </c:pt>
                <c:pt idx="191">
                  <c:v>104.602173</c:v>
                </c:pt>
                <c:pt idx="192">
                  <c:v>99.831711</c:v>
                </c:pt>
                <c:pt idx="193">
                  <c:v>94.166801</c:v>
                </c:pt>
                <c:pt idx="194">
                  <c:v>94.862488</c:v>
                </c:pt>
                <c:pt idx="195">
                  <c:v>95.806648</c:v>
                </c:pt>
                <c:pt idx="196">
                  <c:v>103.70771</c:v>
                </c:pt>
                <c:pt idx="197">
                  <c:v>104.105247</c:v>
                </c:pt>
                <c:pt idx="198">
                  <c:v>103.210785</c:v>
                </c:pt>
                <c:pt idx="199">
                  <c:v>100.92495</c:v>
                </c:pt>
                <c:pt idx="200">
                  <c:v>98.887566</c:v>
                </c:pt>
                <c:pt idx="201">
                  <c:v>97.645256</c:v>
                </c:pt>
                <c:pt idx="202">
                  <c:v>100.080177</c:v>
                </c:pt>
                <c:pt idx="203">
                  <c:v>100.92495</c:v>
                </c:pt>
                <c:pt idx="204">
                  <c:v>108.329094</c:v>
                </c:pt>
                <c:pt idx="205">
                  <c:v>104.800941</c:v>
                </c:pt>
                <c:pt idx="206">
                  <c:v>106.3414</c:v>
                </c:pt>
                <c:pt idx="207">
                  <c:v>106.888016</c:v>
                </c:pt>
                <c:pt idx="208">
                  <c:v>107.285553</c:v>
                </c:pt>
                <c:pt idx="209">
                  <c:v>104.502792</c:v>
                </c:pt>
                <c:pt idx="210">
                  <c:v>102.564789</c:v>
                </c:pt>
                <c:pt idx="211">
                  <c:v>102.36602</c:v>
                </c:pt>
                <c:pt idx="212">
                  <c:v>105.745094</c:v>
                </c:pt>
                <c:pt idx="213">
                  <c:v>104.353714</c:v>
                </c:pt>
                <c:pt idx="214">
                  <c:v>107.832169</c:v>
                </c:pt>
                <c:pt idx="215">
                  <c:v>104.502792</c:v>
                </c:pt>
                <c:pt idx="216">
                  <c:v>105.397255</c:v>
                </c:pt>
                <c:pt idx="217">
                  <c:v>103.111404</c:v>
                </c:pt>
                <c:pt idx="218">
                  <c:v>101.07402</c:v>
                </c:pt>
                <c:pt idx="219">
                  <c:v>105.844475</c:v>
                </c:pt>
                <c:pt idx="220">
                  <c:v>105.148788</c:v>
                </c:pt>
                <c:pt idx="221">
                  <c:v>103.061707</c:v>
                </c:pt>
                <c:pt idx="222">
                  <c:v>104.055557</c:v>
                </c:pt>
                <c:pt idx="223">
                  <c:v>112.354164</c:v>
                </c:pt>
                <c:pt idx="224">
                  <c:v>110.714317</c:v>
                </c:pt>
                <c:pt idx="225">
                  <c:v>114.789085</c:v>
                </c:pt>
                <c:pt idx="226">
                  <c:v>116.081085</c:v>
                </c:pt>
                <c:pt idx="227">
                  <c:v>118.36692</c:v>
                </c:pt>
                <c:pt idx="228">
                  <c:v>123.037994</c:v>
                </c:pt>
                <c:pt idx="229">
                  <c:v>121.547234</c:v>
                </c:pt>
                <c:pt idx="230">
                  <c:v>124.528763</c:v>
                </c:pt>
                <c:pt idx="231">
                  <c:v>130.293076</c:v>
                </c:pt>
                <c:pt idx="232">
                  <c:v>123.783379</c:v>
                </c:pt>
                <c:pt idx="233">
                  <c:v>122.739838</c:v>
                </c:pt>
                <c:pt idx="234">
                  <c:v>124.826912</c:v>
                </c:pt>
                <c:pt idx="235">
                  <c:v>124.379684</c:v>
                </c:pt>
                <c:pt idx="236">
                  <c:v>120.95092</c:v>
                </c:pt>
                <c:pt idx="237">
                  <c:v>120.205536</c:v>
                </c:pt>
                <c:pt idx="238">
                  <c:v>120.453995</c:v>
                </c:pt>
                <c:pt idx="239">
                  <c:v>126.26799</c:v>
                </c:pt>
                <c:pt idx="240">
                  <c:v>137.001526</c:v>
                </c:pt>
                <c:pt idx="241">
                  <c:v>143.461517</c:v>
                </c:pt>
                <c:pt idx="242">
                  <c:v>141.821655</c:v>
                </c:pt>
                <c:pt idx="243">
                  <c:v>142.318588</c:v>
                </c:pt>
                <c:pt idx="244">
                  <c:v>142.914902</c:v>
                </c:pt>
                <c:pt idx="245">
                  <c:v>149.474258</c:v>
                </c:pt>
                <c:pt idx="246">
                  <c:v>150.815964</c:v>
                </c:pt>
                <c:pt idx="247">
                  <c:v>146.840576</c:v>
                </c:pt>
                <c:pt idx="248">
                  <c:v>148.43074</c:v>
                </c:pt>
                <c:pt idx="249">
                  <c:v>141.374435</c:v>
                </c:pt>
                <c:pt idx="250">
                  <c:v>139.386749</c:v>
                </c:pt>
                <c:pt idx="251">
                  <c:v>142.368271</c:v>
                </c:pt>
                <c:pt idx="252">
                  <c:v>143.411819</c:v>
                </c:pt>
                <c:pt idx="253">
                  <c:v>147.486572</c:v>
                </c:pt>
                <c:pt idx="254">
                  <c:v>147.387192</c:v>
                </c:pt>
                <c:pt idx="255">
                  <c:v>150.666885</c:v>
                </c:pt>
                <c:pt idx="256">
                  <c:v>146.691513</c:v>
                </c:pt>
                <c:pt idx="257">
                  <c:v>146.989655</c:v>
                </c:pt>
                <c:pt idx="258">
                  <c:v>136.554276</c:v>
                </c:pt>
                <c:pt idx="259">
                  <c:v>132.280762</c:v>
                </c:pt>
                <c:pt idx="260">
                  <c:v>130.541534</c:v>
                </c:pt>
                <c:pt idx="261">
                  <c:v>122.044151</c:v>
                </c:pt>
                <c:pt idx="262">
                  <c:v>126.566139</c:v>
                </c:pt>
                <c:pt idx="263">
                  <c:v>132.032303</c:v>
                </c:pt>
                <c:pt idx="264">
                  <c:v>130.889359</c:v>
                </c:pt>
                <c:pt idx="265">
                  <c:v>132.479523</c:v>
                </c:pt>
                <c:pt idx="266">
                  <c:v>132.678284</c:v>
                </c:pt>
                <c:pt idx="267">
                  <c:v>133.075821</c:v>
                </c:pt>
                <c:pt idx="268">
                  <c:v>143.958435</c:v>
                </c:pt>
                <c:pt idx="269">
                  <c:v>140.132126</c:v>
                </c:pt>
                <c:pt idx="270">
                  <c:v>140.03273</c:v>
                </c:pt>
                <c:pt idx="271">
                  <c:v>137.597824</c:v>
                </c:pt>
                <c:pt idx="272">
                  <c:v>135.013824</c:v>
                </c:pt>
                <c:pt idx="273">
                  <c:v>133.274597</c:v>
                </c:pt>
                <c:pt idx="274">
                  <c:v>129.895523</c:v>
                </c:pt>
                <c:pt idx="275">
                  <c:v>126.2183</c:v>
                </c:pt>
                <c:pt idx="276">
                  <c:v>126.913986</c:v>
                </c:pt>
                <c:pt idx="277">
                  <c:v>127.460602</c:v>
                </c:pt>
                <c:pt idx="278">
                  <c:v>128.851974</c:v>
                </c:pt>
                <c:pt idx="279">
                  <c:v>129.448288</c:v>
                </c:pt>
                <c:pt idx="280">
                  <c:v>132.628601</c:v>
                </c:pt>
                <c:pt idx="281">
                  <c:v>136.156754</c:v>
                </c:pt>
                <c:pt idx="282">
                  <c:v>132.827362</c:v>
                </c:pt>
                <c:pt idx="283">
                  <c:v>134.864746</c:v>
                </c:pt>
                <c:pt idx="284">
                  <c:v>133.970291</c:v>
                </c:pt>
                <c:pt idx="285">
                  <c:v>131.088135</c:v>
                </c:pt>
                <c:pt idx="286">
                  <c:v>131.883209</c:v>
                </c:pt>
                <c:pt idx="287">
                  <c:v>132.032303</c:v>
                </c:pt>
                <c:pt idx="288">
                  <c:v>133.274597</c:v>
                </c:pt>
                <c:pt idx="289">
                  <c:v>135.013824</c:v>
                </c:pt>
                <c:pt idx="290">
                  <c:v>136.802734</c:v>
                </c:pt>
                <c:pt idx="291">
                  <c:v>138.045044</c:v>
                </c:pt>
                <c:pt idx="292">
                  <c:v>140.132126</c:v>
                </c:pt>
                <c:pt idx="293">
                  <c:v>145.101349</c:v>
                </c:pt>
                <c:pt idx="294">
                  <c:v>150.020874</c:v>
                </c:pt>
                <c:pt idx="295">
                  <c:v>150.21965</c:v>
                </c:pt>
                <c:pt idx="296">
                  <c:v>145.449203</c:v>
                </c:pt>
                <c:pt idx="297">
                  <c:v>147.98349</c:v>
                </c:pt>
                <c:pt idx="298">
                  <c:v>157.027496</c:v>
                </c:pt>
                <c:pt idx="299">
                  <c:v>172.481781</c:v>
                </c:pt>
                <c:pt idx="300">
                  <c:v>166.717484</c:v>
                </c:pt>
                <c:pt idx="301">
                  <c:v>167.959778</c:v>
                </c:pt>
                <c:pt idx="302">
                  <c:v>169.549942</c:v>
                </c:pt>
                <c:pt idx="303">
                  <c:v>170.941315</c:v>
                </c:pt>
                <c:pt idx="304">
                  <c:v>170.345001</c:v>
                </c:pt>
                <c:pt idx="305">
                  <c:v>172.680542</c:v>
                </c:pt>
                <c:pt idx="306">
                  <c:v>179.140533</c:v>
                </c:pt>
                <c:pt idx="307">
                  <c:v>178.593918</c:v>
                </c:pt>
                <c:pt idx="308">
                  <c:v>182.420227</c:v>
                </c:pt>
                <c:pt idx="309">
                  <c:v>183.662537</c:v>
                </c:pt>
                <c:pt idx="310">
                  <c:v>183.016525</c:v>
                </c:pt>
                <c:pt idx="311">
                  <c:v>182.420227</c:v>
                </c:pt>
                <c:pt idx="312">
                  <c:v>180.631302</c:v>
                </c:pt>
                <c:pt idx="313">
                  <c:v>181.575455</c:v>
                </c:pt>
                <c:pt idx="314">
                  <c:v>176.506851</c:v>
                </c:pt>
                <c:pt idx="315">
                  <c:v>177.699463</c:v>
                </c:pt>
                <c:pt idx="316">
                  <c:v>176.506851</c:v>
                </c:pt>
                <c:pt idx="317">
                  <c:v>177.699463</c:v>
                </c:pt>
                <c:pt idx="318">
                  <c:v>181.376694</c:v>
                </c:pt>
                <c:pt idx="319">
                  <c:v>180.531921</c:v>
                </c:pt>
                <c:pt idx="320">
                  <c:v>179.388992</c:v>
                </c:pt>
                <c:pt idx="321">
                  <c:v>163.53717</c:v>
                </c:pt>
                <c:pt idx="322">
                  <c:v>164.034103</c:v>
                </c:pt>
                <c:pt idx="323">
                  <c:v>168.158554</c:v>
                </c:pt>
                <c:pt idx="324">
                  <c:v>174.817307</c:v>
                </c:pt>
                <c:pt idx="325">
                  <c:v>185.153305</c:v>
                </c:pt>
                <c:pt idx="326">
                  <c:v>182.271149</c:v>
                </c:pt>
                <c:pt idx="327">
                  <c:v>182.867462</c:v>
                </c:pt>
                <c:pt idx="328">
                  <c:v>182.569305</c:v>
                </c:pt>
                <c:pt idx="329">
                  <c:v>185.302368</c:v>
                </c:pt>
                <c:pt idx="330">
                  <c:v>190.023132</c:v>
                </c:pt>
                <c:pt idx="331">
                  <c:v>192.060516</c:v>
                </c:pt>
                <c:pt idx="332">
                  <c:v>194.147598</c:v>
                </c:pt>
                <c:pt idx="333">
                  <c:v>195.489288</c:v>
                </c:pt>
                <c:pt idx="334">
                  <c:v>196.880676</c:v>
                </c:pt>
                <c:pt idx="335">
                  <c:v>218.745255</c:v>
                </c:pt>
                <c:pt idx="336">
                  <c:v>236.336319</c:v>
                </c:pt>
                <c:pt idx="337">
                  <c:v>241.007385</c:v>
                </c:pt>
                <c:pt idx="338">
                  <c:v>243.641068</c:v>
                </c:pt>
                <c:pt idx="339">
                  <c:v>258.797211</c:v>
                </c:pt>
                <c:pt idx="340">
                  <c:v>244.137985</c:v>
                </c:pt>
                <c:pt idx="341">
                  <c:v>257.256744</c:v>
                </c:pt>
                <c:pt idx="342">
                  <c:v>273.207947</c:v>
                </c:pt>
                <c:pt idx="343">
                  <c:v>288.662262</c:v>
                </c:pt>
                <c:pt idx="344">
                  <c:v>287.618713</c:v>
                </c:pt>
                <c:pt idx="345">
                  <c:v>277.332397</c:v>
                </c:pt>
                <c:pt idx="346">
                  <c:v>265.75412</c:v>
                </c:pt>
                <c:pt idx="347">
                  <c:v>265.20752</c:v>
                </c:pt>
                <c:pt idx="348">
                  <c:v>260.983673</c:v>
                </c:pt>
                <c:pt idx="349">
                  <c:v>278.028107</c:v>
                </c:pt>
                <c:pt idx="350">
                  <c:v>320.316193</c:v>
                </c:pt>
                <c:pt idx="351">
                  <c:v>328.912964</c:v>
                </c:pt>
                <c:pt idx="352">
                  <c:v>324.092804</c:v>
                </c:pt>
                <c:pt idx="353">
                  <c:v>313.955597</c:v>
                </c:pt>
                <c:pt idx="354">
                  <c:v>333.782806</c:v>
                </c:pt>
                <c:pt idx="355">
                  <c:v>323.098969</c:v>
                </c:pt>
                <c:pt idx="356">
                  <c:v>326.925293</c:v>
                </c:pt>
                <c:pt idx="357">
                  <c:v>322.900177</c:v>
                </c:pt>
                <c:pt idx="358">
                  <c:v>323.248047</c:v>
                </c:pt>
                <c:pt idx="359">
                  <c:v>331.248474</c:v>
                </c:pt>
                <c:pt idx="360">
                  <c:v>327.024628</c:v>
                </c:pt>
                <c:pt idx="361">
                  <c:v>328.068207</c:v>
                </c:pt>
                <c:pt idx="362">
                  <c:v>321.310028</c:v>
                </c:pt>
                <c:pt idx="363">
                  <c:v>310.07959</c:v>
                </c:pt>
                <c:pt idx="364">
                  <c:v>302.277924</c:v>
                </c:pt>
                <c:pt idx="365">
                  <c:v>322.105133</c:v>
                </c:pt>
                <c:pt idx="366">
                  <c:v>320.26651</c:v>
                </c:pt>
                <c:pt idx="367">
                  <c:v>331.049744</c:v>
                </c:pt>
                <c:pt idx="368">
                  <c:v>321.011902</c:v>
                </c:pt>
                <c:pt idx="369">
                  <c:v>326.080505</c:v>
                </c:pt>
                <c:pt idx="370">
                  <c:v>343.572174</c:v>
                </c:pt>
                <c:pt idx="371">
                  <c:v>346.35495</c:v>
                </c:pt>
                <c:pt idx="372">
                  <c:v>337.112183</c:v>
                </c:pt>
                <c:pt idx="373">
                  <c:v>323.098969</c:v>
                </c:pt>
                <c:pt idx="374">
                  <c:v>319.272675</c:v>
                </c:pt>
                <c:pt idx="375">
                  <c:v>313.259918</c:v>
                </c:pt>
                <c:pt idx="376">
                  <c:v>319.37204</c:v>
                </c:pt>
                <c:pt idx="377">
                  <c:v>315.496063</c:v>
                </c:pt>
                <c:pt idx="378">
                  <c:v>316.489899</c:v>
                </c:pt>
                <c:pt idx="379">
                  <c:v>317.781891</c:v>
                </c:pt>
                <c:pt idx="380">
                  <c:v>303.967468</c:v>
                </c:pt>
                <c:pt idx="381">
                  <c:v>305.010986</c:v>
                </c:pt>
                <c:pt idx="382">
                  <c:v>307.04837</c:v>
                </c:pt>
                <c:pt idx="383">
                  <c:v>301.184662</c:v>
                </c:pt>
                <c:pt idx="384">
                  <c:v>305.408508</c:v>
                </c:pt>
                <c:pt idx="385">
                  <c:v>292.637634</c:v>
                </c:pt>
                <c:pt idx="386">
                  <c:v>283.742706</c:v>
                </c:pt>
                <c:pt idx="387">
                  <c:v>294.476227</c:v>
                </c:pt>
                <c:pt idx="388">
                  <c:v>295.122253</c:v>
                </c:pt>
                <c:pt idx="389">
                  <c:v>299.992065</c:v>
                </c:pt>
                <c:pt idx="390">
                  <c:v>305.706696</c:v>
                </c:pt>
                <c:pt idx="391">
                  <c:v>303.172363</c:v>
                </c:pt>
                <c:pt idx="392">
                  <c:v>305.756378</c:v>
                </c:pt>
                <c:pt idx="393">
                  <c:v>305.905426</c:v>
                </c:pt>
                <c:pt idx="394">
                  <c:v>311.918213</c:v>
                </c:pt>
                <c:pt idx="395">
                  <c:v>316.191742</c:v>
                </c:pt>
                <c:pt idx="396">
                  <c:v>284.835938</c:v>
                </c:pt>
                <c:pt idx="397">
                  <c:v>300.836853</c:v>
                </c:pt>
                <c:pt idx="398">
                  <c:v>301.631927</c:v>
                </c:pt>
                <c:pt idx="399">
                  <c:v>307.992523</c:v>
                </c:pt>
                <c:pt idx="400">
                  <c:v>299.097626</c:v>
                </c:pt>
                <c:pt idx="401">
                  <c:v>296.116089</c:v>
                </c:pt>
                <c:pt idx="402">
                  <c:v>292.737</c:v>
                </c:pt>
                <c:pt idx="403">
                  <c:v>292.190399</c:v>
                </c:pt>
                <c:pt idx="404">
                  <c:v>293.581757</c:v>
                </c:pt>
                <c:pt idx="405">
                  <c:v>299.594543</c:v>
                </c:pt>
                <c:pt idx="406">
                  <c:v>304.017151</c:v>
                </c:pt>
                <c:pt idx="407">
                  <c:v>299.992065</c:v>
                </c:pt>
                <c:pt idx="408">
                  <c:v>292.140717</c:v>
                </c:pt>
                <c:pt idx="409">
                  <c:v>291.196533</c:v>
                </c:pt>
                <c:pt idx="410">
                  <c:v>287.569031</c:v>
                </c:pt>
                <c:pt idx="411">
                  <c:v>289.70578</c:v>
                </c:pt>
                <c:pt idx="412">
                  <c:v>299.296387</c:v>
                </c:pt>
                <c:pt idx="413">
                  <c:v>300.936218</c:v>
                </c:pt>
                <c:pt idx="414">
                  <c:v>312.862366</c:v>
                </c:pt>
                <c:pt idx="415">
                  <c:v>313.707123</c:v>
                </c:pt>
                <c:pt idx="416">
                  <c:v>323.84436</c:v>
                </c:pt>
                <c:pt idx="417">
                  <c:v>310.42746</c:v>
                </c:pt>
                <c:pt idx="418">
                  <c:v>319.123596</c:v>
                </c:pt>
                <c:pt idx="419">
                  <c:v>330.304352</c:v>
                </c:pt>
                <c:pt idx="420">
                  <c:v>312.564209</c:v>
                </c:pt>
                <c:pt idx="421">
                  <c:v>305.855743</c:v>
                </c:pt>
                <c:pt idx="422">
                  <c:v>311.172821</c:v>
                </c:pt>
                <c:pt idx="423">
                  <c:v>309.880829</c:v>
                </c:pt>
                <c:pt idx="424">
                  <c:v>313.359283</c:v>
                </c:pt>
                <c:pt idx="425">
                  <c:v>313.558044</c:v>
                </c:pt>
                <c:pt idx="426">
                  <c:v>316.638977</c:v>
                </c:pt>
                <c:pt idx="427">
                  <c:v>316.986847</c:v>
                </c:pt>
                <c:pt idx="428">
                  <c:v>316.738373</c:v>
                </c:pt>
                <c:pt idx="429">
                  <c:v>316.142059</c:v>
                </c:pt>
                <c:pt idx="430">
                  <c:v>321.011902</c:v>
                </c:pt>
                <c:pt idx="431">
                  <c:v>323.446838</c:v>
                </c:pt>
                <c:pt idx="432">
                  <c:v>332.888336</c:v>
                </c:pt>
                <c:pt idx="433">
                  <c:v>343.373413</c:v>
                </c:pt>
                <c:pt idx="434">
                  <c:v>350.678162</c:v>
                </c:pt>
                <c:pt idx="435">
                  <c:v>341.137238</c:v>
                </c:pt>
                <c:pt idx="436">
                  <c:v>342.478943</c:v>
                </c:pt>
                <c:pt idx="437">
                  <c:v>348.591095</c:v>
                </c:pt>
                <c:pt idx="438">
                  <c:v>353.808777</c:v>
                </c:pt>
                <c:pt idx="439">
                  <c:v>350.479401</c:v>
                </c:pt>
                <c:pt idx="440">
                  <c:v>347.149994</c:v>
                </c:pt>
                <c:pt idx="441">
                  <c:v>343.472778</c:v>
                </c:pt>
                <c:pt idx="442">
                  <c:v>335.472321</c:v>
                </c:pt>
                <c:pt idx="443">
                  <c:v>332.292023</c:v>
                </c:pt>
                <c:pt idx="444">
                  <c:v>335.869873</c:v>
                </c:pt>
                <c:pt idx="445">
                  <c:v>333.186493</c:v>
                </c:pt>
                <c:pt idx="446">
                  <c:v>332.490784</c:v>
                </c:pt>
                <c:pt idx="447">
                  <c:v>337.460022</c:v>
                </c:pt>
                <c:pt idx="448">
                  <c:v>340.789398</c:v>
                </c:pt>
                <c:pt idx="449">
                  <c:v>339.447693</c:v>
                </c:pt>
                <c:pt idx="450">
                  <c:v>337.460022</c:v>
                </c:pt>
                <c:pt idx="451">
                  <c:v>342.081421</c:v>
                </c:pt>
                <c:pt idx="452">
                  <c:v>342.727417</c:v>
                </c:pt>
                <c:pt idx="453">
                  <c:v>343.920013</c:v>
                </c:pt>
                <c:pt idx="454">
                  <c:v>314.999146</c:v>
                </c:pt>
                <c:pt idx="455">
                  <c:v>315.098511</c:v>
                </c:pt>
                <c:pt idx="456">
                  <c:v>304.414673</c:v>
                </c:pt>
                <c:pt idx="457">
                  <c:v>304.464386</c:v>
                </c:pt>
                <c:pt idx="458">
                  <c:v>305.557617</c:v>
                </c:pt>
                <c:pt idx="459">
                  <c:v>308.986359</c:v>
                </c:pt>
                <c:pt idx="460">
                  <c:v>307.545319</c:v>
                </c:pt>
                <c:pt idx="461">
                  <c:v>308.29068</c:v>
                </c:pt>
                <c:pt idx="462">
                  <c:v>309.334229</c:v>
                </c:pt>
                <c:pt idx="463">
                  <c:v>306.799927</c:v>
                </c:pt>
                <c:pt idx="464">
                  <c:v>300.190826</c:v>
                </c:pt>
                <c:pt idx="465">
                  <c:v>300.737457</c:v>
                </c:pt>
                <c:pt idx="466">
                  <c:v>293.830231</c:v>
                </c:pt>
                <c:pt idx="467">
                  <c:v>291.295929</c:v>
                </c:pt>
                <c:pt idx="468">
                  <c:v>289.506989</c:v>
                </c:pt>
                <c:pt idx="469">
                  <c:v>282.699188</c:v>
                </c:pt>
                <c:pt idx="470">
                  <c:v>291.196533</c:v>
                </c:pt>
                <c:pt idx="471">
                  <c:v>292.140717</c:v>
                </c:pt>
                <c:pt idx="472">
                  <c:v>294.973145</c:v>
                </c:pt>
                <c:pt idx="473">
                  <c:v>301.880371</c:v>
                </c:pt>
                <c:pt idx="474">
                  <c:v>296.364563</c:v>
                </c:pt>
                <c:pt idx="475">
                  <c:v>297.855316</c:v>
                </c:pt>
                <c:pt idx="476">
                  <c:v>298.153473</c:v>
                </c:pt>
                <c:pt idx="477">
                  <c:v>296.31485</c:v>
                </c:pt>
                <c:pt idx="478">
                  <c:v>292.438843</c:v>
                </c:pt>
                <c:pt idx="479">
                  <c:v>293.63147</c:v>
                </c:pt>
                <c:pt idx="480">
                  <c:v>304.166199</c:v>
                </c:pt>
                <c:pt idx="481">
                  <c:v>305.209778</c:v>
                </c:pt>
                <c:pt idx="482">
                  <c:v>301.880371</c:v>
                </c:pt>
                <c:pt idx="483">
                  <c:v>295.817932</c:v>
                </c:pt>
                <c:pt idx="484">
                  <c:v>291.544403</c:v>
                </c:pt>
                <c:pt idx="485">
                  <c:v>281.456879</c:v>
                </c:pt>
                <c:pt idx="486">
                  <c:v>275.245361</c:v>
                </c:pt>
                <c:pt idx="487">
                  <c:v>278.127502</c:v>
                </c:pt>
                <c:pt idx="488">
                  <c:v>282.599792</c:v>
                </c:pt>
                <c:pt idx="489">
                  <c:v>282.649475</c:v>
                </c:pt>
                <c:pt idx="490">
                  <c:v>283.99118</c:v>
                </c:pt>
                <c:pt idx="491">
                  <c:v>290.103302</c:v>
                </c:pt>
                <c:pt idx="492">
                  <c:v>285.581329</c:v>
                </c:pt>
                <c:pt idx="493">
                  <c:v>293.383026</c:v>
                </c:pt>
                <c:pt idx="494">
                  <c:v>291.295929</c:v>
                </c:pt>
                <c:pt idx="495">
                  <c:v>293.681152</c:v>
                </c:pt>
                <c:pt idx="496">
                  <c:v>295.569458</c:v>
                </c:pt>
                <c:pt idx="497">
                  <c:v>292.836395</c:v>
                </c:pt>
                <c:pt idx="498">
                  <c:v>293.233917</c:v>
                </c:pt>
                <c:pt idx="499">
                  <c:v>296.960846</c:v>
                </c:pt>
                <c:pt idx="500">
                  <c:v>299.246704</c:v>
                </c:pt>
                <c:pt idx="501">
                  <c:v>304.166199</c:v>
                </c:pt>
                <c:pt idx="502">
                  <c:v>310.029907</c:v>
                </c:pt>
                <c:pt idx="503">
                  <c:v>309.73175</c:v>
                </c:pt>
                <c:pt idx="504">
                  <c:v>306.601135</c:v>
                </c:pt>
                <c:pt idx="505">
                  <c:v>297.20929</c:v>
                </c:pt>
                <c:pt idx="506">
                  <c:v>299.992065</c:v>
                </c:pt>
                <c:pt idx="507">
                  <c:v>308.141602</c:v>
                </c:pt>
                <c:pt idx="508">
                  <c:v>319.570801</c:v>
                </c:pt>
                <c:pt idx="509">
                  <c:v>315.992981</c:v>
                </c:pt>
                <c:pt idx="510">
                  <c:v>329.509247</c:v>
                </c:pt>
                <c:pt idx="511">
                  <c:v>327.223419</c:v>
                </c:pt>
                <c:pt idx="512">
                  <c:v>328.31665</c:v>
                </c:pt>
                <c:pt idx="513">
                  <c:v>331.149109</c:v>
                </c:pt>
                <c:pt idx="514">
                  <c:v>331.298187</c:v>
                </c:pt>
                <c:pt idx="515">
                  <c:v>339.795563</c:v>
                </c:pt>
                <c:pt idx="516">
                  <c:v>342.926147</c:v>
                </c:pt>
                <c:pt idx="517">
                  <c:v>333.931885</c:v>
                </c:pt>
                <c:pt idx="518">
                  <c:v>374.083191</c:v>
                </c:pt>
                <c:pt idx="519">
                  <c:v>380.592896</c:v>
                </c:pt>
                <c:pt idx="520">
                  <c:v>413.091614</c:v>
                </c:pt>
                <c:pt idx="521">
                  <c:v>418.2099</c:v>
                </c:pt>
                <c:pt idx="522">
                  <c:v>503.63089</c:v>
                </c:pt>
                <c:pt idx="523">
                  <c:v>494.388153</c:v>
                </c:pt>
                <c:pt idx="524">
                  <c:v>506.463348</c:v>
                </c:pt>
                <c:pt idx="525">
                  <c:v>479.132629</c:v>
                </c:pt>
                <c:pt idx="526">
                  <c:v>484.052124</c:v>
                </c:pt>
                <c:pt idx="527">
                  <c:v>504.873199</c:v>
                </c:pt>
                <c:pt idx="528">
                  <c:v>487.878448</c:v>
                </c:pt>
                <c:pt idx="529">
                  <c:v>476.797089</c:v>
                </c:pt>
                <c:pt idx="530">
                  <c:v>505.469513</c:v>
                </c:pt>
                <c:pt idx="531">
                  <c:v>494.586884</c:v>
                </c:pt>
                <c:pt idx="532">
                  <c:v>477.989716</c:v>
                </c:pt>
                <c:pt idx="533">
                  <c:v>480.772461</c:v>
                </c:pt>
                <c:pt idx="534">
                  <c:v>482.710449</c:v>
                </c:pt>
                <c:pt idx="535">
                  <c:v>484.797516</c:v>
                </c:pt>
                <c:pt idx="536">
                  <c:v>482.064453</c:v>
                </c:pt>
                <c:pt idx="537">
                  <c:v>486.636139</c:v>
                </c:pt>
                <c:pt idx="538">
                  <c:v>498.363525</c:v>
                </c:pt>
                <c:pt idx="539">
                  <c:v>506.612427</c:v>
                </c:pt>
                <c:pt idx="540">
                  <c:v>507.655945</c:v>
                </c:pt>
                <c:pt idx="541">
                  <c:v>500.152435</c:v>
                </c:pt>
                <c:pt idx="542">
                  <c:v>503.879333</c:v>
                </c:pt>
                <c:pt idx="543">
                  <c:v>502.239502</c:v>
                </c:pt>
                <c:pt idx="544">
                  <c:v>515.606689</c:v>
                </c:pt>
                <c:pt idx="545">
                  <c:v>527.03595</c:v>
                </c:pt>
                <c:pt idx="546">
                  <c:v>506.761505</c:v>
                </c:pt>
                <c:pt idx="547">
                  <c:v>483.157684</c:v>
                </c:pt>
                <c:pt idx="548">
                  <c:v>492.350739</c:v>
                </c:pt>
                <c:pt idx="549">
                  <c:v>485.691986</c:v>
                </c:pt>
                <c:pt idx="550">
                  <c:v>489.717072</c:v>
                </c:pt>
                <c:pt idx="551">
                  <c:v>457.417114</c:v>
                </c:pt>
                <c:pt idx="552">
                  <c:v>458.41095</c:v>
                </c:pt>
                <c:pt idx="553">
                  <c:v>455.976013</c:v>
                </c:pt>
                <c:pt idx="554">
                  <c:v>472.424164</c:v>
                </c:pt>
                <c:pt idx="555">
                  <c:v>476.051697</c:v>
                </c:pt>
                <c:pt idx="556">
                  <c:v>477.045532</c:v>
                </c:pt>
                <c:pt idx="557">
                  <c:v>464.423706</c:v>
                </c:pt>
                <c:pt idx="558">
                  <c:v>478.933838</c:v>
                </c:pt>
                <c:pt idx="559">
                  <c:v>490.710907</c:v>
                </c:pt>
                <c:pt idx="560">
                  <c:v>490.76059</c:v>
                </c:pt>
                <c:pt idx="561">
                  <c:v>491.30722</c:v>
                </c:pt>
                <c:pt idx="562">
                  <c:v>492.20166</c:v>
                </c:pt>
                <c:pt idx="563">
                  <c:v>486.487061</c:v>
                </c:pt>
                <c:pt idx="564">
                  <c:v>488.474762</c:v>
                </c:pt>
                <c:pt idx="565">
                  <c:v>488.921997</c:v>
                </c:pt>
                <c:pt idx="566">
                  <c:v>467.107086</c:v>
                </c:pt>
                <c:pt idx="567">
                  <c:v>444.397736</c:v>
                </c:pt>
                <c:pt idx="568">
                  <c:v>450.758331</c:v>
                </c:pt>
                <c:pt idx="569">
                  <c:v>467.604004</c:v>
                </c:pt>
                <c:pt idx="570">
                  <c:v>469.442627</c:v>
                </c:pt>
                <c:pt idx="571">
                  <c:v>464.67215</c:v>
                </c:pt>
                <c:pt idx="572">
                  <c:v>468.399078</c:v>
                </c:pt>
                <c:pt idx="573">
                  <c:v>477.144928</c:v>
                </c:pt>
                <c:pt idx="574">
                  <c:v>472.871368</c:v>
                </c:pt>
                <c:pt idx="575">
                  <c:v>467.454926</c:v>
                </c:pt>
                <c:pt idx="576">
                  <c:v>479.381073</c:v>
                </c:pt>
                <c:pt idx="577">
                  <c:v>494.388153</c:v>
                </c:pt>
                <c:pt idx="578">
                  <c:v>486.437378</c:v>
                </c:pt>
                <c:pt idx="579">
                  <c:v>486.536743</c:v>
                </c:pt>
                <c:pt idx="580">
                  <c:v>485.890747</c:v>
                </c:pt>
                <c:pt idx="581">
                  <c:v>487.431213</c:v>
                </c:pt>
                <c:pt idx="582">
                  <c:v>500.59967</c:v>
                </c:pt>
                <c:pt idx="583">
                  <c:v>498.164734</c:v>
                </c:pt>
                <c:pt idx="584">
                  <c:v>503.978729</c:v>
                </c:pt>
                <c:pt idx="585">
                  <c:v>508.798889</c:v>
                </c:pt>
                <c:pt idx="586">
                  <c:v>506.612427</c:v>
                </c:pt>
                <c:pt idx="587">
                  <c:v>521.768555</c:v>
                </c:pt>
                <c:pt idx="588">
                  <c:v>507.805054</c:v>
                </c:pt>
                <c:pt idx="589">
                  <c:v>517.544739</c:v>
                </c:pt>
                <c:pt idx="590">
                  <c:v>512.525818</c:v>
                </c:pt>
                <c:pt idx="591">
                  <c:v>498.910126</c:v>
                </c:pt>
                <c:pt idx="592">
                  <c:v>475.604462</c:v>
                </c:pt>
                <c:pt idx="593">
                  <c:v>487.381531</c:v>
                </c:pt>
                <c:pt idx="594">
                  <c:v>491.207825</c:v>
                </c:pt>
                <c:pt idx="595">
                  <c:v>494.33844</c:v>
                </c:pt>
                <c:pt idx="596">
                  <c:v>514.314697</c:v>
                </c:pt>
                <c:pt idx="597">
                  <c:v>501.195953</c:v>
                </c:pt>
                <c:pt idx="598">
                  <c:v>503.28302</c:v>
                </c:pt>
                <c:pt idx="599">
                  <c:v>501.494141</c:v>
                </c:pt>
                <c:pt idx="600">
                  <c:v>497.469025</c:v>
                </c:pt>
                <c:pt idx="601">
                  <c:v>491.754425</c:v>
                </c:pt>
                <c:pt idx="602">
                  <c:v>489.468597</c:v>
                </c:pt>
                <c:pt idx="603">
                  <c:v>498.26413</c:v>
                </c:pt>
                <c:pt idx="604">
                  <c:v>504.17749</c:v>
                </c:pt>
                <c:pt idx="605">
                  <c:v>495.282593</c:v>
                </c:pt>
                <c:pt idx="606">
                  <c:v>500.748749</c:v>
                </c:pt>
                <c:pt idx="607">
                  <c:v>495.133514</c:v>
                </c:pt>
                <c:pt idx="608">
                  <c:v>490.064911</c:v>
                </c:pt>
                <c:pt idx="609">
                  <c:v>491.65506</c:v>
                </c:pt>
                <c:pt idx="610">
                  <c:v>475.505096</c:v>
                </c:pt>
                <c:pt idx="611">
                  <c:v>474.063995</c:v>
                </c:pt>
                <c:pt idx="612">
                  <c:v>425.216522</c:v>
                </c:pt>
                <c:pt idx="613">
                  <c:v>456.771118</c:v>
                </c:pt>
                <c:pt idx="614">
                  <c:v>451.354645</c:v>
                </c:pt>
                <c:pt idx="615">
                  <c:v>444.844971</c:v>
                </c:pt>
                <c:pt idx="616">
                  <c:v>434.210815</c:v>
                </c:pt>
                <c:pt idx="617">
                  <c:v>414.930237</c:v>
                </c:pt>
                <c:pt idx="618">
                  <c:v>391.773651</c:v>
                </c:pt>
                <c:pt idx="619">
                  <c:v>389.388397</c:v>
                </c:pt>
                <c:pt idx="620">
                  <c:v>403.451324</c:v>
                </c:pt>
                <c:pt idx="621">
                  <c:v>416.96759</c:v>
                </c:pt>
                <c:pt idx="622">
                  <c:v>415.576233</c:v>
                </c:pt>
                <c:pt idx="623">
                  <c:v>409.165955</c:v>
                </c:pt>
                <c:pt idx="624">
                  <c:v>411.103912</c:v>
                </c:pt>
                <c:pt idx="625">
                  <c:v>422.185272</c:v>
                </c:pt>
                <c:pt idx="626">
                  <c:v>431.129883</c:v>
                </c:pt>
                <c:pt idx="627">
                  <c:v>425.315918</c:v>
                </c:pt>
                <c:pt idx="628">
                  <c:v>437.589874</c:v>
                </c:pt>
                <c:pt idx="629">
                  <c:v>433.018219</c:v>
                </c:pt>
                <c:pt idx="630">
                  <c:v>430.5336</c:v>
                </c:pt>
                <c:pt idx="631">
                  <c:v>429.390656</c:v>
                </c:pt>
                <c:pt idx="632">
                  <c:v>429.986969</c:v>
                </c:pt>
                <c:pt idx="633">
                  <c:v>430.881439</c:v>
                </c:pt>
                <c:pt idx="634">
                  <c:v>432.968506</c:v>
                </c:pt>
                <c:pt idx="635">
                  <c:v>430.831757</c:v>
                </c:pt>
                <c:pt idx="636">
                  <c:v>438.384979</c:v>
                </c:pt>
                <c:pt idx="637">
                  <c:v>444.049866</c:v>
                </c:pt>
                <c:pt idx="638">
                  <c:v>455.230621</c:v>
                </c:pt>
                <c:pt idx="639">
                  <c:v>453.342316</c:v>
                </c:pt>
                <c:pt idx="640">
                  <c:v>446.683594</c:v>
                </c:pt>
                <c:pt idx="641">
                  <c:v>449.317261</c:v>
                </c:pt>
                <c:pt idx="642">
                  <c:v>449.267548</c:v>
                </c:pt>
                <c:pt idx="643">
                  <c:v>435.453125</c:v>
                </c:pt>
                <c:pt idx="644">
                  <c:v>428.347137</c:v>
                </c:pt>
                <c:pt idx="645">
                  <c:v>430.980835</c:v>
                </c:pt>
                <c:pt idx="646">
                  <c:v>421.489624</c:v>
                </c:pt>
                <c:pt idx="647">
                  <c:v>437.788666</c:v>
                </c:pt>
                <c:pt idx="648">
                  <c:v>445.19281</c:v>
                </c:pt>
                <c:pt idx="649">
                  <c:v>436.24823</c:v>
                </c:pt>
                <c:pt idx="650">
                  <c:v>422.632538</c:v>
                </c:pt>
                <c:pt idx="651">
                  <c:v>432.123749</c:v>
                </c:pt>
                <c:pt idx="652">
                  <c:v>427.50235</c:v>
                </c:pt>
                <c:pt idx="653">
                  <c:v>433.515137</c:v>
                </c:pt>
                <c:pt idx="654">
                  <c:v>434.856812</c:v>
                </c:pt>
                <c:pt idx="655">
                  <c:v>420.992706</c:v>
                </c:pt>
                <c:pt idx="656">
                  <c:v>423.676056</c:v>
                </c:pt>
                <c:pt idx="657">
                  <c:v>406.184418</c:v>
                </c:pt>
                <c:pt idx="658">
                  <c:v>389.289032</c:v>
                </c:pt>
                <c:pt idx="659">
                  <c:v>385.512421</c:v>
                </c:pt>
                <c:pt idx="660">
                  <c:v>369.809692</c:v>
                </c:pt>
                <c:pt idx="661">
                  <c:v>401.861176</c:v>
                </c:pt>
                <c:pt idx="662">
                  <c:v>402.805298</c:v>
                </c:pt>
                <c:pt idx="663">
                  <c:v>421.489624</c:v>
                </c:pt>
                <c:pt idx="664">
                  <c:v>412.545013</c:v>
                </c:pt>
                <c:pt idx="665">
                  <c:v>396.295654</c:v>
                </c:pt>
                <c:pt idx="666">
                  <c:v>415.377472</c:v>
                </c:pt>
                <c:pt idx="667">
                  <c:v>419.005005</c:v>
                </c:pt>
                <c:pt idx="668">
                  <c:v>422.980377</c:v>
                </c:pt>
                <c:pt idx="669">
                  <c:v>414.483002</c:v>
                </c:pt>
                <c:pt idx="670">
                  <c:v>418.110535</c:v>
                </c:pt>
                <c:pt idx="671">
                  <c:v>426.95575</c:v>
                </c:pt>
                <c:pt idx="672">
                  <c:v>439.577576</c:v>
                </c:pt>
                <c:pt idx="673">
                  <c:v>441.118042</c:v>
                </c:pt>
                <c:pt idx="674">
                  <c:v>441.96283</c:v>
                </c:pt>
                <c:pt idx="675">
                  <c:v>436.297882</c:v>
                </c:pt>
                <c:pt idx="676">
                  <c:v>429.241577</c:v>
                </c:pt>
                <c:pt idx="677">
                  <c:v>429.688843</c:v>
                </c:pt>
                <c:pt idx="678">
                  <c:v>433.266693</c:v>
                </c:pt>
                <c:pt idx="679">
                  <c:v>432.918823</c:v>
                </c:pt>
                <c:pt idx="680">
                  <c:v>425.912201</c:v>
                </c:pt>
                <c:pt idx="681">
                  <c:v>425.564392</c:v>
                </c:pt>
                <c:pt idx="682">
                  <c:v>404.196716</c:v>
                </c:pt>
                <c:pt idx="683">
                  <c:v>402.556854</c:v>
                </c:pt>
                <c:pt idx="684">
                  <c:v>411.302704</c:v>
                </c:pt>
                <c:pt idx="685">
                  <c:v>390.581024</c:v>
                </c:pt>
                <c:pt idx="686">
                  <c:v>386.75473</c:v>
                </c:pt>
                <c:pt idx="687">
                  <c:v>380.394135</c:v>
                </c:pt>
                <c:pt idx="688">
                  <c:v>395.15271</c:v>
                </c:pt>
                <c:pt idx="689">
                  <c:v>390.581024</c:v>
                </c:pt>
                <c:pt idx="690">
                  <c:v>404.693634</c:v>
                </c:pt>
                <c:pt idx="691">
                  <c:v>406.681335</c:v>
                </c:pt>
                <c:pt idx="692">
                  <c:v>411.998383</c:v>
                </c:pt>
                <c:pt idx="693">
                  <c:v>414.483002</c:v>
                </c:pt>
                <c:pt idx="694">
                  <c:v>414.433319</c:v>
                </c:pt>
                <c:pt idx="695">
                  <c:v>409.165955</c:v>
                </c:pt>
                <c:pt idx="696">
                  <c:v>410.15979</c:v>
                </c:pt>
                <c:pt idx="697">
                  <c:v>405.836548</c:v>
                </c:pt>
                <c:pt idx="698">
                  <c:v>409.464081</c:v>
                </c:pt>
                <c:pt idx="699">
                  <c:v>413.73761</c:v>
                </c:pt>
                <c:pt idx="700">
                  <c:v>428.148346</c:v>
                </c:pt>
                <c:pt idx="701">
                  <c:v>438.881897</c:v>
                </c:pt>
                <c:pt idx="702">
                  <c:v>434.310211</c:v>
                </c:pt>
                <c:pt idx="703">
                  <c:v>427.601746</c:v>
                </c:pt>
                <c:pt idx="704">
                  <c:v>424.471161</c:v>
                </c:pt>
                <c:pt idx="705">
                  <c:v>425.266205</c:v>
                </c:pt>
                <c:pt idx="706">
                  <c:v>437.341431</c:v>
                </c:pt>
                <c:pt idx="707">
                  <c:v>448.124634</c:v>
                </c:pt>
                <c:pt idx="708">
                  <c:v>446.186676</c:v>
                </c:pt>
                <c:pt idx="709">
                  <c:v>450.55957</c:v>
                </c:pt>
                <c:pt idx="710">
                  <c:v>451.950958</c:v>
                </c:pt>
                <c:pt idx="711">
                  <c:v>452.050354</c:v>
                </c:pt>
                <c:pt idx="712">
                  <c:v>446.733276</c:v>
                </c:pt>
                <c:pt idx="713">
                  <c:v>438.335266</c:v>
                </c:pt>
                <c:pt idx="714">
                  <c:v>441.217438</c:v>
                </c:pt>
                <c:pt idx="715">
                  <c:v>439.627289</c:v>
                </c:pt>
                <c:pt idx="716">
                  <c:v>446.882324</c:v>
                </c:pt>
                <c:pt idx="717">
                  <c:v>476.30014</c:v>
                </c:pt>
                <c:pt idx="718">
                  <c:v>473.119843</c:v>
                </c:pt>
                <c:pt idx="719">
                  <c:v>464.821259</c:v>
                </c:pt>
                <c:pt idx="720">
                  <c:v>465.815094</c:v>
                </c:pt>
                <c:pt idx="721">
                  <c:v>462.5354</c:v>
                </c:pt>
                <c:pt idx="722">
                  <c:v>465.218781</c:v>
                </c:pt>
                <c:pt idx="723">
                  <c:v>472.672638</c:v>
                </c:pt>
                <c:pt idx="724">
                  <c:v>473.716156</c:v>
                </c:pt>
                <c:pt idx="725">
                  <c:v>474.560913</c:v>
                </c:pt>
                <c:pt idx="726">
                  <c:v>486.685852</c:v>
                </c:pt>
                <c:pt idx="727">
                  <c:v>482.412292</c:v>
                </c:pt>
                <c:pt idx="728">
                  <c:v>481.766296</c:v>
                </c:pt>
                <c:pt idx="729">
                  <c:v>467.902161</c:v>
                </c:pt>
                <c:pt idx="730">
                  <c:v>451.652802</c:v>
                </c:pt>
                <c:pt idx="731">
                  <c:v>457.317719</c:v>
                </c:pt>
                <c:pt idx="732">
                  <c:v>460.249573</c:v>
                </c:pt>
                <c:pt idx="733">
                  <c:v>456.224487</c:v>
                </c:pt>
                <c:pt idx="734">
                  <c:v>461.939087</c:v>
                </c:pt>
                <c:pt idx="735">
                  <c:v>450.55957</c:v>
                </c:pt>
                <c:pt idx="736">
                  <c:v>468.100922</c:v>
                </c:pt>
                <c:pt idx="737">
                  <c:v>463.877106</c:v>
                </c:pt>
                <c:pt idx="738">
                  <c:v>459.305389</c:v>
                </c:pt>
                <c:pt idx="739">
                  <c:v>456.174805</c:v>
                </c:pt>
                <c:pt idx="740">
                  <c:v>454.982178</c:v>
                </c:pt>
                <c:pt idx="741">
                  <c:v>443.105743</c:v>
                </c:pt>
                <c:pt idx="742">
                  <c:v>439.577576</c:v>
                </c:pt>
                <c:pt idx="743">
                  <c:v>443.254822</c:v>
                </c:pt>
                <c:pt idx="744">
                  <c:v>448.22403</c:v>
                </c:pt>
                <c:pt idx="745">
                  <c:v>454.137421</c:v>
                </c:pt>
                <c:pt idx="746">
                  <c:v>447.428986</c:v>
                </c:pt>
                <c:pt idx="747">
                  <c:v>444.248657</c:v>
                </c:pt>
                <c:pt idx="748">
                  <c:v>429.738525</c:v>
                </c:pt>
                <c:pt idx="749">
                  <c:v>422.880981</c:v>
                </c:pt>
                <c:pt idx="750">
                  <c:v>431.577148</c:v>
                </c:pt>
                <c:pt idx="751">
                  <c:v>425.067474</c:v>
                </c:pt>
                <c:pt idx="752">
                  <c:v>429.63913</c:v>
                </c:pt>
                <c:pt idx="753">
                  <c:v>420.446045</c:v>
                </c:pt>
                <c:pt idx="754">
                  <c:v>395.202393</c:v>
                </c:pt>
                <c:pt idx="755">
                  <c:v>396.345306</c:v>
                </c:pt>
                <c:pt idx="756">
                  <c:v>396.593781</c:v>
                </c:pt>
                <c:pt idx="757">
                  <c:v>399.823792</c:v>
                </c:pt>
                <c:pt idx="758">
                  <c:v>402.159332</c:v>
                </c:pt>
                <c:pt idx="759">
                  <c:v>395.202393</c:v>
                </c:pt>
                <c:pt idx="760">
                  <c:v>405.439026</c:v>
                </c:pt>
                <c:pt idx="761">
                  <c:v>411.451782</c:v>
                </c:pt>
                <c:pt idx="762">
                  <c:v>409.662872</c:v>
                </c:pt>
                <c:pt idx="763">
                  <c:v>393.512878</c:v>
                </c:pt>
                <c:pt idx="764">
                  <c:v>390.879181</c:v>
                </c:pt>
                <c:pt idx="765">
                  <c:v>394.059479</c:v>
                </c:pt>
                <c:pt idx="766">
                  <c:v>396.494415</c:v>
                </c:pt>
                <c:pt idx="767">
                  <c:v>393.761353</c:v>
                </c:pt>
                <c:pt idx="768">
                  <c:v>393.661957</c:v>
                </c:pt>
                <c:pt idx="769">
                  <c:v>401.811462</c:v>
                </c:pt>
                <c:pt idx="770">
                  <c:v>396.593781</c:v>
                </c:pt>
                <c:pt idx="771">
                  <c:v>395.599945</c:v>
                </c:pt>
                <c:pt idx="772">
                  <c:v>395.50058</c:v>
                </c:pt>
                <c:pt idx="773">
                  <c:v>399.0784</c:v>
                </c:pt>
                <c:pt idx="774">
                  <c:v>402.10965</c:v>
                </c:pt>
                <c:pt idx="775">
                  <c:v>405.140839</c:v>
                </c:pt>
                <c:pt idx="776">
                  <c:v>407.327332</c:v>
                </c:pt>
                <c:pt idx="777">
                  <c:v>410.060394</c:v>
                </c:pt>
                <c:pt idx="778">
                  <c:v>418.905609</c:v>
                </c:pt>
                <c:pt idx="779">
                  <c:v>419.501923</c:v>
                </c:pt>
                <c:pt idx="780">
                  <c:v>413.687927</c:v>
                </c:pt>
                <c:pt idx="781">
                  <c:v>422.731934</c:v>
                </c:pt>
                <c:pt idx="782">
                  <c:v>432.223114</c:v>
                </c:pt>
                <c:pt idx="783">
                  <c:v>430.334839</c:v>
                </c:pt>
                <c:pt idx="784">
                  <c:v>409.662872</c:v>
                </c:pt>
                <c:pt idx="785">
                  <c:v>420.942993</c:v>
                </c:pt>
                <c:pt idx="786">
                  <c:v>430.931152</c:v>
                </c:pt>
                <c:pt idx="787">
                  <c:v>434.359894</c:v>
                </c:pt>
                <c:pt idx="788">
                  <c:v>428.744659</c:v>
                </c:pt>
                <c:pt idx="789">
                  <c:v>421.092072</c:v>
                </c:pt>
                <c:pt idx="790">
                  <c:v>420.942993</c:v>
                </c:pt>
                <c:pt idx="791">
                  <c:v>418.458374</c:v>
                </c:pt>
                <c:pt idx="792">
                  <c:v>422.036224</c:v>
                </c:pt>
                <c:pt idx="793">
                  <c:v>421.539307</c:v>
                </c:pt>
                <c:pt idx="794">
                  <c:v>420.744232</c:v>
                </c:pt>
                <c:pt idx="795">
                  <c:v>430.583282</c:v>
                </c:pt>
                <c:pt idx="796">
                  <c:v>430.5336</c:v>
                </c:pt>
                <c:pt idx="797">
                  <c:v>430.384521</c:v>
                </c:pt>
                <c:pt idx="798">
                  <c:v>436.645752</c:v>
                </c:pt>
                <c:pt idx="799">
                  <c:v>435.602203</c:v>
                </c:pt>
                <c:pt idx="800">
                  <c:v>432.620667</c:v>
                </c:pt>
                <c:pt idx="801">
                  <c:v>426.06131</c:v>
                </c:pt>
                <c:pt idx="802">
                  <c:v>424.669891</c:v>
                </c:pt>
                <c:pt idx="803">
                  <c:v>417.514221</c:v>
                </c:pt>
                <c:pt idx="804">
                  <c:v>414.63208</c:v>
                </c:pt>
                <c:pt idx="805">
                  <c:v>410.805786</c:v>
                </c:pt>
                <c:pt idx="806">
                  <c:v>411.551178</c:v>
                </c:pt>
                <c:pt idx="807">
                  <c:v>415.924072</c:v>
                </c:pt>
                <c:pt idx="808">
                  <c:v>415.377472</c:v>
                </c:pt>
                <c:pt idx="809">
                  <c:v>414.085449</c:v>
                </c:pt>
                <c:pt idx="810">
                  <c:v>418.657135</c:v>
                </c:pt>
                <c:pt idx="811">
                  <c:v>415.327759</c:v>
                </c:pt>
                <c:pt idx="812">
                  <c:v>408.072723</c:v>
                </c:pt>
                <c:pt idx="813">
                  <c:v>400.420105</c:v>
                </c:pt>
                <c:pt idx="814">
                  <c:v>391.922729</c:v>
                </c:pt>
                <c:pt idx="815">
                  <c:v>375.971497</c:v>
                </c:pt>
                <c:pt idx="816">
                  <c:v>382.481201</c:v>
                </c:pt>
                <c:pt idx="817">
                  <c:v>391.723938</c:v>
                </c:pt>
                <c:pt idx="818">
                  <c:v>388.990875</c:v>
                </c:pt>
                <c:pt idx="819">
                  <c:v>383.524719</c:v>
                </c:pt>
                <c:pt idx="820">
                  <c:v>385.711212</c:v>
                </c:pt>
                <c:pt idx="821">
                  <c:v>392.369934</c:v>
                </c:pt>
                <c:pt idx="822">
                  <c:v>391.57489</c:v>
                </c:pt>
                <c:pt idx="823">
                  <c:v>383.375671</c:v>
                </c:pt>
                <c:pt idx="824">
                  <c:v>384.61795</c:v>
                </c:pt>
                <c:pt idx="825">
                  <c:v>379.797821</c:v>
                </c:pt>
                <c:pt idx="826">
                  <c:v>387.003174</c:v>
                </c:pt>
                <c:pt idx="827">
                  <c:v>410.507599</c:v>
                </c:pt>
                <c:pt idx="828">
                  <c:v>415.476837</c:v>
                </c:pt>
                <c:pt idx="829">
                  <c:v>409.662872</c:v>
                </c:pt>
                <c:pt idx="830">
                  <c:v>408.91748</c:v>
                </c:pt>
                <c:pt idx="831">
                  <c:v>410.606995</c:v>
                </c:pt>
                <c:pt idx="832">
                  <c:v>412.694092</c:v>
                </c:pt>
                <c:pt idx="833">
                  <c:v>405.88623</c:v>
                </c:pt>
                <c:pt idx="834">
                  <c:v>398.283325</c:v>
                </c:pt>
                <c:pt idx="835">
                  <c:v>400.618866</c:v>
                </c:pt>
                <c:pt idx="836">
                  <c:v>405.935944</c:v>
                </c:pt>
                <c:pt idx="837">
                  <c:v>419.501923</c:v>
                </c:pt>
                <c:pt idx="838">
                  <c:v>416.42099</c:v>
                </c:pt>
                <c:pt idx="839">
                  <c:v>442.807556</c:v>
                </c:pt>
                <c:pt idx="840">
                  <c:v>440.819885</c:v>
                </c:pt>
                <c:pt idx="841">
                  <c:v>449.366943</c:v>
                </c:pt>
                <c:pt idx="842">
                  <c:v>443.900818</c:v>
                </c:pt>
                <c:pt idx="843">
                  <c:v>441.913116</c:v>
                </c:pt>
                <c:pt idx="844">
                  <c:v>442.708221</c:v>
                </c:pt>
                <c:pt idx="845">
                  <c:v>439.180054</c:v>
                </c:pt>
                <c:pt idx="846">
                  <c:v>432.570984</c:v>
                </c:pt>
                <c:pt idx="847">
                  <c:v>437.391144</c:v>
                </c:pt>
                <c:pt idx="848">
                  <c:v>433.962341</c:v>
                </c:pt>
                <c:pt idx="849">
                  <c:v>442.857269</c:v>
                </c:pt>
                <c:pt idx="850">
                  <c:v>438.384979</c:v>
                </c:pt>
                <c:pt idx="851">
                  <c:v>437.639587</c:v>
                </c:pt>
                <c:pt idx="852">
                  <c:v>441.26712</c:v>
                </c:pt>
                <c:pt idx="853">
                  <c:v>438.832184</c:v>
                </c:pt>
                <c:pt idx="854">
                  <c:v>437.192352</c:v>
                </c:pt>
                <c:pt idx="855">
                  <c:v>440.124207</c:v>
                </c:pt>
                <c:pt idx="856">
                  <c:v>433.862976</c:v>
                </c:pt>
                <c:pt idx="857">
                  <c:v>426.856384</c:v>
                </c:pt>
                <c:pt idx="858">
                  <c:v>430.5336</c:v>
                </c:pt>
                <c:pt idx="859">
                  <c:v>425.067474</c:v>
                </c:pt>
                <c:pt idx="860">
                  <c:v>415.327759</c:v>
                </c:pt>
                <c:pt idx="861">
                  <c:v>418.011169</c:v>
                </c:pt>
                <c:pt idx="862">
                  <c:v>423.328247</c:v>
                </c:pt>
                <c:pt idx="863">
                  <c:v>417.862091</c:v>
                </c:pt>
                <c:pt idx="864">
                  <c:v>425.365601</c:v>
                </c:pt>
                <c:pt idx="865">
                  <c:v>437.242065</c:v>
                </c:pt>
                <c:pt idx="866">
                  <c:v>436.745148</c:v>
                </c:pt>
                <c:pt idx="867">
                  <c:v>429.539764</c:v>
                </c:pt>
                <c:pt idx="868">
                  <c:v>433.067902</c:v>
                </c:pt>
                <c:pt idx="869">
                  <c:v>419.800079</c:v>
                </c:pt>
                <c:pt idx="870">
                  <c:v>414.184845</c:v>
                </c:pt>
                <c:pt idx="871">
                  <c:v>408.718689</c:v>
                </c:pt>
                <c:pt idx="872">
                  <c:v>413.091614</c:v>
                </c:pt>
                <c:pt idx="873">
                  <c:v>416.371307</c:v>
                </c:pt>
                <c:pt idx="874">
                  <c:v>408.221771</c:v>
                </c:pt>
                <c:pt idx="875">
                  <c:v>409.861603</c:v>
                </c:pt>
                <c:pt idx="876">
                  <c:v>413.489136</c:v>
                </c:pt>
                <c:pt idx="877">
                  <c:v>416.520386</c:v>
                </c:pt>
                <c:pt idx="878">
                  <c:v>413.687927</c:v>
                </c:pt>
                <c:pt idx="879">
                  <c:v>409.315002</c:v>
                </c:pt>
                <c:pt idx="880">
                  <c:v>399.227509</c:v>
                </c:pt>
                <c:pt idx="881">
                  <c:v>406.631622</c:v>
                </c:pt>
                <c:pt idx="882">
                  <c:v>418.011169</c:v>
                </c:pt>
                <c:pt idx="883">
                  <c:v>421.638672</c:v>
                </c:pt>
                <c:pt idx="884">
                  <c:v>423.775452</c:v>
                </c:pt>
                <c:pt idx="885">
                  <c:v>434.856812</c:v>
                </c:pt>
                <c:pt idx="886">
                  <c:v>458.212158</c:v>
                </c:pt>
                <c:pt idx="887">
                  <c:v>455.926331</c:v>
                </c:pt>
                <c:pt idx="888">
                  <c:v>462.386322</c:v>
                </c:pt>
                <c:pt idx="889">
                  <c:v>466.659851</c:v>
                </c:pt>
                <c:pt idx="890">
                  <c:v>468.995392</c:v>
                </c:pt>
                <c:pt idx="891">
                  <c:v>470.03894</c:v>
                </c:pt>
                <c:pt idx="892">
                  <c:v>466.063568</c:v>
                </c:pt>
                <c:pt idx="893">
                  <c:v>473.865234</c:v>
                </c:pt>
                <c:pt idx="894">
                  <c:v>468.100922</c:v>
                </c:pt>
                <c:pt idx="895">
                  <c:v>472.125977</c:v>
                </c:pt>
                <c:pt idx="896">
                  <c:v>470.386749</c:v>
                </c:pt>
                <c:pt idx="897">
                  <c:v>475.107513</c:v>
                </c:pt>
                <c:pt idx="898">
                  <c:v>478.536316</c:v>
                </c:pt>
                <c:pt idx="899">
                  <c:v>482.163818</c:v>
                </c:pt>
                <c:pt idx="900">
                  <c:v>477.294006</c:v>
                </c:pt>
                <c:pt idx="901">
                  <c:v>480.921539</c:v>
                </c:pt>
                <c:pt idx="902">
                  <c:v>477.790924</c:v>
                </c:pt>
                <c:pt idx="903">
                  <c:v>474.262787</c:v>
                </c:pt>
                <c:pt idx="904">
                  <c:v>497.121216</c:v>
                </c:pt>
                <c:pt idx="905">
                  <c:v>500.450562</c:v>
                </c:pt>
                <c:pt idx="906">
                  <c:v>506.31427</c:v>
                </c:pt>
                <c:pt idx="907">
                  <c:v>508.500732</c:v>
                </c:pt>
                <c:pt idx="908">
                  <c:v>512.476135</c:v>
                </c:pt>
                <c:pt idx="909">
                  <c:v>527.532837</c:v>
                </c:pt>
                <c:pt idx="910">
                  <c:v>517.842834</c:v>
                </c:pt>
                <c:pt idx="911">
                  <c:v>512.376709</c:v>
                </c:pt>
                <c:pt idx="912">
                  <c:v>521.520081</c:v>
                </c:pt>
                <c:pt idx="913">
                  <c:v>519.134827</c:v>
                </c:pt>
                <c:pt idx="914">
                  <c:v>525.247009</c:v>
                </c:pt>
                <c:pt idx="915">
                  <c:v>516.998108</c:v>
                </c:pt>
                <c:pt idx="916">
                  <c:v>515.358215</c:v>
                </c:pt>
                <c:pt idx="917">
                  <c:v>515.606689</c:v>
                </c:pt>
                <c:pt idx="918">
                  <c:v>523.209656</c:v>
                </c:pt>
                <c:pt idx="919">
                  <c:v>531.955444</c:v>
                </c:pt>
                <c:pt idx="920">
                  <c:v>532.452393</c:v>
                </c:pt>
                <c:pt idx="921">
                  <c:v>543.086548</c:v>
                </c:pt>
                <c:pt idx="922">
                  <c:v>564.454224</c:v>
                </c:pt>
                <c:pt idx="923">
                  <c:v>556.205322</c:v>
                </c:pt>
                <c:pt idx="924">
                  <c:v>558.739624</c:v>
                </c:pt>
                <c:pt idx="925">
                  <c:v>560.230347</c:v>
                </c:pt>
                <c:pt idx="926">
                  <c:v>558.342041</c:v>
                </c:pt>
                <c:pt idx="927">
                  <c:v>566.640686</c:v>
                </c:pt>
                <c:pt idx="928">
                  <c:v>564.752319</c:v>
                </c:pt>
                <c:pt idx="929">
                  <c:v>566.044312</c:v>
                </c:pt>
                <c:pt idx="930">
                  <c:v>562.267761</c:v>
                </c:pt>
                <c:pt idx="931">
                  <c:v>579.709717</c:v>
                </c:pt>
                <c:pt idx="932">
                  <c:v>577.62262</c:v>
                </c:pt>
                <c:pt idx="933">
                  <c:v>565.795898</c:v>
                </c:pt>
                <c:pt idx="934">
                  <c:v>555.807739</c:v>
                </c:pt>
                <c:pt idx="935">
                  <c:v>564.354797</c:v>
                </c:pt>
                <c:pt idx="936">
                  <c:v>569.522766</c:v>
                </c:pt>
                <c:pt idx="937">
                  <c:v>583.088806</c:v>
                </c:pt>
                <c:pt idx="938">
                  <c:v>591.834595</c:v>
                </c:pt>
                <c:pt idx="939">
                  <c:v>614.643372</c:v>
                </c:pt>
                <c:pt idx="940">
                  <c:v>614.643372</c:v>
                </c:pt>
                <c:pt idx="941">
                  <c:v>620.904602</c:v>
                </c:pt>
                <c:pt idx="942">
                  <c:v>614.543945</c:v>
                </c:pt>
                <c:pt idx="943">
                  <c:v>616.631042</c:v>
                </c:pt>
                <c:pt idx="944">
                  <c:v>617.724243</c:v>
                </c:pt>
                <c:pt idx="945">
                  <c:v>614.991211</c:v>
                </c:pt>
                <c:pt idx="946">
                  <c:v>610.767334</c:v>
                </c:pt>
                <c:pt idx="947">
                  <c:v>614.295471</c:v>
                </c:pt>
                <c:pt idx="948">
                  <c:v>607.934937</c:v>
                </c:pt>
                <c:pt idx="949">
                  <c:v>614.991211</c:v>
                </c:pt>
                <c:pt idx="950">
                  <c:v>609.773499</c:v>
                </c:pt>
                <c:pt idx="951">
                  <c:v>611.959961</c:v>
                </c:pt>
                <c:pt idx="952">
                  <c:v>616.829834</c:v>
                </c:pt>
                <c:pt idx="953">
                  <c:v>609.823181</c:v>
                </c:pt>
                <c:pt idx="954">
                  <c:v>601.723389</c:v>
                </c:pt>
                <c:pt idx="955">
                  <c:v>597.400146</c:v>
                </c:pt>
                <c:pt idx="956">
                  <c:v>607.437988</c:v>
                </c:pt>
                <c:pt idx="957">
                  <c:v>605.052734</c:v>
                </c:pt>
                <c:pt idx="958">
                  <c:v>607.288879</c:v>
                </c:pt>
                <c:pt idx="959">
                  <c:v>606.493835</c:v>
                </c:pt>
                <c:pt idx="960">
                  <c:v>610.966125</c:v>
                </c:pt>
                <c:pt idx="961">
                  <c:v>623.289856</c:v>
                </c:pt>
                <c:pt idx="962">
                  <c:v>630.793335</c:v>
                </c:pt>
                <c:pt idx="963">
                  <c:v>616.978882</c:v>
                </c:pt>
                <c:pt idx="964">
                  <c:v>622.097229</c:v>
                </c:pt>
                <c:pt idx="965">
                  <c:v>620.507019</c:v>
                </c:pt>
                <c:pt idx="966">
                  <c:v>630.246765</c:v>
                </c:pt>
                <c:pt idx="967">
                  <c:v>636.656982</c:v>
                </c:pt>
                <c:pt idx="968">
                  <c:v>634.371155</c:v>
                </c:pt>
                <c:pt idx="969">
                  <c:v>623.041382</c:v>
                </c:pt>
                <c:pt idx="970">
                  <c:v>617.277039</c:v>
                </c:pt>
                <c:pt idx="971">
                  <c:v>614.792419</c:v>
                </c:pt>
                <c:pt idx="972">
                  <c:v>615.935364</c:v>
                </c:pt>
                <c:pt idx="973">
                  <c:v>616.58136</c:v>
                </c:pt>
                <c:pt idx="974">
                  <c:v>610.171082</c:v>
                </c:pt>
                <c:pt idx="975">
                  <c:v>626.470093</c:v>
                </c:pt>
                <c:pt idx="976">
                  <c:v>616.481934</c:v>
                </c:pt>
                <c:pt idx="977">
                  <c:v>609.723816</c:v>
                </c:pt>
                <c:pt idx="978">
                  <c:v>615.736572</c:v>
                </c:pt>
                <c:pt idx="979">
                  <c:v>618.270874</c:v>
                </c:pt>
                <c:pt idx="980">
                  <c:v>613.599854</c:v>
                </c:pt>
                <c:pt idx="981">
                  <c:v>626.718567</c:v>
                </c:pt>
                <c:pt idx="982">
                  <c:v>629.948547</c:v>
                </c:pt>
                <c:pt idx="983">
                  <c:v>632.930054</c:v>
                </c:pt>
                <c:pt idx="984">
                  <c:v>663.04364</c:v>
                </c:pt>
                <c:pt idx="985">
                  <c:v>662.000061</c:v>
                </c:pt>
                <c:pt idx="986">
                  <c:v>651.713745</c:v>
                </c:pt>
                <c:pt idx="987">
                  <c:v>664.236206</c:v>
                </c:pt>
                <c:pt idx="988">
                  <c:v>664.335632</c:v>
                </c:pt>
                <c:pt idx="989">
                  <c:v>658.621033</c:v>
                </c:pt>
                <c:pt idx="990">
                  <c:v>643.365479</c:v>
                </c:pt>
                <c:pt idx="991">
                  <c:v>633.92395</c:v>
                </c:pt>
                <c:pt idx="992">
                  <c:v>622.594116</c:v>
                </c:pt>
                <c:pt idx="993">
                  <c:v>636.756409</c:v>
                </c:pt>
                <c:pt idx="994">
                  <c:v>624.383057</c:v>
                </c:pt>
                <c:pt idx="995">
                  <c:v>624.63147</c:v>
                </c:pt>
                <c:pt idx="996">
                  <c:v>623.488525</c:v>
                </c:pt>
                <c:pt idx="997">
                  <c:v>632.880371</c:v>
                </c:pt>
                <c:pt idx="998">
                  <c:v>643.812683</c:v>
                </c:pt>
                <c:pt idx="999">
                  <c:v>641.974121</c:v>
                </c:pt>
                <c:pt idx="1000">
                  <c:v>641.179016</c:v>
                </c:pt>
                <c:pt idx="1001">
                  <c:v>638.296875</c:v>
                </c:pt>
                <c:pt idx="1002">
                  <c:v>645.054993</c:v>
                </c:pt>
                <c:pt idx="1003">
                  <c:v>646.79425</c:v>
                </c:pt>
                <c:pt idx="1004">
                  <c:v>649.080078</c:v>
                </c:pt>
                <c:pt idx="1005">
                  <c:v>667.51593</c:v>
                </c:pt>
                <c:pt idx="1006">
                  <c:v>675.913879</c:v>
                </c:pt>
                <c:pt idx="1007">
                  <c:v>676.80835</c:v>
                </c:pt>
                <c:pt idx="1008">
                  <c:v>669.901123</c:v>
                </c:pt>
                <c:pt idx="1009">
                  <c:v>676.758667</c:v>
                </c:pt>
                <c:pt idx="1010">
                  <c:v>676.907715</c:v>
                </c:pt>
                <c:pt idx="1011">
                  <c:v>675.665405</c:v>
                </c:pt>
                <c:pt idx="1012">
                  <c:v>669.503601</c:v>
                </c:pt>
                <c:pt idx="1013">
                  <c:v>693.306152</c:v>
                </c:pt>
                <c:pt idx="1014">
                  <c:v>707.766663</c:v>
                </c:pt>
                <c:pt idx="1015">
                  <c:v>701.902954</c:v>
                </c:pt>
                <c:pt idx="1016">
                  <c:v>701.356323</c:v>
                </c:pt>
                <c:pt idx="1017">
                  <c:v>701.107849</c:v>
                </c:pt>
                <c:pt idx="1018">
                  <c:v>703.940308</c:v>
                </c:pt>
                <c:pt idx="1019">
                  <c:v>717.953552</c:v>
                </c:pt>
                <c:pt idx="1020">
                  <c:v>717.456604</c:v>
                </c:pt>
                <c:pt idx="1021">
                  <c:v>710.251282</c:v>
                </c:pt>
                <c:pt idx="1022">
                  <c:v>716.31366</c:v>
                </c:pt>
                <c:pt idx="1023">
                  <c:v>710.897217</c:v>
                </c:pt>
                <c:pt idx="1024">
                  <c:v>715.816772</c:v>
                </c:pt>
                <c:pt idx="1025">
                  <c:v>715.220459</c:v>
                </c:pt>
                <c:pt idx="1026">
                  <c:v>727.892029</c:v>
                </c:pt>
                <c:pt idx="1027">
                  <c:v>726.103027</c:v>
                </c:pt>
                <c:pt idx="1028">
                  <c:v>724.71167</c:v>
                </c:pt>
                <c:pt idx="1029">
                  <c:v>700.610962</c:v>
                </c:pt>
                <c:pt idx="1030">
                  <c:v>704.387573</c:v>
                </c:pt>
                <c:pt idx="1031">
                  <c:v>720.139954</c:v>
                </c:pt>
                <c:pt idx="1032">
                  <c:v>715.220459</c:v>
                </c:pt>
                <c:pt idx="1033">
                  <c:v>736.041504</c:v>
                </c:pt>
                <c:pt idx="1034">
                  <c:v>749.5578</c:v>
                </c:pt>
                <c:pt idx="1035">
                  <c:v>775.944397</c:v>
                </c:pt>
                <c:pt idx="1036">
                  <c:v>785.634338</c:v>
                </c:pt>
                <c:pt idx="1037">
                  <c:v>779.721008</c:v>
                </c:pt>
                <c:pt idx="1038">
                  <c:v>776.540649</c:v>
                </c:pt>
                <c:pt idx="1039">
                  <c:v>790.752686</c:v>
                </c:pt>
                <c:pt idx="1040">
                  <c:v>785.684021</c:v>
                </c:pt>
                <c:pt idx="1041">
                  <c:v>784.193298</c:v>
                </c:pt>
                <c:pt idx="1042">
                  <c:v>794.578979</c:v>
                </c:pt>
                <c:pt idx="1043">
                  <c:v>803.275085</c:v>
                </c:pt>
                <c:pt idx="1044">
                  <c:v>810.828308</c:v>
                </c:pt>
                <c:pt idx="1045">
                  <c:v>811.225891</c:v>
                </c:pt>
                <c:pt idx="1046">
                  <c:v>807.349854</c:v>
                </c:pt>
                <c:pt idx="1047">
                  <c:v>813.859558</c:v>
                </c:pt>
                <c:pt idx="1048">
                  <c:v>800.591736</c:v>
                </c:pt>
                <c:pt idx="1049">
                  <c:v>818.232483</c:v>
                </c:pt>
                <c:pt idx="1050">
                  <c:v>795.47345</c:v>
                </c:pt>
                <c:pt idx="1051">
                  <c:v>805.908813</c:v>
                </c:pt>
                <c:pt idx="1052">
                  <c:v>806.455444</c:v>
                </c:pt>
                <c:pt idx="1053">
                  <c:v>835.674438</c:v>
                </c:pt>
                <c:pt idx="1054">
                  <c:v>853.961182</c:v>
                </c:pt>
                <c:pt idx="1055">
                  <c:v>878.757629</c:v>
                </c:pt>
                <c:pt idx="1056">
                  <c:v>872.943604</c:v>
                </c:pt>
                <c:pt idx="1057">
                  <c:v>873.390869</c:v>
                </c:pt>
                <c:pt idx="1058">
                  <c:v>921.095398</c:v>
                </c:pt>
                <c:pt idx="1059">
                  <c:v>933.667603</c:v>
                </c:pt>
                <c:pt idx="1060">
                  <c:v>927.803833</c:v>
                </c:pt>
                <c:pt idx="1061">
                  <c:v>918.759888</c:v>
                </c:pt>
                <c:pt idx="1062">
                  <c:v>909.318359</c:v>
                </c:pt>
                <c:pt idx="1063">
                  <c:v>905.641113</c:v>
                </c:pt>
                <c:pt idx="1064">
                  <c:v>901.317932</c:v>
                </c:pt>
                <c:pt idx="1065">
                  <c:v>912.647705</c:v>
                </c:pt>
                <c:pt idx="1066">
                  <c:v>914.536072</c:v>
                </c:pt>
                <c:pt idx="1067">
                  <c:v>932.971863</c:v>
                </c:pt>
                <c:pt idx="1068">
                  <c:v>920.697937</c:v>
                </c:pt>
                <c:pt idx="1069">
                  <c:v>915.380798</c:v>
                </c:pt>
                <c:pt idx="1070">
                  <c:v>926.362793</c:v>
                </c:pt>
                <c:pt idx="1071">
                  <c:v>931.381714</c:v>
                </c:pt>
                <c:pt idx="1072">
                  <c:v>930.934509</c:v>
                </c:pt>
                <c:pt idx="1073">
                  <c:v>956.824158</c:v>
                </c:pt>
                <c:pt idx="1074">
                  <c:v>951.854919</c:v>
                </c:pt>
                <c:pt idx="1075">
                  <c:v>944.947693</c:v>
                </c:pt>
                <c:pt idx="1076">
                  <c:v>971.185242</c:v>
                </c:pt>
                <c:pt idx="1077">
                  <c:v>981.123657</c:v>
                </c:pt>
                <c:pt idx="1078">
                  <c:v>1015.65979</c:v>
                </c:pt>
                <c:pt idx="1079">
                  <c:v>1011.336487</c:v>
                </c:pt>
                <c:pt idx="1080">
                  <c:v>1032.952637</c:v>
                </c:pt>
                <c:pt idx="1081">
                  <c:v>1021.672546</c:v>
                </c:pt>
                <c:pt idx="1082">
                  <c:v>1010.342651</c:v>
                </c:pt>
                <c:pt idx="1083">
                  <c:v>967.06073</c:v>
                </c:pt>
                <c:pt idx="1084">
                  <c:v>961.843079</c:v>
                </c:pt>
                <c:pt idx="1085">
                  <c:v>940.376038</c:v>
                </c:pt>
                <c:pt idx="1086">
                  <c:v>966.216003</c:v>
                </c:pt>
                <c:pt idx="1087">
                  <c:v>951.656128</c:v>
                </c:pt>
                <c:pt idx="1088">
                  <c:v>934.909851</c:v>
                </c:pt>
                <c:pt idx="1089">
                  <c:v>958.911194</c:v>
                </c:pt>
                <c:pt idx="1090">
                  <c:v>973.520752</c:v>
                </c:pt>
                <c:pt idx="1091">
                  <c:v>979.980713</c:v>
                </c:pt>
                <c:pt idx="1092">
                  <c:v>972.77533</c:v>
                </c:pt>
                <c:pt idx="1093">
                  <c:v>986.887939</c:v>
                </c:pt>
                <c:pt idx="1094">
                  <c:v>985.993469</c:v>
                </c:pt>
                <c:pt idx="1095">
                  <c:v>998.118408</c:v>
                </c:pt>
                <c:pt idx="1096">
                  <c:v>1002.839172</c:v>
                </c:pt>
                <c:pt idx="1097">
                  <c:v>1005.820679</c:v>
                </c:pt>
                <c:pt idx="1098">
                  <c:v>1000.85144</c:v>
                </c:pt>
                <c:pt idx="1099">
                  <c:v>1006.715149</c:v>
                </c:pt>
                <c:pt idx="1100">
                  <c:v>1001.994385</c:v>
                </c:pt>
                <c:pt idx="1101">
                  <c:v>1006.91394</c:v>
                </c:pt>
                <c:pt idx="1102">
                  <c:v>1012.081909</c:v>
                </c:pt>
                <c:pt idx="1103">
                  <c:v>992.552856</c:v>
                </c:pt>
                <c:pt idx="1104">
                  <c:v>986.34137</c:v>
                </c:pt>
                <c:pt idx="1105">
                  <c:v>965.420898</c:v>
                </c:pt>
                <c:pt idx="1106">
                  <c:v>957.271362</c:v>
                </c:pt>
                <c:pt idx="1107">
                  <c:v>967.557678</c:v>
                </c:pt>
                <c:pt idx="1108">
                  <c:v>980.527344</c:v>
                </c:pt>
                <c:pt idx="1109">
                  <c:v>985.496521</c:v>
                </c:pt>
                <c:pt idx="1110">
                  <c:v>994.639954</c:v>
                </c:pt>
                <c:pt idx="1111">
                  <c:v>993.198853</c:v>
                </c:pt>
                <c:pt idx="1112">
                  <c:v>994.292114</c:v>
                </c:pt>
                <c:pt idx="1113">
                  <c:v>1001.646545</c:v>
                </c:pt>
                <c:pt idx="1114">
                  <c:v>1021.622803</c:v>
                </c:pt>
                <c:pt idx="1115">
                  <c:v>1007.559937</c:v>
                </c:pt>
                <c:pt idx="1116">
                  <c:v>1009.547607</c:v>
                </c:pt>
                <c:pt idx="1117">
                  <c:v>982.117493</c:v>
                </c:pt>
                <c:pt idx="1118">
                  <c:v>1005.969788</c:v>
                </c:pt>
                <c:pt idx="1119">
                  <c:v>1023.809326</c:v>
                </c:pt>
                <c:pt idx="1120">
                  <c:v>1040.406494</c:v>
                </c:pt>
                <c:pt idx="1121">
                  <c:v>953.64386</c:v>
                </c:pt>
                <c:pt idx="1122">
                  <c:v>958.762146</c:v>
                </c:pt>
                <c:pt idx="1123">
                  <c:v>941.369873</c:v>
                </c:pt>
                <c:pt idx="1124">
                  <c:v>930.586609</c:v>
                </c:pt>
                <c:pt idx="1125">
                  <c:v>939.928772</c:v>
                </c:pt>
                <c:pt idx="1126">
                  <c:v>945.295593</c:v>
                </c:pt>
                <c:pt idx="1127">
                  <c:v>941.568665</c:v>
                </c:pt>
                <c:pt idx="1128">
                  <c:v>956.128418</c:v>
                </c:pt>
                <c:pt idx="1129">
                  <c:v>954.836426</c:v>
                </c:pt>
                <c:pt idx="1130">
                  <c:v>952.103394</c:v>
                </c:pt>
                <c:pt idx="1131">
                  <c:v>941.469238</c:v>
                </c:pt>
                <c:pt idx="1132">
                  <c:v>937.841736</c:v>
                </c:pt>
                <c:pt idx="1133">
                  <c:v>918.461731</c:v>
                </c:pt>
                <c:pt idx="1134">
                  <c:v>917.169739</c:v>
                </c:pt>
                <c:pt idx="1135">
                  <c:v>944.649536</c:v>
                </c:pt>
                <c:pt idx="1136">
                  <c:v>898.584839</c:v>
                </c:pt>
                <c:pt idx="1137">
                  <c:v>924.176392</c:v>
                </c:pt>
                <c:pt idx="1138">
                  <c:v>932.37561</c:v>
                </c:pt>
                <c:pt idx="1139">
                  <c:v>964.427063</c:v>
                </c:pt>
                <c:pt idx="1140">
                  <c:v>968.799988</c:v>
                </c:pt>
                <c:pt idx="1141">
                  <c:v>987.099976</c:v>
                </c:pt>
                <c:pt idx="1142">
                  <c:v>988.599976</c:v>
                </c:pt>
                <c:pt idx="1143">
                  <c:v>985.75</c:v>
                </c:pt>
                <c:pt idx="1144">
                  <c:v>993.400024</c:v>
                </c:pt>
                <c:pt idx="1145">
                  <c:v>985.650024</c:v>
                </c:pt>
                <c:pt idx="1146">
                  <c:v>977.400024</c:v>
                </c:pt>
                <c:pt idx="1147">
                  <c:v>978.099976</c:v>
                </c:pt>
                <c:pt idx="1148">
                  <c:v>961.049988</c:v>
                </c:pt>
                <c:pt idx="1149">
                  <c:v>958.25</c:v>
                </c:pt>
                <c:pt idx="1150">
                  <c:v>954.849976</c:v>
                </c:pt>
                <c:pt idx="1151">
                  <c:v>951.75</c:v>
                </c:pt>
                <c:pt idx="1152">
                  <c:v>972</c:v>
                </c:pt>
                <c:pt idx="1153">
                  <c:v>990.099976</c:v>
                </c:pt>
                <c:pt idx="1154">
                  <c:v>1001.650024</c:v>
                </c:pt>
                <c:pt idx="1155">
                  <c:v>980.950012</c:v>
                </c:pt>
                <c:pt idx="1156">
                  <c:v>975.650024</c:v>
                </c:pt>
                <c:pt idx="1157">
                  <c:v>999.049988</c:v>
                </c:pt>
                <c:pt idx="1158">
                  <c:v>993.700012</c:v>
                </c:pt>
                <c:pt idx="1159">
                  <c:v>1002.349976</c:v>
                </c:pt>
                <c:pt idx="1160">
                  <c:v>1014.75</c:v>
                </c:pt>
                <c:pt idx="1161">
                  <c:v>1005.450012</c:v>
                </c:pt>
                <c:pt idx="1162">
                  <c:v>1020.75</c:v>
                </c:pt>
                <c:pt idx="1163">
                  <c:v>1016.599976</c:v>
                </c:pt>
                <c:pt idx="1164">
                  <c:v>1024.300049</c:v>
                </c:pt>
                <c:pt idx="1165">
                  <c:v>1021.099976</c:v>
                </c:pt>
                <c:pt idx="1166">
                  <c:v>1025.099976</c:v>
                </c:pt>
                <c:pt idx="1167">
                  <c:v>989.900024</c:v>
                </c:pt>
                <c:pt idx="1168">
                  <c:v>1002.900024</c:v>
                </c:pt>
                <c:pt idx="1169">
                  <c:v>1001.349976</c:v>
                </c:pt>
                <c:pt idx="1170">
                  <c:v>1027.650024</c:v>
                </c:pt>
                <c:pt idx="1171">
                  <c:v>1091.050049</c:v>
                </c:pt>
                <c:pt idx="1172">
                  <c:v>1118.400024</c:v>
                </c:pt>
                <c:pt idx="1173">
                  <c:v>1123.849976</c:v>
                </c:pt>
                <c:pt idx="1174">
                  <c:v>1162.25</c:v>
                </c:pt>
                <c:pt idx="1175">
                  <c:v>1156.349976</c:v>
                </c:pt>
                <c:pt idx="1176">
                  <c:v>1144.599976</c:v>
                </c:pt>
                <c:pt idx="1177">
                  <c:v>1096.900024</c:v>
                </c:pt>
                <c:pt idx="1178">
                  <c:v>1016.650024</c:v>
                </c:pt>
                <c:pt idx="1179">
                  <c:v>1013.650024</c:v>
                </c:pt>
                <c:pt idx="1180">
                  <c:v>1025.25</c:v>
                </c:pt>
                <c:pt idx="1181">
                  <c:v>1041.349976</c:v>
                </c:pt>
                <c:pt idx="1182">
                  <c:v>1067.449951</c:v>
                </c:pt>
                <c:pt idx="1183">
                  <c:v>1076.099976</c:v>
                </c:pt>
                <c:pt idx="1184">
                  <c:v>1053.550049</c:v>
                </c:pt>
                <c:pt idx="1185">
                  <c:v>1062</c:v>
                </c:pt>
                <c:pt idx="1186">
                  <c:v>1098.800049</c:v>
                </c:pt>
                <c:pt idx="1187">
                  <c:v>1087.849976</c:v>
                </c:pt>
                <c:pt idx="1188">
                  <c:v>1086.75</c:v>
                </c:pt>
                <c:pt idx="1189">
                  <c:v>1085.099976</c:v>
                </c:pt>
                <c:pt idx="1190">
                  <c:v>1068.599976</c:v>
                </c:pt>
                <c:pt idx="1191">
                  <c:v>1084.900024</c:v>
                </c:pt>
                <c:pt idx="1192">
                  <c:v>1092.150024</c:v>
                </c:pt>
                <c:pt idx="1193">
                  <c:v>1074.599976</c:v>
                </c:pt>
              </c:numCache>
            </c:numRef>
          </c:val>
          <c:smooth val="0"/>
        </c:ser>
        <c:dLbls>
          <c:showLegendKey val="0"/>
          <c:showVal val="0"/>
          <c:showCatName val="0"/>
          <c:showSerName val="0"/>
          <c:showPercent val="0"/>
          <c:showBubbleSize val="0"/>
        </c:dLbls>
        <c:marker val="0"/>
        <c:smooth val="0"/>
        <c:axId val="945691935"/>
        <c:axId val="945690015"/>
      </c:lineChart>
      <c:dateAx>
        <c:axId val="945691935"/>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288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5690015"/>
        <c:crosses val="autoZero"/>
        <c:auto val="1"/>
        <c:lblOffset val="100"/>
        <c:baseTimeUnit val="days"/>
      </c:dateAx>
      <c:valAx>
        <c:axId val="945690015"/>
        <c:scaling>
          <c:orientation val="minMax"/>
          <c:max val="11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56919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b="1">
                <a:solidFill>
                  <a:schemeClr val="accent5">
                    <a:lumMod val="75000"/>
                  </a:schemeClr>
                </a:solidFill>
              </a:rPr>
              <a:t>Football Field Analysis</a:t>
            </a:r>
            <a:r>
              <a:rPr lang="en-IN" b="1" baseline="0">
                <a:solidFill>
                  <a:schemeClr val="accent5">
                    <a:lumMod val="75000"/>
                  </a:schemeClr>
                </a:solidFill>
              </a:rPr>
              <a:t> - Valuation Summary(Rs.)</a:t>
            </a:r>
            <a:endParaRPr lang="en-IN" b="1">
              <a:solidFill>
                <a:schemeClr val="accent5">
                  <a:lumMod val="75000"/>
                </a:schemeClr>
              </a:solidFill>
            </a:endParaRPr>
          </a:p>
        </c:rich>
      </c:tx>
      <c:layout>
        <c:manualLayout>
          <c:xMode val="edge"/>
          <c:yMode val="edge"/>
          <c:x val="0.162219881405651"/>
          <c:y val="0.0368969476383705"/>
        </c:manualLayout>
      </c:layout>
      <c:overlay val="0"/>
      <c:spPr>
        <a:noFill/>
        <a:ln>
          <a:noFill/>
        </a:ln>
        <a:effectLst/>
      </c:spPr>
    </c:title>
    <c:autoTitleDeleted val="0"/>
    <c:plotArea>
      <c:layout>
        <c:manualLayout>
          <c:layoutTarget val="inner"/>
          <c:xMode val="edge"/>
          <c:yMode val="edge"/>
          <c:x val="0.126722645288406"/>
          <c:y val="0.154288775131482"/>
          <c:w val="0.840028027396322"/>
          <c:h val="0.803284185220007"/>
        </c:manualLayout>
      </c:layout>
      <c:stockChart>
        <c:ser>
          <c:idx val="0"/>
          <c:order val="0"/>
          <c:spPr>
            <a:ln w="38100" cap="rnd">
              <a:noFill/>
              <a:round/>
            </a:ln>
            <a:effectLst/>
          </c:spPr>
          <c:marker>
            <c:symbol val="none"/>
          </c:marker>
          <c:dLbls>
            <c:delete val="1"/>
          </c:dLbls>
          <c:cat>
            <c:strRef>
              <c:f>'Football Field Analysis'!$J$10:$J$14</c:f>
              <c:strCache>
                <c:ptCount val="5"/>
                <c:pt idx="0">
                  <c:v>Comps</c:v>
                </c:pt>
                <c:pt idx="1">
                  <c:v>DCF Bear</c:v>
                </c:pt>
                <c:pt idx="2">
                  <c:v>DCF Base</c:v>
                </c:pt>
                <c:pt idx="3">
                  <c:v>DCF Bull</c:v>
                </c:pt>
                <c:pt idx="4">
                  <c:v>52W H/L</c:v>
                </c:pt>
              </c:strCache>
            </c:strRef>
          </c:cat>
          <c:val>
            <c:numRef>
              <c:f>'Football Field Analysis'!$K$10:$K$14</c:f>
              <c:numCache>
                <c:formatCode>General</c:formatCode>
                <c:ptCount val="5"/>
                <c:pt idx="0">
                  <c:v>2664.11999084844</c:v>
                </c:pt>
                <c:pt idx="1">
                  <c:v>-15.73</c:v>
                </c:pt>
                <c:pt idx="2">
                  <c:v>44.3</c:v>
                </c:pt>
                <c:pt idx="3">
                  <c:v>177.37</c:v>
                </c:pt>
                <c:pt idx="4">
                  <c:v>591.67</c:v>
                </c:pt>
              </c:numCache>
            </c:numRef>
          </c:val>
          <c:smooth val="0"/>
        </c:ser>
        <c:ser>
          <c:idx val="1"/>
          <c:order val="1"/>
          <c:spPr>
            <a:ln w="38100" cap="rnd">
              <a:noFill/>
              <a:round/>
            </a:ln>
            <a:effectLst/>
          </c:spPr>
          <c:marker>
            <c:symbol val="none"/>
          </c:marker>
          <c:dLbls>
            <c:dLbl>
              <c:idx val="0"/>
              <c:layout>
                <c:manualLayout>
                  <c:x val="-0.0523732113165832"/>
                  <c:y val="0.068739272525063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448637865599442"/>
                  <c:y val="0.081907268169348"/>
                </c:manualLayout>
              </c:layout>
              <c:numFmt formatCode="&quot;₹&quot;\ #,##0.00"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extLst>
                <c:ext xmlns:c15="http://schemas.microsoft.com/office/drawing/2012/chart" uri="{CE6537A1-D6FC-4f65-9D91-7224C49458BB}">
                  <c15:layout>
                    <c:manualLayout>
                      <c:w val="0.0686648779078638"/>
                      <c:h val="0.0409229918360448"/>
                    </c:manualLayout>
                  </c15:layout>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'Football Field Analysis'!$J$10:$J$14</c:f>
              <c:strCache>
                <c:ptCount val="5"/>
                <c:pt idx="0">
                  <c:v>Comps</c:v>
                </c:pt>
                <c:pt idx="1">
                  <c:v>DCF Bear</c:v>
                </c:pt>
                <c:pt idx="2">
                  <c:v>DCF Base</c:v>
                </c:pt>
                <c:pt idx="3">
                  <c:v>DCF Bull</c:v>
                </c:pt>
                <c:pt idx="4">
                  <c:v>52W H/L</c:v>
                </c:pt>
              </c:strCache>
            </c:strRef>
          </c:cat>
          <c:val>
            <c:numRef>
              <c:f>'Football Field Analysis'!$L$10:$L$14</c:f>
              <c:numCache>
                <c:formatCode>General</c:formatCode>
                <c:ptCount val="5"/>
                <c:pt idx="0">
                  <c:v>2664.11999084844</c:v>
                </c:pt>
                <c:pt idx="1">
                  <c:v>-15.73</c:v>
                </c:pt>
                <c:pt idx="2">
                  <c:v>44.3</c:v>
                </c:pt>
                <c:pt idx="3">
                  <c:v>177.37</c:v>
                </c:pt>
                <c:pt idx="4">
                  <c:v>591.67</c:v>
                </c:pt>
              </c:numCache>
            </c:numRef>
          </c:val>
          <c:smooth val="0"/>
        </c:ser>
        <c:ser>
          <c:idx val="2"/>
          <c:order val="2"/>
          <c:spPr>
            <a:ln w="38100" cap="rnd">
              <a:noFill/>
              <a:round/>
            </a:ln>
            <a:effectLst/>
          </c:spPr>
          <c:marker>
            <c:symbol val="none"/>
          </c:marker>
          <c:dLbls>
            <c:delete val="1"/>
          </c:dLbls>
          <c:cat>
            <c:strRef>
              <c:f>'Football Field Analysis'!$J$10:$J$14</c:f>
              <c:strCache>
                <c:ptCount val="5"/>
                <c:pt idx="0">
                  <c:v>Comps</c:v>
                </c:pt>
                <c:pt idx="1">
                  <c:v>DCF Bear</c:v>
                </c:pt>
                <c:pt idx="2">
                  <c:v>DCF Base</c:v>
                </c:pt>
                <c:pt idx="3">
                  <c:v>DCF Bull</c:v>
                </c:pt>
                <c:pt idx="4">
                  <c:v>52W H/L</c:v>
                </c:pt>
              </c:strCache>
            </c:strRef>
          </c:cat>
          <c:val>
            <c:numRef>
              <c:f>'Football Field Analysis'!$M$10:$M$14</c:f>
              <c:numCache>
                <c:formatCode>0.00</c:formatCode>
                <c:ptCount val="5"/>
                <c:pt idx="0">
                  <c:v>3843.8769155754</c:v>
                </c:pt>
                <c:pt idx="1" c:formatCode="General">
                  <c:v>56.18</c:v>
                </c:pt>
                <c:pt idx="2" c:formatCode="General">
                  <c:v>200.07</c:v>
                </c:pt>
                <c:pt idx="3" c:formatCode="General">
                  <c:v>819.95</c:v>
                </c:pt>
                <c:pt idx="4" c:formatCode="General">
                  <c:v>1179.05</c:v>
                </c:pt>
              </c:numCache>
            </c:numRef>
          </c:val>
          <c:smooth val="0"/>
        </c:ser>
        <c:ser>
          <c:idx val="3"/>
          <c:order val="3"/>
          <c:spPr>
            <a:ln w="38100" cap="rnd">
              <a:noFill/>
              <a:round/>
            </a:ln>
            <a:effectLst/>
          </c:spPr>
          <c:marker>
            <c:symbol val="none"/>
          </c:marker>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'Football Field Analysis'!$J$10:$J$14</c:f>
              <c:strCache>
                <c:ptCount val="5"/>
                <c:pt idx="0">
                  <c:v>Comps</c:v>
                </c:pt>
                <c:pt idx="1">
                  <c:v>DCF Bear</c:v>
                </c:pt>
                <c:pt idx="2">
                  <c:v>DCF Base</c:v>
                </c:pt>
                <c:pt idx="3">
                  <c:v>DCF Bull</c:v>
                </c:pt>
                <c:pt idx="4">
                  <c:v>52W H/L</c:v>
                </c:pt>
              </c:strCache>
            </c:strRef>
          </c:cat>
          <c:val>
            <c:numRef>
              <c:f>'Football Field Analysis'!$N$10:$N$14</c:f>
              <c:numCache>
                <c:formatCode>0.00</c:formatCode>
                <c:ptCount val="5"/>
                <c:pt idx="0">
                  <c:v>3843.8769155754</c:v>
                </c:pt>
                <c:pt idx="1" c:formatCode="General">
                  <c:v>56.18</c:v>
                </c:pt>
                <c:pt idx="2" c:formatCode="General">
                  <c:v>200.07</c:v>
                </c:pt>
                <c:pt idx="3" c:formatCode="General">
                  <c:v>819.95</c:v>
                </c:pt>
                <c:pt idx="4" c:formatCode="General">
                  <c:v>1179.05</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rgbClr val="0E6AB5"/>
              </a:solidFill>
              <a:ln w="9525" cap="flat" cmpd="sng" algn="ctr">
                <a:solidFill>
                  <a:srgbClr val="0E6AB5"/>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233427040"/>
        <c:axId val="1233423680"/>
      </c:stockChart>
      <c:catAx>
        <c:axId val="12334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lang="en-US" sz="900" b="0" i="0" u="none" strike="noStrike" kern="1200" baseline="0">
                <a:solidFill>
                  <a:schemeClr val="tx1">
                    <a:lumMod val="65000"/>
                    <a:lumOff val="35000"/>
                  </a:schemeClr>
                </a:solidFill>
                <a:latin typeface="+mn-lt"/>
                <a:ea typeface="+mn-ea"/>
                <a:cs typeface="+mn-cs"/>
              </a:defRPr>
            </a:pPr>
          </a:p>
        </c:txPr>
        <c:crossAx val="1233423680"/>
        <c:crosses val="autoZero"/>
        <c:auto val="1"/>
        <c:lblAlgn val="ctr"/>
        <c:lblOffset val="100"/>
        <c:noMultiLvlLbl val="0"/>
      </c:catAx>
      <c:valAx>
        <c:axId val="1233423680"/>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3342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090786224"/>
          <c:y val="0.104850156247603"/>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Analysis'!$F$69:$I$69</c:f>
              <c:numCache>
                <c:formatCode>mmm/yy</c:formatCode>
                <c:ptCount val="4"/>
                <c:pt idx="0" c:formatCode="mmm/yy">
                  <c:v>44286</c:v>
                </c:pt>
                <c:pt idx="1" c:formatCode="mmm/yy">
                  <c:v>44651</c:v>
                </c:pt>
                <c:pt idx="2" c:formatCode="mmm/yy">
                  <c:v>45016</c:v>
                </c:pt>
                <c:pt idx="3" c:formatCode="mmm/yy">
                  <c:v>45382</c:v>
                </c:pt>
              </c:numCache>
            </c:numRef>
          </c:cat>
          <c:val>
            <c:numRef>
              <c:f>'Dupont Analysis'!$F$71:$I$71</c:f>
              <c:numCache>
                <c:formatCode>#,##0.0</c:formatCode>
                <c:ptCount val="4"/>
                <c:pt idx="0">
                  <c:v>249794.75</c:v>
                </c:pt>
                <c:pt idx="1">
                  <c:v>278453.62</c:v>
                </c:pt>
                <c:pt idx="2">
                  <c:v>345966.97</c:v>
                </c:pt>
                <c:pt idx="3">
                  <c:v>437927.77</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7929351487"/>
          <c:y val="0.104850199200686"/>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Analysis'!$F$69:$I$69</c:f>
              <c:numCache>
                <c:formatCode>mmm/yy</c:formatCode>
                <c:ptCount val="4"/>
                <c:pt idx="0" c:formatCode="mmm/yy">
                  <c:v>44286</c:v>
                </c:pt>
                <c:pt idx="1" c:formatCode="mmm/yy">
                  <c:v>44651</c:v>
                </c:pt>
                <c:pt idx="2" c:formatCode="mmm/yy">
                  <c:v>45016</c:v>
                </c:pt>
                <c:pt idx="3" c:formatCode="mmm/yy">
                  <c:v>45382</c:v>
                </c:pt>
              </c:numCache>
            </c:numRef>
          </c:cat>
          <c:val>
            <c:numRef>
              <c:f>'Dupont Analysis'!$F$70:$I$70</c:f>
              <c:numCache>
                <c:formatCode>#,##0.0</c:formatCode>
                <c:ptCount val="4"/>
                <c:pt idx="0">
                  <c:v>-13451.39</c:v>
                </c:pt>
                <c:pt idx="1">
                  <c:v>-11441.47</c:v>
                </c:pt>
                <c:pt idx="2">
                  <c:v>2414.29</c:v>
                </c:pt>
                <c:pt idx="3">
                  <c:v>31399.09</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7848926072"/>
          <c:y val="0.104849922118204"/>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Analysis'!$F$69:$I$69</c:f>
              <c:numCache>
                <c:formatCode>mmm/yy</c:formatCode>
                <c:ptCount val="4"/>
                <c:pt idx="0" c:formatCode="mmm/yy">
                  <c:v>44286</c:v>
                </c:pt>
                <c:pt idx="1" c:formatCode="mmm/yy">
                  <c:v>44651</c:v>
                </c:pt>
                <c:pt idx="2" c:formatCode="mmm/yy">
                  <c:v>45016</c:v>
                </c:pt>
                <c:pt idx="3" c:formatCode="mmm/yy">
                  <c:v>45382</c:v>
                </c:pt>
              </c:numCache>
            </c:numRef>
          </c:cat>
          <c:val>
            <c:numRef>
              <c:f>'Dupont Analysis'!$F$75:$I$75</c:f>
              <c:numCache>
                <c:formatCode>#,##0.0</c:formatCode>
                <c:ptCount val="4"/>
                <c:pt idx="0">
                  <c:v>330874.65</c:v>
                </c:pt>
                <c:pt idx="1">
                  <c:v>335315.7</c:v>
                </c:pt>
                <c:pt idx="2">
                  <c:v>331867.96</c:v>
                </c:pt>
                <c:pt idx="3">
                  <c:v>352097.52</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Analysis'!$F$63:$I$63</c:f>
              <c:numCache>
                <c:formatCode>mmm/yy</c:formatCode>
                <c:ptCount val="4"/>
                <c:pt idx="0" c:formatCode="mmm/yy">
                  <c:v>44286</c:v>
                </c:pt>
                <c:pt idx="1" c:formatCode="mmm/yy">
                  <c:v>44651</c:v>
                </c:pt>
                <c:pt idx="2" c:formatCode="mmm/yy">
                  <c:v>45016</c:v>
                </c:pt>
                <c:pt idx="3" c:formatCode="mmm/yy">
                  <c:v>45382</c:v>
                </c:pt>
              </c:numCache>
            </c:numRef>
          </c:cat>
          <c:val>
            <c:numRef>
              <c:f>'Dupont Analysis'!$F$66:$I$66</c:f>
              <c:numCache>
                <c:formatCode>0.00%</c:formatCode>
                <c:ptCount val="4"/>
                <c:pt idx="0">
                  <c:v>-0.229042187509977</c:v>
                </c:pt>
                <c:pt idx="1">
                  <c:v>-0.229269689511738</c:v>
                </c:pt>
                <c:pt idx="2">
                  <c:v>0.0537207079022592</c:v>
                </c:pt>
                <c:pt idx="3">
                  <c:v>0.482173461401702</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Analysis'!$F$63:$I$63</c:f>
              <c:numCache>
                <c:formatCode>mmm/yy</c:formatCode>
                <c:ptCount val="4"/>
                <c:pt idx="0" c:formatCode="mmm/yy">
                  <c:v>44286</c:v>
                </c:pt>
                <c:pt idx="1" c:formatCode="mmm/yy">
                  <c:v>44651</c:v>
                </c:pt>
                <c:pt idx="2" c:formatCode="mmm/yy">
                  <c:v>45016</c:v>
                </c:pt>
                <c:pt idx="3" c:formatCode="mmm/yy">
                  <c:v>45382</c:v>
                </c:pt>
              </c:numCache>
            </c:numRef>
          </c:cat>
          <c:val>
            <c:numRef>
              <c:f>'Dupont Analysis'!$F$88:$I$88</c:f>
              <c:numCache>
                <c:formatCode>0.00%</c:formatCode>
                <c:ptCount val="4"/>
                <c:pt idx="0">
                  <c:v>-0.0406540362037406</c:v>
                </c:pt>
                <c:pt idx="1">
                  <c:v>-0.0341214861099555</c:v>
                </c:pt>
                <c:pt idx="2">
                  <c:v>0.00727485111849906</c:v>
                </c:pt>
                <c:pt idx="3">
                  <c:v>0.0891772540743826</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x"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'Dupont Analysis'!$F$63:$I$63</c:f>
              <c:numCache>
                <c:formatCode>mmm/yy</c:formatCode>
                <c:ptCount val="4"/>
                <c:pt idx="0" c:formatCode="mmm/yy">
                  <c:v>44286</c:v>
                </c:pt>
                <c:pt idx="1" c:formatCode="mmm/yy">
                  <c:v>44651</c:v>
                </c:pt>
                <c:pt idx="2" c:formatCode="mmm/yy">
                  <c:v>45016</c:v>
                </c:pt>
                <c:pt idx="3" c:formatCode="mmm/yy">
                  <c:v>45382</c:v>
                </c:pt>
              </c:numCache>
            </c:numRef>
          </c:cat>
          <c:val>
            <c:numRef>
              <c:f>'Dupont Analysis'!$F$80:$I$80</c:f>
              <c:numCache>
                <c:formatCode>0.0\x</c:formatCode>
                <c:ptCount val="4"/>
                <c:pt idx="0">
                  <c:v>5.63393475526306</c:v>
                </c:pt>
                <c:pt idx="1">
                  <c:v>6.7192175854511</c:v>
                </c:pt>
                <c:pt idx="2">
                  <c:v>7.38444086720263</c:v>
                </c:pt>
                <c:pt idx="3">
                  <c:v>5.40691083624892</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x"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090786224"/>
          <c:y val="0.104850156247603"/>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Score'!$F$63:$I$63</c:f>
              <c:numCache>
                <c:formatCode>mmm/yy</c:formatCode>
                <c:ptCount val="4"/>
                <c:pt idx="0" c:formatCode="mmm/yy">
                  <c:v>44286</c:v>
                </c:pt>
                <c:pt idx="1" c:formatCode="mmm/yy">
                  <c:v>44651</c:v>
                </c:pt>
                <c:pt idx="2" c:formatCode="mmm/yy">
                  <c:v>45016</c:v>
                </c:pt>
                <c:pt idx="3" c:formatCode="mmm/yy">
                  <c:v>45382</c:v>
                </c:pt>
              </c:numCache>
            </c:numRef>
          </c:cat>
          <c:val>
            <c:numRef>
              <c:f>'Altman''s Z Score'!$F$66:$I$66</c:f>
              <c:numCache>
                <c:formatCode>0.00%</c:formatCode>
                <c:ptCount val="4"/>
                <c:pt idx="0">
                  <c:v>0.0383097855428776</c:v>
                </c:pt>
                <c:pt idx="1">
                  <c:v>0.0380603637332342</c:v>
                </c:pt>
                <c:pt idx="2">
                  <c:v>0.0200248641642566</c:v>
                </c:pt>
                <c:pt idx="3">
                  <c:v>0.0330849204865731</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7929351487"/>
          <c:y val="0.104850199200686"/>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Score'!$F$69:$I$69</c:f>
              <c:numCache>
                <c:formatCode>mmm/yy</c:formatCode>
                <c:ptCount val="4"/>
                <c:pt idx="0" c:formatCode="mmm/yy">
                  <c:v>44286</c:v>
                </c:pt>
                <c:pt idx="1" c:formatCode="mmm/yy">
                  <c:v>44651</c:v>
                </c:pt>
                <c:pt idx="2" c:formatCode="mmm/yy">
                  <c:v>45016</c:v>
                </c:pt>
                <c:pt idx="3" c:formatCode="mmm/yy">
                  <c:v>45382</c:v>
                </c:pt>
              </c:numCache>
            </c:numRef>
          </c:cat>
          <c:val>
            <c:numRef>
              <c:f>'Altman''s Z Score'!$F$72:$I$72</c:f>
              <c:numCache>
                <c:formatCode>0.00%</c:formatCode>
                <c:ptCount val="4"/>
                <c:pt idx="0">
                  <c:v>0</c:v>
                </c:pt>
                <c:pt idx="1">
                  <c:v>0</c:v>
                </c:pt>
                <c:pt idx="2">
                  <c:v>0.00801241373594026</c:v>
                </c:pt>
                <c:pt idx="3">
                  <c:v>0.0669133718955487</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7848926072"/>
          <c:y val="0.104849922118204"/>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Score'!$F$75:$I$75</c:f>
              <c:numCache>
                <c:formatCode>mmm/yy</c:formatCode>
                <c:ptCount val="4"/>
                <c:pt idx="0" c:formatCode="mmm/yy">
                  <c:v>44286</c:v>
                </c:pt>
                <c:pt idx="1" c:formatCode="mmm/yy">
                  <c:v>44651</c:v>
                </c:pt>
                <c:pt idx="2" c:formatCode="mmm/yy">
                  <c:v>45016</c:v>
                </c:pt>
                <c:pt idx="3" c:formatCode="mmm/yy">
                  <c:v>45382</c:v>
                </c:pt>
              </c:numCache>
            </c:numRef>
          </c:cat>
          <c:val>
            <c:numRef>
              <c:f>'Altman''s Z Score'!$F$78:$I$78</c:f>
              <c:numCache>
                <c:formatCode>0.00%</c:formatCode>
                <c:ptCount val="4"/>
                <c:pt idx="0">
                  <c:v>0.0264047848945476</c:v>
                </c:pt>
                <c:pt idx="1">
                  <c:v>0.0100005928983061</c:v>
                </c:pt>
                <c:pt idx="2">
                  <c:v>0.0429584955145811</c:v>
                </c:pt>
                <c:pt idx="3">
                  <c:v>0.096166868743803</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'Share Price'!$D$2</c:f>
              <c:strCache>
                <c:ptCount val="1"/>
                <c:pt idx="0">
                  <c:v>Volume</c:v>
                </c:pt>
              </c:strCache>
            </c:strRef>
          </c:tx>
          <c:spPr>
            <a:solidFill>
              <a:schemeClr val="bg1">
                <a:lumMod val="65000"/>
              </a:schemeClr>
            </a:solidFill>
            <a:ln w="9525" cap="flat" cmpd="sng" algn="ctr">
              <a:solidFill>
                <a:schemeClr val="bg1">
                  <a:lumMod val="65000"/>
                </a:schemeClr>
              </a:solidFill>
              <a:round/>
            </a:ln>
            <a:effectLst/>
          </c:spPr>
          <c:invertIfNegative val="0"/>
          <c:dLbls>
            <c:delete val="1"/>
          </c:dLbls>
          <c:cat>
            <c:numRef>
              <c:f>'Share Price'!$B$3:$B$1196</c:f>
              <c:numCache>
                <c:formatCode>dd/mm/yyyy</c:formatCode>
                <c:ptCount val="1194"/>
                <c:pt idx="0" c:formatCode="dd/mm/yyyy">
                  <c:v>43706</c:v>
                </c:pt>
                <c:pt idx="1" c:formatCode="dd/mm/yyyy">
                  <c:v>43707</c:v>
                </c:pt>
                <c:pt idx="2" c:formatCode="dd/mm/yyyy">
                  <c:v>43711</c:v>
                </c:pt>
                <c:pt idx="3" c:formatCode="dd/mm/yyyy">
                  <c:v>43712</c:v>
                </c:pt>
                <c:pt idx="4" c:formatCode="dd/mm/yyyy">
                  <c:v>43713</c:v>
                </c:pt>
                <c:pt idx="5" c:formatCode="dd/mm/yyyy">
                  <c:v>43714</c:v>
                </c:pt>
                <c:pt idx="6" c:formatCode="dd/mm/yyyy">
                  <c:v>43717</c:v>
                </c:pt>
                <c:pt idx="7" c:formatCode="dd/mm/yyyy">
                  <c:v>43719</c:v>
                </c:pt>
                <c:pt idx="8" c:formatCode="dd/mm/yyyy">
                  <c:v>43720</c:v>
                </c:pt>
                <c:pt idx="9" c:formatCode="dd/mm/yyyy">
                  <c:v>43721</c:v>
                </c:pt>
                <c:pt idx="10" c:formatCode="dd/mm/yyyy">
                  <c:v>43724</c:v>
                </c:pt>
                <c:pt idx="11" c:formatCode="dd/mm/yyyy">
                  <c:v>43725</c:v>
                </c:pt>
                <c:pt idx="12" c:formatCode="dd/mm/yyyy">
                  <c:v>43726</c:v>
                </c:pt>
                <c:pt idx="13" c:formatCode="dd/mm/yyyy">
                  <c:v>43727</c:v>
                </c:pt>
                <c:pt idx="14" c:formatCode="dd/mm/yyyy">
                  <c:v>43728</c:v>
                </c:pt>
                <c:pt idx="15" c:formatCode="dd/mm/yyyy">
                  <c:v>43731</c:v>
                </c:pt>
                <c:pt idx="16" c:formatCode="dd/mm/yyyy">
                  <c:v>43732</c:v>
                </c:pt>
                <c:pt idx="17" c:formatCode="dd/mm/yyyy">
                  <c:v>43733</c:v>
                </c:pt>
                <c:pt idx="18" c:formatCode="dd/mm/yyyy">
                  <c:v>43734</c:v>
                </c:pt>
                <c:pt idx="19" c:formatCode="dd/mm/yyyy">
                  <c:v>43735</c:v>
                </c:pt>
                <c:pt idx="20" c:formatCode="dd/mm/yyyy">
                  <c:v>43738</c:v>
                </c:pt>
                <c:pt idx="21" c:formatCode="dd/mm/yyyy">
                  <c:v>43739</c:v>
                </c:pt>
                <c:pt idx="22" c:formatCode="dd/mm/yyyy">
                  <c:v>43741</c:v>
                </c:pt>
                <c:pt idx="23" c:formatCode="dd/mm/yyyy">
                  <c:v>43742</c:v>
                </c:pt>
                <c:pt idx="24" c:formatCode="dd/mm/yyyy">
                  <c:v>43745</c:v>
                </c:pt>
                <c:pt idx="25" c:formatCode="dd/mm/yyyy">
                  <c:v>43747</c:v>
                </c:pt>
                <c:pt idx="26" c:formatCode="dd/mm/yyyy">
                  <c:v>43748</c:v>
                </c:pt>
                <c:pt idx="27" c:formatCode="dd/mm/yyyy">
                  <c:v>43749</c:v>
                </c:pt>
                <c:pt idx="28" c:formatCode="dd/mm/yyyy">
                  <c:v>43752</c:v>
                </c:pt>
                <c:pt idx="29" c:formatCode="dd/mm/yyyy">
                  <c:v>43753</c:v>
                </c:pt>
                <c:pt idx="30" c:formatCode="dd/mm/yyyy">
                  <c:v>43754</c:v>
                </c:pt>
                <c:pt idx="31" c:formatCode="dd/mm/yyyy">
                  <c:v>43755</c:v>
                </c:pt>
                <c:pt idx="32" c:formatCode="dd/mm/yyyy">
                  <c:v>43756</c:v>
                </c:pt>
                <c:pt idx="33" c:formatCode="dd/mm/yyyy">
                  <c:v>43760</c:v>
                </c:pt>
                <c:pt idx="34" c:formatCode="dd/mm/yyyy">
                  <c:v>43761</c:v>
                </c:pt>
                <c:pt idx="35" c:formatCode="dd/mm/yyyy">
                  <c:v>43762</c:v>
                </c:pt>
                <c:pt idx="36" c:formatCode="dd/mm/yyyy">
                  <c:v>43763</c:v>
                </c:pt>
                <c:pt idx="37" c:formatCode="dd/mm/yyyy">
                  <c:v>43765</c:v>
                </c:pt>
                <c:pt idx="38" c:formatCode="dd/mm/yyyy">
                  <c:v>43767</c:v>
                </c:pt>
                <c:pt idx="39" c:formatCode="dd/mm/yyyy">
                  <c:v>43768</c:v>
                </c:pt>
                <c:pt idx="40" c:formatCode="dd/mm/yyyy">
                  <c:v>43769</c:v>
                </c:pt>
                <c:pt idx="41" c:formatCode="dd/mm/yyyy">
                  <c:v>43770</c:v>
                </c:pt>
                <c:pt idx="42" c:formatCode="dd/mm/yyyy">
                  <c:v>43773</c:v>
                </c:pt>
                <c:pt idx="43" c:formatCode="dd/mm/yyyy">
                  <c:v>43774</c:v>
                </c:pt>
                <c:pt idx="44" c:formatCode="dd/mm/yyyy">
                  <c:v>43775</c:v>
                </c:pt>
                <c:pt idx="45" c:formatCode="dd/mm/yyyy">
                  <c:v>43776</c:v>
                </c:pt>
                <c:pt idx="46" c:formatCode="dd/mm/yyyy">
                  <c:v>43777</c:v>
                </c:pt>
                <c:pt idx="47" c:formatCode="dd/mm/yyyy">
                  <c:v>43780</c:v>
                </c:pt>
                <c:pt idx="48" c:formatCode="dd/mm/yyyy">
                  <c:v>43782</c:v>
                </c:pt>
                <c:pt idx="49" c:formatCode="dd/mm/yyyy">
                  <c:v>43783</c:v>
                </c:pt>
                <c:pt idx="50" c:formatCode="dd/mm/yyyy">
                  <c:v>43784</c:v>
                </c:pt>
                <c:pt idx="51" c:formatCode="dd/mm/yyyy">
                  <c:v>43787</c:v>
                </c:pt>
                <c:pt idx="52" c:formatCode="dd/mm/yyyy">
                  <c:v>43788</c:v>
                </c:pt>
                <c:pt idx="53" c:formatCode="dd/mm/yyyy">
                  <c:v>43789</c:v>
                </c:pt>
                <c:pt idx="54" c:formatCode="dd/mm/yyyy">
                  <c:v>43790</c:v>
                </c:pt>
                <c:pt idx="55" c:formatCode="dd/mm/yyyy">
                  <c:v>43791</c:v>
                </c:pt>
                <c:pt idx="56" c:formatCode="dd/mm/yyyy">
                  <c:v>43794</c:v>
                </c:pt>
                <c:pt idx="57" c:formatCode="dd/mm/yyyy">
                  <c:v>43795</c:v>
                </c:pt>
                <c:pt idx="58" c:formatCode="dd/mm/yyyy">
                  <c:v>43796</c:v>
                </c:pt>
                <c:pt idx="59" c:formatCode="dd/mm/yyyy">
                  <c:v>43797</c:v>
                </c:pt>
                <c:pt idx="60" c:formatCode="dd/mm/yyyy">
                  <c:v>43798</c:v>
                </c:pt>
                <c:pt idx="61" c:formatCode="dd/mm/yyyy">
                  <c:v>43801</c:v>
                </c:pt>
                <c:pt idx="62" c:formatCode="dd/mm/yyyy">
                  <c:v>43802</c:v>
                </c:pt>
                <c:pt idx="63" c:formatCode="dd/mm/yyyy">
                  <c:v>43803</c:v>
                </c:pt>
                <c:pt idx="64" c:formatCode="dd/mm/yyyy">
                  <c:v>43804</c:v>
                </c:pt>
                <c:pt idx="65" c:formatCode="dd/mm/yyyy">
                  <c:v>43805</c:v>
                </c:pt>
                <c:pt idx="66" c:formatCode="dd/mm/yyyy">
                  <c:v>43808</c:v>
                </c:pt>
                <c:pt idx="67" c:formatCode="dd/mm/yyyy">
                  <c:v>43809</c:v>
                </c:pt>
                <c:pt idx="68" c:formatCode="dd/mm/yyyy">
                  <c:v>43810</c:v>
                </c:pt>
                <c:pt idx="69" c:formatCode="dd/mm/yyyy">
                  <c:v>43811</c:v>
                </c:pt>
                <c:pt idx="70" c:formatCode="dd/mm/yyyy">
                  <c:v>43812</c:v>
                </c:pt>
                <c:pt idx="71" c:formatCode="dd/mm/yyyy">
                  <c:v>43815</c:v>
                </c:pt>
                <c:pt idx="72" c:formatCode="dd/mm/yyyy">
                  <c:v>43816</c:v>
                </c:pt>
                <c:pt idx="73" c:formatCode="dd/mm/yyyy">
                  <c:v>43817</c:v>
                </c:pt>
                <c:pt idx="74" c:formatCode="dd/mm/yyyy">
                  <c:v>43818</c:v>
                </c:pt>
                <c:pt idx="75" c:formatCode="dd/mm/yyyy">
                  <c:v>43819</c:v>
                </c:pt>
                <c:pt idx="76" c:formatCode="dd/mm/yyyy">
                  <c:v>43822</c:v>
                </c:pt>
                <c:pt idx="77" c:formatCode="dd/mm/yyyy">
                  <c:v>43823</c:v>
                </c:pt>
                <c:pt idx="78" c:formatCode="dd/mm/yyyy">
                  <c:v>43825</c:v>
                </c:pt>
                <c:pt idx="79" c:formatCode="dd/mm/yyyy">
                  <c:v>43826</c:v>
                </c:pt>
                <c:pt idx="80" c:formatCode="dd/mm/yyyy">
                  <c:v>43829</c:v>
                </c:pt>
                <c:pt idx="81" c:formatCode="dd/mm/yyyy">
                  <c:v>43830</c:v>
                </c:pt>
                <c:pt idx="82" c:formatCode="dd/mm/yyyy">
                  <c:v>43831</c:v>
                </c:pt>
                <c:pt idx="83" c:formatCode="dd/mm/yyyy">
                  <c:v>43832</c:v>
                </c:pt>
                <c:pt idx="84" c:formatCode="dd/mm/yyyy">
                  <c:v>43833</c:v>
                </c:pt>
                <c:pt idx="85" c:formatCode="dd/mm/yyyy">
                  <c:v>43836</c:v>
                </c:pt>
                <c:pt idx="86" c:formatCode="dd/mm/yyyy">
                  <c:v>43837</c:v>
                </c:pt>
                <c:pt idx="87" c:formatCode="dd/mm/yyyy">
                  <c:v>43838</c:v>
                </c:pt>
                <c:pt idx="88" c:formatCode="dd/mm/yyyy">
                  <c:v>43839</c:v>
                </c:pt>
                <c:pt idx="89" c:formatCode="dd/mm/yyyy">
                  <c:v>43840</c:v>
                </c:pt>
                <c:pt idx="90" c:formatCode="dd/mm/yyyy">
                  <c:v>43843</c:v>
                </c:pt>
                <c:pt idx="91" c:formatCode="dd/mm/yyyy">
                  <c:v>43844</c:v>
                </c:pt>
                <c:pt idx="92" c:formatCode="dd/mm/yyyy">
                  <c:v>43845</c:v>
                </c:pt>
                <c:pt idx="93" c:formatCode="dd/mm/yyyy">
                  <c:v>43846</c:v>
                </c:pt>
                <c:pt idx="94" c:formatCode="dd/mm/yyyy">
                  <c:v>43847</c:v>
                </c:pt>
                <c:pt idx="95" c:formatCode="dd/mm/yyyy">
                  <c:v>43850</c:v>
                </c:pt>
                <c:pt idx="96" c:formatCode="dd/mm/yyyy">
                  <c:v>43851</c:v>
                </c:pt>
                <c:pt idx="97" c:formatCode="dd/mm/yyyy">
                  <c:v>43852</c:v>
                </c:pt>
                <c:pt idx="98" c:formatCode="dd/mm/yyyy">
                  <c:v>43853</c:v>
                </c:pt>
                <c:pt idx="99" c:formatCode="dd/mm/yyyy">
                  <c:v>43854</c:v>
                </c:pt>
                <c:pt idx="100" c:formatCode="dd/mm/yyyy">
                  <c:v>43857</c:v>
                </c:pt>
                <c:pt idx="101" c:formatCode="dd/mm/yyyy">
                  <c:v>43858</c:v>
                </c:pt>
                <c:pt idx="102" c:formatCode="dd/mm/yyyy">
                  <c:v>43859</c:v>
                </c:pt>
                <c:pt idx="103" c:formatCode="dd/mm/yyyy">
                  <c:v>43860</c:v>
                </c:pt>
                <c:pt idx="104" c:formatCode="dd/mm/yyyy">
                  <c:v>43861</c:v>
                </c:pt>
                <c:pt idx="105" c:formatCode="dd/mm/yyyy">
                  <c:v>43864</c:v>
                </c:pt>
                <c:pt idx="106" c:formatCode="dd/mm/yyyy">
                  <c:v>43865</c:v>
                </c:pt>
                <c:pt idx="107" c:formatCode="dd/mm/yyyy">
                  <c:v>43866</c:v>
                </c:pt>
                <c:pt idx="108" c:formatCode="dd/mm/yyyy">
                  <c:v>43867</c:v>
                </c:pt>
                <c:pt idx="109" c:formatCode="dd/mm/yyyy">
                  <c:v>43868</c:v>
                </c:pt>
                <c:pt idx="110" c:formatCode="dd/mm/yyyy">
                  <c:v>43871</c:v>
                </c:pt>
                <c:pt idx="111" c:formatCode="dd/mm/yyyy">
                  <c:v>43872</c:v>
                </c:pt>
                <c:pt idx="112" c:formatCode="dd/mm/yyyy">
                  <c:v>43873</c:v>
                </c:pt>
                <c:pt idx="113" c:formatCode="dd/mm/yyyy">
                  <c:v>43874</c:v>
                </c:pt>
                <c:pt idx="114" c:formatCode="dd/mm/yyyy">
                  <c:v>43875</c:v>
                </c:pt>
                <c:pt idx="115" c:formatCode="dd/mm/yyyy">
                  <c:v>43878</c:v>
                </c:pt>
                <c:pt idx="116" c:formatCode="dd/mm/yyyy">
                  <c:v>43879</c:v>
                </c:pt>
                <c:pt idx="117" c:formatCode="dd/mm/yyyy">
                  <c:v>43880</c:v>
                </c:pt>
                <c:pt idx="118" c:formatCode="dd/mm/yyyy">
                  <c:v>43881</c:v>
                </c:pt>
                <c:pt idx="119" c:formatCode="dd/mm/yyyy">
                  <c:v>43885</c:v>
                </c:pt>
                <c:pt idx="120" c:formatCode="dd/mm/yyyy">
                  <c:v>43886</c:v>
                </c:pt>
                <c:pt idx="121" c:formatCode="dd/mm/yyyy">
                  <c:v>43887</c:v>
                </c:pt>
                <c:pt idx="122" c:formatCode="dd/mm/yyyy">
                  <c:v>43888</c:v>
                </c:pt>
                <c:pt idx="123" c:formatCode="dd/mm/yyyy">
                  <c:v>43889</c:v>
                </c:pt>
                <c:pt idx="124" c:formatCode="dd/mm/yyyy">
                  <c:v>43892</c:v>
                </c:pt>
                <c:pt idx="125" c:formatCode="dd/mm/yyyy">
                  <c:v>43893</c:v>
                </c:pt>
                <c:pt idx="126" c:formatCode="dd/mm/yyyy">
                  <c:v>43894</c:v>
                </c:pt>
                <c:pt idx="127" c:formatCode="dd/mm/yyyy">
                  <c:v>43895</c:v>
                </c:pt>
                <c:pt idx="128" c:formatCode="dd/mm/yyyy">
                  <c:v>43896</c:v>
                </c:pt>
                <c:pt idx="129" c:formatCode="dd/mm/yyyy">
                  <c:v>43899</c:v>
                </c:pt>
                <c:pt idx="130" c:formatCode="dd/mm/yyyy">
                  <c:v>43901</c:v>
                </c:pt>
                <c:pt idx="131" c:formatCode="dd/mm/yyyy">
                  <c:v>43902</c:v>
                </c:pt>
                <c:pt idx="132" c:formatCode="dd/mm/yyyy">
                  <c:v>43903</c:v>
                </c:pt>
                <c:pt idx="133" c:formatCode="dd/mm/yyyy">
                  <c:v>43906</c:v>
                </c:pt>
                <c:pt idx="134" c:formatCode="dd/mm/yyyy">
                  <c:v>43907</c:v>
                </c:pt>
                <c:pt idx="135" c:formatCode="dd/mm/yyyy">
                  <c:v>43908</c:v>
                </c:pt>
                <c:pt idx="136" c:formatCode="dd/mm/yyyy">
                  <c:v>43909</c:v>
                </c:pt>
                <c:pt idx="137" c:formatCode="dd/mm/yyyy">
                  <c:v>43910</c:v>
                </c:pt>
                <c:pt idx="138" c:formatCode="dd/mm/yyyy">
                  <c:v>43913</c:v>
                </c:pt>
                <c:pt idx="139" c:formatCode="dd/mm/yyyy">
                  <c:v>43914</c:v>
                </c:pt>
                <c:pt idx="140" c:formatCode="dd/mm/yyyy">
                  <c:v>43915</c:v>
                </c:pt>
                <c:pt idx="141" c:formatCode="dd/mm/yyyy">
                  <c:v>43916</c:v>
                </c:pt>
                <c:pt idx="142" c:formatCode="dd/mm/yyyy">
                  <c:v>43917</c:v>
                </c:pt>
                <c:pt idx="143" c:formatCode="dd/mm/yyyy">
                  <c:v>43920</c:v>
                </c:pt>
                <c:pt idx="144" c:formatCode="dd/mm/yyyy">
                  <c:v>43921</c:v>
                </c:pt>
                <c:pt idx="145" c:formatCode="dd/mm/yyyy">
                  <c:v>43922</c:v>
                </c:pt>
                <c:pt idx="146" c:formatCode="dd/mm/yyyy">
                  <c:v>43924</c:v>
                </c:pt>
                <c:pt idx="147" c:formatCode="dd/mm/yyyy">
                  <c:v>43928</c:v>
                </c:pt>
                <c:pt idx="148" c:formatCode="dd/mm/yyyy">
                  <c:v>43929</c:v>
                </c:pt>
                <c:pt idx="149" c:formatCode="dd/mm/yyyy">
                  <c:v>43930</c:v>
                </c:pt>
                <c:pt idx="150" c:formatCode="dd/mm/yyyy">
                  <c:v>43934</c:v>
                </c:pt>
                <c:pt idx="151" c:formatCode="dd/mm/yyyy">
                  <c:v>43936</c:v>
                </c:pt>
                <c:pt idx="152" c:formatCode="dd/mm/yyyy">
                  <c:v>43937</c:v>
                </c:pt>
                <c:pt idx="153" c:formatCode="dd/mm/yyyy">
                  <c:v>43938</c:v>
                </c:pt>
                <c:pt idx="154" c:formatCode="dd/mm/yyyy">
                  <c:v>43941</c:v>
                </c:pt>
                <c:pt idx="155" c:formatCode="dd/mm/yyyy">
                  <c:v>43942</c:v>
                </c:pt>
                <c:pt idx="156" c:formatCode="dd/mm/yyyy">
                  <c:v>43943</c:v>
                </c:pt>
                <c:pt idx="157" c:formatCode="dd/mm/yyyy">
                  <c:v>43944</c:v>
                </c:pt>
                <c:pt idx="158" c:formatCode="dd/mm/yyyy">
                  <c:v>43945</c:v>
                </c:pt>
                <c:pt idx="159" c:formatCode="dd/mm/yyyy">
                  <c:v>43948</c:v>
                </c:pt>
                <c:pt idx="160" c:formatCode="dd/mm/yyyy">
                  <c:v>43949</c:v>
                </c:pt>
                <c:pt idx="161" c:formatCode="dd/mm/yyyy">
                  <c:v>43950</c:v>
                </c:pt>
                <c:pt idx="162" c:formatCode="dd/mm/yyyy">
                  <c:v>43951</c:v>
                </c:pt>
                <c:pt idx="163" c:formatCode="dd/mm/yyyy">
                  <c:v>43955</c:v>
                </c:pt>
                <c:pt idx="164" c:formatCode="dd/mm/yyyy">
                  <c:v>43956</c:v>
                </c:pt>
                <c:pt idx="165" c:formatCode="dd/mm/yyyy">
                  <c:v>43957</c:v>
                </c:pt>
                <c:pt idx="166" c:formatCode="dd/mm/yyyy">
                  <c:v>43958</c:v>
                </c:pt>
                <c:pt idx="167" c:formatCode="dd/mm/yyyy">
                  <c:v>43959</c:v>
                </c:pt>
                <c:pt idx="168" c:formatCode="dd/mm/yyyy">
                  <c:v>43962</c:v>
                </c:pt>
                <c:pt idx="169" c:formatCode="dd/mm/yyyy">
                  <c:v>43963</c:v>
                </c:pt>
                <c:pt idx="170" c:formatCode="dd/mm/yyyy">
                  <c:v>43964</c:v>
                </c:pt>
                <c:pt idx="171" c:formatCode="dd/mm/yyyy">
                  <c:v>43965</c:v>
                </c:pt>
                <c:pt idx="172" c:formatCode="dd/mm/yyyy">
                  <c:v>43966</c:v>
                </c:pt>
                <c:pt idx="173" c:formatCode="dd/mm/yyyy">
                  <c:v>43969</c:v>
                </c:pt>
                <c:pt idx="174" c:formatCode="dd/mm/yyyy">
                  <c:v>43970</c:v>
                </c:pt>
                <c:pt idx="175" c:formatCode="dd/mm/yyyy">
                  <c:v>43971</c:v>
                </c:pt>
                <c:pt idx="176" c:formatCode="dd/mm/yyyy">
                  <c:v>43972</c:v>
                </c:pt>
                <c:pt idx="177" c:formatCode="dd/mm/yyyy">
                  <c:v>43973</c:v>
                </c:pt>
                <c:pt idx="178" c:formatCode="dd/mm/yyyy">
                  <c:v>43977</c:v>
                </c:pt>
                <c:pt idx="179" c:formatCode="dd/mm/yyyy">
                  <c:v>43978</c:v>
                </c:pt>
                <c:pt idx="180" c:formatCode="dd/mm/yyyy">
                  <c:v>43979</c:v>
                </c:pt>
                <c:pt idx="181" c:formatCode="dd/mm/yyyy">
                  <c:v>43980</c:v>
                </c:pt>
                <c:pt idx="182" c:formatCode="dd/mm/yyyy">
                  <c:v>43983</c:v>
                </c:pt>
                <c:pt idx="183" c:formatCode="dd/mm/yyyy">
                  <c:v>43984</c:v>
                </c:pt>
                <c:pt idx="184" c:formatCode="dd/mm/yyyy">
                  <c:v>43985</c:v>
                </c:pt>
                <c:pt idx="185" c:formatCode="dd/mm/yyyy">
                  <c:v>43986</c:v>
                </c:pt>
                <c:pt idx="186" c:formatCode="dd/mm/yyyy">
                  <c:v>43987</c:v>
                </c:pt>
                <c:pt idx="187" c:formatCode="dd/mm/yyyy">
                  <c:v>43990</c:v>
                </c:pt>
                <c:pt idx="188" c:formatCode="dd/mm/yyyy">
                  <c:v>43991</c:v>
                </c:pt>
                <c:pt idx="189" c:formatCode="dd/mm/yyyy">
                  <c:v>43992</c:v>
                </c:pt>
                <c:pt idx="190" c:formatCode="dd/mm/yyyy">
                  <c:v>43993</c:v>
                </c:pt>
                <c:pt idx="191" c:formatCode="dd/mm/yyyy">
                  <c:v>43994</c:v>
                </c:pt>
                <c:pt idx="192" c:formatCode="dd/mm/yyyy">
                  <c:v>43997</c:v>
                </c:pt>
                <c:pt idx="193" c:formatCode="dd/mm/yyyy">
                  <c:v>43998</c:v>
                </c:pt>
                <c:pt idx="194" c:formatCode="dd/mm/yyyy">
                  <c:v>43999</c:v>
                </c:pt>
                <c:pt idx="195" c:formatCode="dd/mm/yyyy">
                  <c:v>44000</c:v>
                </c:pt>
                <c:pt idx="196" c:formatCode="dd/mm/yyyy">
                  <c:v>44005</c:v>
                </c:pt>
                <c:pt idx="197" c:formatCode="dd/mm/yyyy">
                  <c:v>44006</c:v>
                </c:pt>
                <c:pt idx="198" c:formatCode="dd/mm/yyyy">
                  <c:v>44007</c:v>
                </c:pt>
                <c:pt idx="199" c:formatCode="dd/mm/yyyy">
                  <c:v>44008</c:v>
                </c:pt>
                <c:pt idx="200" c:formatCode="dd/mm/yyyy">
                  <c:v>44011</c:v>
                </c:pt>
                <c:pt idx="201" c:formatCode="dd/mm/yyyy">
                  <c:v>44012</c:v>
                </c:pt>
                <c:pt idx="202" c:formatCode="dd/mm/yyyy">
                  <c:v>44013</c:v>
                </c:pt>
                <c:pt idx="203" c:formatCode="dd/mm/yyyy">
                  <c:v>44014</c:v>
                </c:pt>
                <c:pt idx="204" c:formatCode="dd/mm/yyyy">
                  <c:v>44018</c:v>
                </c:pt>
                <c:pt idx="205" c:formatCode="dd/mm/yyyy">
                  <c:v>44020</c:v>
                </c:pt>
                <c:pt idx="206" c:formatCode="dd/mm/yyyy">
                  <c:v>44021</c:v>
                </c:pt>
                <c:pt idx="207" c:formatCode="dd/mm/yyyy">
                  <c:v>44022</c:v>
                </c:pt>
                <c:pt idx="208" c:formatCode="dd/mm/yyyy">
                  <c:v>44025</c:v>
                </c:pt>
                <c:pt idx="209" c:formatCode="dd/mm/yyyy">
                  <c:v>44026</c:v>
                </c:pt>
                <c:pt idx="210" c:formatCode="dd/mm/yyyy">
                  <c:v>44027</c:v>
                </c:pt>
                <c:pt idx="211" c:formatCode="dd/mm/yyyy">
                  <c:v>44028</c:v>
                </c:pt>
                <c:pt idx="212" c:formatCode="dd/mm/yyyy">
                  <c:v>44029</c:v>
                </c:pt>
                <c:pt idx="213" c:formatCode="dd/mm/yyyy">
                  <c:v>44032</c:v>
                </c:pt>
                <c:pt idx="214" c:formatCode="dd/mm/yyyy">
                  <c:v>44033</c:v>
                </c:pt>
                <c:pt idx="215" c:formatCode="dd/mm/yyyy">
                  <c:v>44034</c:v>
                </c:pt>
                <c:pt idx="216" c:formatCode="dd/mm/yyyy">
                  <c:v>44035</c:v>
                </c:pt>
                <c:pt idx="217" c:formatCode="dd/mm/yyyy">
                  <c:v>44036</c:v>
                </c:pt>
                <c:pt idx="218" c:formatCode="dd/mm/yyyy">
                  <c:v>44039</c:v>
                </c:pt>
                <c:pt idx="219" c:formatCode="dd/mm/yyyy">
                  <c:v>44040</c:v>
                </c:pt>
                <c:pt idx="220" c:formatCode="dd/mm/yyyy">
                  <c:v>44041</c:v>
                </c:pt>
                <c:pt idx="221" c:formatCode="dd/mm/yyyy">
                  <c:v>44042</c:v>
                </c:pt>
                <c:pt idx="222" c:formatCode="dd/mm/yyyy">
                  <c:v>44043</c:v>
                </c:pt>
                <c:pt idx="223" c:formatCode="dd/mm/yyyy">
                  <c:v>44046</c:v>
                </c:pt>
                <c:pt idx="224" c:formatCode="dd/mm/yyyy">
                  <c:v>44047</c:v>
                </c:pt>
                <c:pt idx="225" c:formatCode="dd/mm/yyyy">
                  <c:v>44048</c:v>
                </c:pt>
                <c:pt idx="226" c:formatCode="dd/mm/yyyy">
                  <c:v>44049</c:v>
                </c:pt>
                <c:pt idx="227" c:formatCode="dd/mm/yyyy">
                  <c:v>44050</c:v>
                </c:pt>
                <c:pt idx="228" c:formatCode="dd/mm/yyyy">
                  <c:v>44053</c:v>
                </c:pt>
                <c:pt idx="229" c:formatCode="dd/mm/yyyy">
                  <c:v>44054</c:v>
                </c:pt>
                <c:pt idx="230" c:formatCode="dd/mm/yyyy">
                  <c:v>44055</c:v>
                </c:pt>
                <c:pt idx="231" c:formatCode="dd/mm/yyyy">
                  <c:v>44056</c:v>
                </c:pt>
                <c:pt idx="232" c:formatCode="dd/mm/yyyy">
                  <c:v>44057</c:v>
                </c:pt>
                <c:pt idx="233" c:formatCode="dd/mm/yyyy">
                  <c:v>44060</c:v>
                </c:pt>
                <c:pt idx="234" c:formatCode="dd/mm/yyyy">
                  <c:v>44061</c:v>
                </c:pt>
                <c:pt idx="235" c:formatCode="dd/mm/yyyy">
                  <c:v>44062</c:v>
                </c:pt>
                <c:pt idx="236" c:formatCode="dd/mm/yyyy">
                  <c:v>44063</c:v>
                </c:pt>
                <c:pt idx="237" c:formatCode="dd/mm/yyyy">
                  <c:v>44064</c:v>
                </c:pt>
                <c:pt idx="238" c:formatCode="dd/mm/yyyy">
                  <c:v>44067</c:v>
                </c:pt>
                <c:pt idx="239" c:formatCode="dd/mm/yyyy">
                  <c:v>44068</c:v>
                </c:pt>
                <c:pt idx="240" c:formatCode="dd/mm/yyyy">
                  <c:v>44069</c:v>
                </c:pt>
                <c:pt idx="241" c:formatCode="dd/mm/yyyy">
                  <c:v>44070</c:v>
                </c:pt>
                <c:pt idx="242" c:formatCode="dd/mm/yyyy">
                  <c:v>44071</c:v>
                </c:pt>
                <c:pt idx="243" c:formatCode="dd/mm/yyyy">
                  <c:v>44074</c:v>
                </c:pt>
                <c:pt idx="244" c:formatCode="dd/mm/yyyy">
                  <c:v>44075</c:v>
                </c:pt>
                <c:pt idx="245" c:formatCode="dd/mm/yyyy">
                  <c:v>44076</c:v>
                </c:pt>
                <c:pt idx="246" c:formatCode="dd/mm/yyyy">
                  <c:v>44077</c:v>
                </c:pt>
                <c:pt idx="247" c:formatCode="dd/mm/yyyy">
                  <c:v>44078</c:v>
                </c:pt>
                <c:pt idx="248" c:formatCode="dd/mm/yyyy">
                  <c:v>44081</c:v>
                </c:pt>
                <c:pt idx="249" c:formatCode="dd/mm/yyyy">
                  <c:v>44082</c:v>
                </c:pt>
                <c:pt idx="250" c:formatCode="dd/mm/yyyy">
                  <c:v>44083</c:v>
                </c:pt>
                <c:pt idx="251" c:formatCode="dd/mm/yyyy">
                  <c:v>44084</c:v>
                </c:pt>
                <c:pt idx="252" c:formatCode="dd/mm/yyyy">
                  <c:v>44085</c:v>
                </c:pt>
                <c:pt idx="253" c:formatCode="dd/mm/yyyy">
                  <c:v>44088</c:v>
                </c:pt>
                <c:pt idx="254" c:formatCode="dd/mm/yyyy">
                  <c:v>44089</c:v>
                </c:pt>
                <c:pt idx="255" c:formatCode="dd/mm/yyyy">
                  <c:v>44090</c:v>
                </c:pt>
                <c:pt idx="256" c:formatCode="dd/mm/yyyy">
                  <c:v>44091</c:v>
                </c:pt>
                <c:pt idx="257" c:formatCode="dd/mm/yyyy">
                  <c:v>44092</c:v>
                </c:pt>
                <c:pt idx="258" c:formatCode="dd/mm/yyyy">
                  <c:v>44095</c:v>
                </c:pt>
                <c:pt idx="259" c:formatCode="dd/mm/yyyy">
                  <c:v>44096</c:v>
                </c:pt>
                <c:pt idx="260" c:formatCode="dd/mm/yyyy">
                  <c:v>44097</c:v>
                </c:pt>
                <c:pt idx="261" c:formatCode="dd/mm/yyyy">
                  <c:v>44098</c:v>
                </c:pt>
                <c:pt idx="262" c:formatCode="dd/mm/yyyy">
                  <c:v>44099</c:v>
                </c:pt>
                <c:pt idx="263" c:formatCode="dd/mm/yyyy">
                  <c:v>44102</c:v>
                </c:pt>
                <c:pt idx="264" c:formatCode="dd/mm/yyyy">
                  <c:v>44103</c:v>
                </c:pt>
                <c:pt idx="265" c:formatCode="dd/mm/yyyy">
                  <c:v>44104</c:v>
                </c:pt>
                <c:pt idx="266" c:formatCode="dd/mm/yyyy">
                  <c:v>44105</c:v>
                </c:pt>
                <c:pt idx="267" c:formatCode="dd/mm/yyyy">
                  <c:v>44109</c:v>
                </c:pt>
                <c:pt idx="268" c:formatCode="dd/mm/yyyy">
                  <c:v>44110</c:v>
                </c:pt>
                <c:pt idx="269" c:formatCode="dd/mm/yyyy">
                  <c:v>44111</c:v>
                </c:pt>
                <c:pt idx="270" c:formatCode="dd/mm/yyyy">
                  <c:v>44112</c:v>
                </c:pt>
                <c:pt idx="271" c:formatCode="dd/mm/yyyy">
                  <c:v>44113</c:v>
                </c:pt>
                <c:pt idx="272" c:formatCode="dd/mm/yyyy">
                  <c:v>44116</c:v>
                </c:pt>
                <c:pt idx="273" c:formatCode="dd/mm/yyyy">
                  <c:v>44117</c:v>
                </c:pt>
                <c:pt idx="274" c:formatCode="dd/mm/yyyy">
                  <c:v>44118</c:v>
                </c:pt>
                <c:pt idx="275" c:formatCode="dd/mm/yyyy">
                  <c:v>44119</c:v>
                </c:pt>
                <c:pt idx="276" c:formatCode="dd/mm/yyyy">
                  <c:v>44120</c:v>
                </c:pt>
                <c:pt idx="277" c:formatCode="dd/mm/yyyy">
                  <c:v>44123</c:v>
                </c:pt>
                <c:pt idx="278" c:formatCode="dd/mm/yyyy">
                  <c:v>44124</c:v>
                </c:pt>
                <c:pt idx="279" c:formatCode="dd/mm/yyyy">
                  <c:v>44125</c:v>
                </c:pt>
                <c:pt idx="280" c:formatCode="dd/mm/yyyy">
                  <c:v>44126</c:v>
                </c:pt>
                <c:pt idx="281" c:formatCode="dd/mm/yyyy">
                  <c:v>44127</c:v>
                </c:pt>
                <c:pt idx="282" c:formatCode="dd/mm/yyyy">
                  <c:v>44130</c:v>
                </c:pt>
                <c:pt idx="283" c:formatCode="dd/mm/yyyy">
                  <c:v>44131</c:v>
                </c:pt>
                <c:pt idx="284" c:formatCode="dd/mm/yyyy">
                  <c:v>44132</c:v>
                </c:pt>
                <c:pt idx="285" c:formatCode="dd/mm/yyyy">
                  <c:v>44133</c:v>
                </c:pt>
                <c:pt idx="286" c:formatCode="dd/mm/yyyy">
                  <c:v>44134</c:v>
                </c:pt>
                <c:pt idx="287" c:formatCode="dd/mm/yyyy">
                  <c:v>44137</c:v>
                </c:pt>
                <c:pt idx="288" c:formatCode="dd/mm/yyyy">
                  <c:v>44138</c:v>
                </c:pt>
                <c:pt idx="289" c:formatCode="dd/mm/yyyy">
                  <c:v>44139</c:v>
                </c:pt>
                <c:pt idx="290" c:formatCode="dd/mm/yyyy">
                  <c:v>44140</c:v>
                </c:pt>
                <c:pt idx="291" c:formatCode="dd/mm/yyyy">
                  <c:v>44141</c:v>
                </c:pt>
                <c:pt idx="292" c:formatCode="dd/mm/yyyy">
                  <c:v>44144</c:v>
                </c:pt>
                <c:pt idx="293" c:formatCode="dd/mm/yyyy">
                  <c:v>44145</c:v>
                </c:pt>
                <c:pt idx="294" c:formatCode="dd/mm/yyyy">
                  <c:v>44146</c:v>
                </c:pt>
                <c:pt idx="295" c:formatCode="dd/mm/yyyy">
                  <c:v>44147</c:v>
                </c:pt>
                <c:pt idx="296" c:formatCode="dd/mm/yyyy">
                  <c:v>44148</c:v>
                </c:pt>
                <c:pt idx="297" c:formatCode="dd/mm/yyyy">
                  <c:v>44149</c:v>
                </c:pt>
                <c:pt idx="298" c:formatCode="dd/mm/yyyy">
                  <c:v>44152</c:v>
                </c:pt>
                <c:pt idx="299" c:formatCode="dd/mm/yyyy">
                  <c:v>44153</c:v>
                </c:pt>
                <c:pt idx="300" c:formatCode="dd/mm/yyyy">
                  <c:v>44154</c:v>
                </c:pt>
                <c:pt idx="301" c:formatCode="dd/mm/yyyy">
                  <c:v>44155</c:v>
                </c:pt>
                <c:pt idx="302" c:formatCode="dd/mm/yyyy">
                  <c:v>44158</c:v>
                </c:pt>
                <c:pt idx="303" c:formatCode="dd/mm/yyyy">
                  <c:v>44159</c:v>
                </c:pt>
                <c:pt idx="304" c:formatCode="dd/mm/yyyy">
                  <c:v>44160</c:v>
                </c:pt>
                <c:pt idx="305" c:formatCode="dd/mm/yyyy">
                  <c:v>44161</c:v>
                </c:pt>
                <c:pt idx="306" c:formatCode="dd/mm/yyyy">
                  <c:v>44162</c:v>
                </c:pt>
                <c:pt idx="307" c:formatCode="dd/mm/yyyy">
                  <c:v>44166</c:v>
                </c:pt>
                <c:pt idx="308" c:formatCode="dd/mm/yyyy">
                  <c:v>44167</c:v>
                </c:pt>
                <c:pt idx="309" c:formatCode="dd/mm/yyyy">
                  <c:v>44168</c:v>
                </c:pt>
                <c:pt idx="310" c:formatCode="dd/mm/yyyy">
                  <c:v>44169</c:v>
                </c:pt>
                <c:pt idx="311" c:formatCode="dd/mm/yyyy">
                  <c:v>44172</c:v>
                </c:pt>
                <c:pt idx="312" c:formatCode="dd/mm/yyyy">
                  <c:v>44173</c:v>
                </c:pt>
                <c:pt idx="313" c:formatCode="dd/mm/yyyy">
                  <c:v>44174</c:v>
                </c:pt>
                <c:pt idx="314" c:formatCode="dd/mm/yyyy">
                  <c:v>44175</c:v>
                </c:pt>
                <c:pt idx="315" c:formatCode="dd/mm/yyyy">
                  <c:v>44176</c:v>
                </c:pt>
                <c:pt idx="316" c:formatCode="dd/mm/yyyy">
                  <c:v>44179</c:v>
                </c:pt>
                <c:pt idx="317" c:formatCode="dd/mm/yyyy">
                  <c:v>44180</c:v>
                </c:pt>
                <c:pt idx="318" c:formatCode="dd/mm/yyyy">
                  <c:v>44181</c:v>
                </c:pt>
                <c:pt idx="319" c:formatCode="dd/mm/yyyy">
                  <c:v>44182</c:v>
                </c:pt>
                <c:pt idx="320" c:formatCode="dd/mm/yyyy">
                  <c:v>44183</c:v>
                </c:pt>
                <c:pt idx="321" c:formatCode="dd/mm/yyyy">
                  <c:v>44186</c:v>
                </c:pt>
                <c:pt idx="322" c:formatCode="dd/mm/yyyy">
                  <c:v>44187</c:v>
                </c:pt>
                <c:pt idx="323" c:formatCode="dd/mm/yyyy">
                  <c:v>44188</c:v>
                </c:pt>
                <c:pt idx="324" c:formatCode="dd/mm/yyyy">
                  <c:v>44189</c:v>
                </c:pt>
                <c:pt idx="325" c:formatCode="dd/mm/yyyy">
                  <c:v>44193</c:v>
                </c:pt>
                <c:pt idx="326" c:formatCode="dd/mm/yyyy">
                  <c:v>44194</c:v>
                </c:pt>
                <c:pt idx="327" c:formatCode="dd/mm/yyyy">
                  <c:v>44195</c:v>
                </c:pt>
                <c:pt idx="328" c:formatCode="dd/mm/yyyy">
                  <c:v>44196</c:v>
                </c:pt>
                <c:pt idx="329" c:formatCode="dd/mm/yyyy">
                  <c:v>44197</c:v>
                </c:pt>
                <c:pt idx="330" c:formatCode="dd/mm/yyyy">
                  <c:v>44200</c:v>
                </c:pt>
                <c:pt idx="331" c:formatCode="dd/mm/yyyy">
                  <c:v>44201</c:v>
                </c:pt>
                <c:pt idx="332" c:formatCode="dd/mm/yyyy">
                  <c:v>44202</c:v>
                </c:pt>
                <c:pt idx="333" c:formatCode="dd/mm/yyyy">
                  <c:v>44203</c:v>
                </c:pt>
                <c:pt idx="334" c:formatCode="dd/mm/yyyy">
                  <c:v>44204</c:v>
                </c:pt>
                <c:pt idx="335" c:formatCode="dd/mm/yyyy">
                  <c:v>44207</c:v>
                </c:pt>
                <c:pt idx="336" c:formatCode="dd/mm/yyyy">
                  <c:v>44208</c:v>
                </c:pt>
                <c:pt idx="337" c:formatCode="dd/mm/yyyy">
                  <c:v>44209</c:v>
                </c:pt>
                <c:pt idx="338" c:formatCode="dd/mm/yyyy">
                  <c:v>44210</c:v>
                </c:pt>
                <c:pt idx="339" c:formatCode="dd/mm/yyyy">
                  <c:v>44211</c:v>
                </c:pt>
                <c:pt idx="340" c:formatCode="dd/mm/yyyy">
                  <c:v>44214</c:v>
                </c:pt>
                <c:pt idx="341" c:formatCode="dd/mm/yyyy">
                  <c:v>44215</c:v>
                </c:pt>
                <c:pt idx="342" c:formatCode="dd/mm/yyyy">
                  <c:v>44216</c:v>
                </c:pt>
                <c:pt idx="343" c:formatCode="dd/mm/yyyy">
                  <c:v>44217</c:v>
                </c:pt>
                <c:pt idx="344" c:formatCode="dd/mm/yyyy">
                  <c:v>44218</c:v>
                </c:pt>
                <c:pt idx="345" c:formatCode="dd/mm/yyyy">
                  <c:v>44221</c:v>
                </c:pt>
                <c:pt idx="346" c:formatCode="dd/mm/yyyy">
                  <c:v>44223</c:v>
                </c:pt>
                <c:pt idx="347" c:formatCode="dd/mm/yyyy">
                  <c:v>44224</c:v>
                </c:pt>
                <c:pt idx="348" c:formatCode="dd/mm/yyyy">
                  <c:v>44225</c:v>
                </c:pt>
                <c:pt idx="349" c:formatCode="dd/mm/yyyy">
                  <c:v>44228</c:v>
                </c:pt>
                <c:pt idx="350" c:formatCode="dd/mm/yyyy">
                  <c:v>44229</c:v>
                </c:pt>
                <c:pt idx="351" c:formatCode="dd/mm/yyyy">
                  <c:v>44230</c:v>
                </c:pt>
                <c:pt idx="352" c:formatCode="dd/mm/yyyy">
                  <c:v>44231</c:v>
                </c:pt>
                <c:pt idx="353" c:formatCode="dd/mm/yyyy">
                  <c:v>44232</c:v>
                </c:pt>
                <c:pt idx="354" c:formatCode="dd/mm/yyyy">
                  <c:v>44235</c:v>
                </c:pt>
                <c:pt idx="355" c:formatCode="dd/mm/yyyy">
                  <c:v>44236</c:v>
                </c:pt>
                <c:pt idx="356" c:formatCode="dd/mm/yyyy">
                  <c:v>44237</c:v>
                </c:pt>
                <c:pt idx="357" c:formatCode="dd/mm/yyyy">
                  <c:v>44238</c:v>
                </c:pt>
                <c:pt idx="358" c:formatCode="dd/mm/yyyy">
                  <c:v>44239</c:v>
                </c:pt>
                <c:pt idx="359" c:formatCode="dd/mm/yyyy">
                  <c:v>44242</c:v>
                </c:pt>
                <c:pt idx="360" c:formatCode="dd/mm/yyyy">
                  <c:v>44243</c:v>
                </c:pt>
                <c:pt idx="361" c:formatCode="dd/mm/yyyy">
                  <c:v>44244</c:v>
                </c:pt>
                <c:pt idx="362" c:formatCode="dd/mm/yyyy">
                  <c:v>44245</c:v>
                </c:pt>
                <c:pt idx="363" c:formatCode="dd/mm/yyyy">
                  <c:v>44246</c:v>
                </c:pt>
                <c:pt idx="364" c:formatCode="dd/mm/yyyy">
                  <c:v>44249</c:v>
                </c:pt>
                <c:pt idx="365" c:formatCode="dd/mm/yyyy">
                  <c:v>44250</c:v>
                </c:pt>
                <c:pt idx="366" c:formatCode="dd/mm/yyyy">
                  <c:v>44251</c:v>
                </c:pt>
                <c:pt idx="367" c:formatCode="dd/mm/yyyy">
                  <c:v>44252</c:v>
                </c:pt>
                <c:pt idx="368" c:formatCode="dd/mm/yyyy">
                  <c:v>44253</c:v>
                </c:pt>
                <c:pt idx="369" c:formatCode="dd/mm/yyyy">
                  <c:v>44256</c:v>
                </c:pt>
                <c:pt idx="370" c:formatCode="dd/mm/yyyy">
                  <c:v>44257</c:v>
                </c:pt>
                <c:pt idx="371" c:formatCode="dd/mm/yyyy">
                  <c:v>44258</c:v>
                </c:pt>
                <c:pt idx="372" c:formatCode="dd/mm/yyyy">
                  <c:v>44259</c:v>
                </c:pt>
                <c:pt idx="373" c:formatCode="dd/mm/yyyy">
                  <c:v>44260</c:v>
                </c:pt>
                <c:pt idx="374" c:formatCode="dd/mm/yyyy">
                  <c:v>44263</c:v>
                </c:pt>
                <c:pt idx="375" c:formatCode="dd/mm/yyyy">
                  <c:v>44264</c:v>
                </c:pt>
                <c:pt idx="376" c:formatCode="dd/mm/yyyy">
                  <c:v>44265</c:v>
                </c:pt>
                <c:pt idx="377" c:formatCode="dd/mm/yyyy">
                  <c:v>44267</c:v>
                </c:pt>
                <c:pt idx="378" c:formatCode="dd/mm/yyyy">
                  <c:v>44270</c:v>
                </c:pt>
                <c:pt idx="379" c:formatCode="dd/mm/yyyy">
                  <c:v>44271</c:v>
                </c:pt>
                <c:pt idx="380" c:formatCode="dd/mm/yyyy">
                  <c:v>44272</c:v>
                </c:pt>
                <c:pt idx="381" c:formatCode="dd/mm/yyyy">
                  <c:v>44273</c:v>
                </c:pt>
                <c:pt idx="382" c:formatCode="dd/mm/yyyy">
                  <c:v>44274</c:v>
                </c:pt>
                <c:pt idx="383" c:formatCode="dd/mm/yyyy">
                  <c:v>44277</c:v>
                </c:pt>
                <c:pt idx="384" c:formatCode="dd/mm/yyyy">
                  <c:v>44278</c:v>
                </c:pt>
                <c:pt idx="385" c:formatCode="dd/mm/yyyy">
                  <c:v>44279</c:v>
                </c:pt>
                <c:pt idx="386" c:formatCode="dd/mm/yyyy">
                  <c:v>44280</c:v>
                </c:pt>
                <c:pt idx="387" c:formatCode="dd/mm/yyyy">
                  <c:v>44281</c:v>
                </c:pt>
                <c:pt idx="388" c:formatCode="dd/mm/yyyy">
                  <c:v>44285</c:v>
                </c:pt>
                <c:pt idx="389" c:formatCode="dd/mm/yyyy">
                  <c:v>44286</c:v>
                </c:pt>
                <c:pt idx="390" c:formatCode="dd/mm/yyyy">
                  <c:v>44287</c:v>
                </c:pt>
                <c:pt idx="391" c:formatCode="dd/mm/yyyy">
                  <c:v>44291</c:v>
                </c:pt>
                <c:pt idx="392" c:formatCode="dd/mm/yyyy">
                  <c:v>44292</c:v>
                </c:pt>
                <c:pt idx="393" c:formatCode="dd/mm/yyyy">
                  <c:v>44293</c:v>
                </c:pt>
                <c:pt idx="394" c:formatCode="dd/mm/yyyy">
                  <c:v>44294</c:v>
                </c:pt>
                <c:pt idx="395" c:formatCode="dd/mm/yyyy">
                  <c:v>44295</c:v>
                </c:pt>
                <c:pt idx="396" c:formatCode="dd/mm/yyyy">
                  <c:v>44298</c:v>
                </c:pt>
                <c:pt idx="397" c:formatCode="dd/mm/yyyy">
                  <c:v>44299</c:v>
                </c:pt>
                <c:pt idx="398" c:formatCode="dd/mm/yyyy">
                  <c:v>44301</c:v>
                </c:pt>
                <c:pt idx="399" c:formatCode="dd/mm/yyyy">
                  <c:v>44302</c:v>
                </c:pt>
                <c:pt idx="400" c:formatCode="dd/mm/yyyy">
                  <c:v>44305</c:v>
                </c:pt>
                <c:pt idx="401" c:formatCode="dd/mm/yyyy">
                  <c:v>44306</c:v>
                </c:pt>
                <c:pt idx="402" c:formatCode="dd/mm/yyyy">
                  <c:v>44308</c:v>
                </c:pt>
                <c:pt idx="403" c:formatCode="dd/mm/yyyy">
                  <c:v>44309</c:v>
                </c:pt>
                <c:pt idx="404" c:formatCode="dd/mm/yyyy">
                  <c:v>44312</c:v>
                </c:pt>
                <c:pt idx="405" c:formatCode="dd/mm/yyyy">
                  <c:v>44313</c:v>
                </c:pt>
                <c:pt idx="406" c:formatCode="dd/mm/yyyy">
                  <c:v>44314</c:v>
                </c:pt>
                <c:pt idx="407" c:formatCode="dd/mm/yyyy">
                  <c:v>44315</c:v>
                </c:pt>
                <c:pt idx="408" c:formatCode="dd/mm/yyyy">
                  <c:v>44316</c:v>
                </c:pt>
                <c:pt idx="409" c:formatCode="dd/mm/yyyy">
                  <c:v>44319</c:v>
                </c:pt>
                <c:pt idx="410" c:formatCode="dd/mm/yyyy">
                  <c:v>44320</c:v>
                </c:pt>
                <c:pt idx="411" c:formatCode="dd/mm/yyyy">
                  <c:v>44321</c:v>
                </c:pt>
                <c:pt idx="412" c:formatCode="dd/mm/yyyy">
                  <c:v>44322</c:v>
                </c:pt>
                <c:pt idx="413" c:formatCode="dd/mm/yyyy">
                  <c:v>44323</c:v>
                </c:pt>
                <c:pt idx="414" c:formatCode="dd/mm/yyyy">
                  <c:v>44326</c:v>
                </c:pt>
                <c:pt idx="415" c:formatCode="dd/mm/yyyy">
                  <c:v>44327</c:v>
                </c:pt>
                <c:pt idx="416" c:formatCode="dd/mm/yyyy">
                  <c:v>44328</c:v>
                </c:pt>
                <c:pt idx="417" c:formatCode="dd/mm/yyyy">
                  <c:v>44330</c:v>
                </c:pt>
                <c:pt idx="418" c:formatCode="dd/mm/yyyy">
                  <c:v>44333</c:v>
                </c:pt>
                <c:pt idx="419" c:formatCode="dd/mm/yyyy">
                  <c:v>44334</c:v>
                </c:pt>
                <c:pt idx="420" c:formatCode="dd/mm/yyyy">
                  <c:v>44335</c:v>
                </c:pt>
                <c:pt idx="421" c:formatCode="dd/mm/yyyy">
                  <c:v>44336</c:v>
                </c:pt>
                <c:pt idx="422" c:formatCode="dd/mm/yyyy">
                  <c:v>44337</c:v>
                </c:pt>
                <c:pt idx="423" c:formatCode="dd/mm/yyyy">
                  <c:v>44340</c:v>
                </c:pt>
                <c:pt idx="424" c:formatCode="dd/mm/yyyy">
                  <c:v>44341</c:v>
                </c:pt>
                <c:pt idx="425" c:formatCode="dd/mm/yyyy">
                  <c:v>44342</c:v>
                </c:pt>
                <c:pt idx="426" c:formatCode="dd/mm/yyyy">
                  <c:v>44343</c:v>
                </c:pt>
                <c:pt idx="427" c:formatCode="dd/mm/yyyy">
                  <c:v>44344</c:v>
                </c:pt>
                <c:pt idx="428" c:formatCode="dd/mm/yyyy">
                  <c:v>44347</c:v>
                </c:pt>
                <c:pt idx="429" c:formatCode="dd/mm/yyyy">
                  <c:v>44348</c:v>
                </c:pt>
                <c:pt idx="430" c:formatCode="dd/mm/yyyy">
                  <c:v>44349</c:v>
                </c:pt>
                <c:pt idx="431" c:formatCode="dd/mm/yyyy">
                  <c:v>44350</c:v>
                </c:pt>
                <c:pt idx="432" c:formatCode="dd/mm/yyyy">
                  <c:v>44351</c:v>
                </c:pt>
                <c:pt idx="433" c:formatCode="dd/mm/yyyy">
                  <c:v>44354</c:v>
                </c:pt>
                <c:pt idx="434" c:formatCode="dd/mm/yyyy">
                  <c:v>44355</c:v>
                </c:pt>
                <c:pt idx="435" c:formatCode="dd/mm/yyyy">
                  <c:v>44356</c:v>
                </c:pt>
                <c:pt idx="436" c:formatCode="dd/mm/yyyy">
                  <c:v>44357</c:v>
                </c:pt>
                <c:pt idx="437" c:formatCode="dd/mm/yyyy">
                  <c:v>44358</c:v>
                </c:pt>
                <c:pt idx="438" c:formatCode="dd/mm/yyyy">
                  <c:v>44361</c:v>
                </c:pt>
                <c:pt idx="439" c:formatCode="dd/mm/yyyy">
                  <c:v>44362</c:v>
                </c:pt>
                <c:pt idx="440" c:formatCode="dd/mm/yyyy">
                  <c:v>44363</c:v>
                </c:pt>
                <c:pt idx="441" c:formatCode="dd/mm/yyyy">
                  <c:v>44364</c:v>
                </c:pt>
                <c:pt idx="442" c:formatCode="dd/mm/yyyy">
                  <c:v>44365</c:v>
                </c:pt>
                <c:pt idx="443" c:formatCode="dd/mm/yyyy">
                  <c:v>44368</c:v>
                </c:pt>
                <c:pt idx="444" c:formatCode="dd/mm/yyyy">
                  <c:v>44369</c:v>
                </c:pt>
                <c:pt idx="445" c:formatCode="dd/mm/yyyy">
                  <c:v>44370</c:v>
                </c:pt>
                <c:pt idx="446" c:formatCode="dd/mm/yyyy">
                  <c:v>44371</c:v>
                </c:pt>
                <c:pt idx="447" c:formatCode="dd/mm/yyyy">
                  <c:v>44372</c:v>
                </c:pt>
                <c:pt idx="448" c:formatCode="dd/mm/yyyy">
                  <c:v>44375</c:v>
                </c:pt>
                <c:pt idx="449" c:formatCode="dd/mm/yyyy">
                  <c:v>44376</c:v>
                </c:pt>
                <c:pt idx="450" c:formatCode="dd/mm/yyyy">
                  <c:v>44377</c:v>
                </c:pt>
                <c:pt idx="451" c:formatCode="dd/mm/yyyy">
                  <c:v>44378</c:v>
                </c:pt>
                <c:pt idx="452" c:formatCode="dd/mm/yyyy">
                  <c:v>44379</c:v>
                </c:pt>
                <c:pt idx="453" c:formatCode="dd/mm/yyyy">
                  <c:v>44382</c:v>
                </c:pt>
                <c:pt idx="454" c:formatCode="dd/mm/yyyy">
                  <c:v>44383</c:v>
                </c:pt>
                <c:pt idx="455" c:formatCode="dd/mm/yyyy">
                  <c:v>44384</c:v>
                </c:pt>
                <c:pt idx="456" c:formatCode="dd/mm/yyyy">
                  <c:v>44385</c:v>
                </c:pt>
                <c:pt idx="457" c:formatCode="dd/mm/yyyy">
                  <c:v>44386</c:v>
                </c:pt>
                <c:pt idx="458" c:formatCode="dd/mm/yyyy">
                  <c:v>44389</c:v>
                </c:pt>
                <c:pt idx="459" c:formatCode="dd/mm/yyyy">
                  <c:v>44390</c:v>
                </c:pt>
                <c:pt idx="460" c:formatCode="dd/mm/yyyy">
                  <c:v>44391</c:v>
                </c:pt>
                <c:pt idx="461" c:formatCode="dd/mm/yyyy">
                  <c:v>44392</c:v>
                </c:pt>
                <c:pt idx="462" c:formatCode="dd/mm/yyyy">
                  <c:v>44393</c:v>
                </c:pt>
                <c:pt idx="463" c:formatCode="dd/mm/yyyy">
                  <c:v>44396</c:v>
                </c:pt>
                <c:pt idx="464" c:formatCode="dd/mm/yyyy">
                  <c:v>44397</c:v>
                </c:pt>
                <c:pt idx="465" c:formatCode="dd/mm/yyyy">
                  <c:v>44399</c:v>
                </c:pt>
                <c:pt idx="466" c:formatCode="dd/mm/yyyy">
                  <c:v>44400</c:v>
                </c:pt>
                <c:pt idx="467" c:formatCode="dd/mm/yyyy">
                  <c:v>44403</c:v>
                </c:pt>
                <c:pt idx="468" c:formatCode="dd/mm/yyyy">
                  <c:v>44404</c:v>
                </c:pt>
                <c:pt idx="469" c:formatCode="dd/mm/yyyy">
                  <c:v>44405</c:v>
                </c:pt>
                <c:pt idx="470" c:formatCode="dd/mm/yyyy">
                  <c:v>44406</c:v>
                </c:pt>
                <c:pt idx="471" c:formatCode="dd/mm/yyyy">
                  <c:v>44407</c:v>
                </c:pt>
                <c:pt idx="472" c:formatCode="dd/mm/yyyy">
                  <c:v>44410</c:v>
                </c:pt>
                <c:pt idx="473" c:formatCode="dd/mm/yyyy">
                  <c:v>44411</c:v>
                </c:pt>
                <c:pt idx="474" c:formatCode="dd/mm/yyyy">
                  <c:v>44412</c:v>
                </c:pt>
                <c:pt idx="475" c:formatCode="dd/mm/yyyy">
                  <c:v>44413</c:v>
                </c:pt>
                <c:pt idx="476" c:formatCode="dd/mm/yyyy">
                  <c:v>44414</c:v>
                </c:pt>
                <c:pt idx="477" c:formatCode="dd/mm/yyyy">
                  <c:v>44417</c:v>
                </c:pt>
                <c:pt idx="478" c:formatCode="dd/mm/yyyy">
                  <c:v>44418</c:v>
                </c:pt>
                <c:pt idx="479" c:formatCode="dd/mm/yyyy">
                  <c:v>44419</c:v>
                </c:pt>
                <c:pt idx="480" c:formatCode="dd/mm/yyyy">
                  <c:v>44420</c:v>
                </c:pt>
                <c:pt idx="481" c:formatCode="dd/mm/yyyy">
                  <c:v>44421</c:v>
                </c:pt>
                <c:pt idx="482" c:formatCode="dd/mm/yyyy">
                  <c:v>44424</c:v>
                </c:pt>
                <c:pt idx="483" c:formatCode="dd/mm/yyyy">
                  <c:v>44425</c:v>
                </c:pt>
                <c:pt idx="484" c:formatCode="dd/mm/yyyy">
                  <c:v>44426</c:v>
                </c:pt>
                <c:pt idx="485" c:formatCode="dd/mm/yyyy">
                  <c:v>44428</c:v>
                </c:pt>
                <c:pt idx="486" c:formatCode="dd/mm/yyyy">
                  <c:v>44431</c:v>
                </c:pt>
                <c:pt idx="487" c:formatCode="dd/mm/yyyy">
                  <c:v>44432</c:v>
                </c:pt>
                <c:pt idx="488" c:formatCode="dd/mm/yyyy">
                  <c:v>44433</c:v>
                </c:pt>
                <c:pt idx="489" c:formatCode="dd/mm/yyyy">
                  <c:v>44434</c:v>
                </c:pt>
                <c:pt idx="490" c:formatCode="dd/mm/yyyy">
                  <c:v>44435</c:v>
                </c:pt>
                <c:pt idx="491" c:formatCode="dd/mm/yyyy">
                  <c:v>44438</c:v>
                </c:pt>
                <c:pt idx="492" c:formatCode="dd/mm/yyyy">
                  <c:v>44439</c:v>
                </c:pt>
                <c:pt idx="493" c:formatCode="dd/mm/yyyy">
                  <c:v>44440</c:v>
                </c:pt>
                <c:pt idx="494" c:formatCode="dd/mm/yyyy">
                  <c:v>44441</c:v>
                </c:pt>
                <c:pt idx="495" c:formatCode="dd/mm/yyyy">
                  <c:v>44442</c:v>
                </c:pt>
                <c:pt idx="496" c:formatCode="dd/mm/yyyy">
                  <c:v>44445</c:v>
                </c:pt>
                <c:pt idx="497" c:formatCode="dd/mm/yyyy">
                  <c:v>44446</c:v>
                </c:pt>
                <c:pt idx="498" c:formatCode="dd/mm/yyyy">
                  <c:v>44447</c:v>
                </c:pt>
                <c:pt idx="499" c:formatCode="dd/mm/yyyy">
                  <c:v>44448</c:v>
                </c:pt>
                <c:pt idx="500" c:formatCode="dd/mm/yyyy">
                  <c:v>44452</c:v>
                </c:pt>
                <c:pt idx="501" c:formatCode="dd/mm/yyyy">
                  <c:v>44453</c:v>
                </c:pt>
                <c:pt idx="502" c:formatCode="dd/mm/yyyy">
                  <c:v>44454</c:v>
                </c:pt>
                <c:pt idx="503" c:formatCode="dd/mm/yyyy">
                  <c:v>44455</c:v>
                </c:pt>
                <c:pt idx="504" c:formatCode="dd/mm/yyyy">
                  <c:v>44456</c:v>
                </c:pt>
                <c:pt idx="505" c:formatCode="dd/mm/yyyy">
                  <c:v>44459</c:v>
                </c:pt>
                <c:pt idx="506" c:formatCode="dd/mm/yyyy">
                  <c:v>44460</c:v>
                </c:pt>
                <c:pt idx="507" c:formatCode="dd/mm/yyyy">
                  <c:v>44461</c:v>
                </c:pt>
                <c:pt idx="508" c:formatCode="dd/mm/yyyy">
                  <c:v>44462</c:v>
                </c:pt>
                <c:pt idx="509" c:formatCode="dd/mm/yyyy">
                  <c:v>44463</c:v>
                </c:pt>
                <c:pt idx="510" c:formatCode="dd/mm/yyyy">
                  <c:v>44466</c:v>
                </c:pt>
                <c:pt idx="511" c:formatCode="dd/mm/yyyy">
                  <c:v>44467</c:v>
                </c:pt>
                <c:pt idx="512" c:formatCode="dd/mm/yyyy">
                  <c:v>44468</c:v>
                </c:pt>
                <c:pt idx="513" c:formatCode="dd/mm/yyyy">
                  <c:v>44469</c:v>
                </c:pt>
                <c:pt idx="514" c:formatCode="dd/mm/yyyy">
                  <c:v>44470</c:v>
                </c:pt>
                <c:pt idx="515" c:formatCode="dd/mm/yyyy">
                  <c:v>44473</c:v>
                </c:pt>
                <c:pt idx="516" c:formatCode="dd/mm/yyyy">
                  <c:v>44474</c:v>
                </c:pt>
                <c:pt idx="517" c:formatCode="dd/mm/yyyy">
                  <c:v>44475</c:v>
                </c:pt>
                <c:pt idx="518" c:formatCode="dd/mm/yyyy">
                  <c:v>44476</c:v>
                </c:pt>
                <c:pt idx="519" c:formatCode="dd/mm/yyyy">
                  <c:v>44477</c:v>
                </c:pt>
                <c:pt idx="520" c:formatCode="dd/mm/yyyy">
                  <c:v>44480</c:v>
                </c:pt>
                <c:pt idx="521" c:formatCode="dd/mm/yyyy">
                  <c:v>44481</c:v>
                </c:pt>
                <c:pt idx="522" c:formatCode="dd/mm/yyyy">
                  <c:v>44482</c:v>
                </c:pt>
                <c:pt idx="523" c:formatCode="dd/mm/yyyy">
                  <c:v>44483</c:v>
                </c:pt>
                <c:pt idx="524" c:formatCode="dd/mm/yyyy">
                  <c:v>44487</c:v>
                </c:pt>
                <c:pt idx="525" c:formatCode="dd/mm/yyyy">
                  <c:v>44488</c:v>
                </c:pt>
                <c:pt idx="526" c:formatCode="dd/mm/yyyy">
                  <c:v>44489</c:v>
                </c:pt>
                <c:pt idx="527" c:formatCode="dd/mm/yyyy">
                  <c:v>44490</c:v>
                </c:pt>
                <c:pt idx="528" c:formatCode="dd/mm/yyyy">
                  <c:v>44491</c:v>
                </c:pt>
                <c:pt idx="529" c:formatCode="dd/mm/yyyy">
                  <c:v>44494</c:v>
                </c:pt>
                <c:pt idx="530" c:formatCode="dd/mm/yyyy">
                  <c:v>44495</c:v>
                </c:pt>
                <c:pt idx="531" c:formatCode="dd/mm/yyyy">
                  <c:v>44496</c:v>
                </c:pt>
                <c:pt idx="532" c:formatCode="dd/mm/yyyy">
                  <c:v>44497</c:v>
                </c:pt>
                <c:pt idx="533" c:formatCode="dd/mm/yyyy">
                  <c:v>44498</c:v>
                </c:pt>
                <c:pt idx="534" c:formatCode="dd/mm/yyyy">
                  <c:v>44501</c:v>
                </c:pt>
                <c:pt idx="535" c:formatCode="dd/mm/yyyy">
                  <c:v>44502</c:v>
                </c:pt>
                <c:pt idx="536" c:formatCode="dd/mm/yyyy">
                  <c:v>44503</c:v>
                </c:pt>
                <c:pt idx="537" c:formatCode="dd/mm/yyyy">
                  <c:v>44504</c:v>
                </c:pt>
                <c:pt idx="538" c:formatCode="dd/mm/yyyy">
                  <c:v>44508</c:v>
                </c:pt>
                <c:pt idx="539" c:formatCode="dd/mm/yyyy">
                  <c:v>44509</c:v>
                </c:pt>
                <c:pt idx="540" c:formatCode="dd/mm/yyyy">
                  <c:v>44510</c:v>
                </c:pt>
                <c:pt idx="541" c:formatCode="dd/mm/yyyy">
                  <c:v>44511</c:v>
                </c:pt>
                <c:pt idx="542" c:formatCode="dd/mm/yyyy">
                  <c:v>44512</c:v>
                </c:pt>
                <c:pt idx="543" c:formatCode="dd/mm/yyyy">
                  <c:v>44515</c:v>
                </c:pt>
                <c:pt idx="544" c:formatCode="dd/mm/yyyy">
                  <c:v>44516</c:v>
                </c:pt>
                <c:pt idx="545" c:formatCode="dd/mm/yyyy">
                  <c:v>44517</c:v>
                </c:pt>
                <c:pt idx="546" c:formatCode="dd/mm/yyyy">
                  <c:v>44518</c:v>
                </c:pt>
                <c:pt idx="547" c:formatCode="dd/mm/yyyy">
                  <c:v>44522</c:v>
                </c:pt>
                <c:pt idx="548" c:formatCode="dd/mm/yyyy">
                  <c:v>44523</c:v>
                </c:pt>
                <c:pt idx="549" c:formatCode="dd/mm/yyyy">
                  <c:v>44524</c:v>
                </c:pt>
                <c:pt idx="550" c:formatCode="dd/mm/yyyy">
                  <c:v>44525</c:v>
                </c:pt>
                <c:pt idx="551" c:formatCode="dd/mm/yyyy">
                  <c:v>44526</c:v>
                </c:pt>
                <c:pt idx="552" c:formatCode="dd/mm/yyyy">
                  <c:v>44529</c:v>
                </c:pt>
                <c:pt idx="553" c:formatCode="dd/mm/yyyy">
                  <c:v>44530</c:v>
                </c:pt>
                <c:pt idx="554" c:formatCode="dd/mm/yyyy">
                  <c:v>44531</c:v>
                </c:pt>
                <c:pt idx="555" c:formatCode="dd/mm/yyyy">
                  <c:v>44532</c:v>
                </c:pt>
                <c:pt idx="556" c:formatCode="dd/mm/yyyy">
                  <c:v>44533</c:v>
                </c:pt>
                <c:pt idx="557" c:formatCode="dd/mm/yyyy">
                  <c:v>44536</c:v>
                </c:pt>
                <c:pt idx="558" c:formatCode="dd/mm/yyyy">
                  <c:v>44537</c:v>
                </c:pt>
                <c:pt idx="559" c:formatCode="dd/mm/yyyy">
                  <c:v>44538</c:v>
                </c:pt>
                <c:pt idx="560" c:formatCode="dd/mm/yyyy">
                  <c:v>44539</c:v>
                </c:pt>
                <c:pt idx="561" c:formatCode="dd/mm/yyyy">
                  <c:v>44540</c:v>
                </c:pt>
                <c:pt idx="562" c:formatCode="dd/mm/yyyy">
                  <c:v>44543</c:v>
                </c:pt>
                <c:pt idx="563" c:formatCode="dd/mm/yyyy">
                  <c:v>44544</c:v>
                </c:pt>
                <c:pt idx="564" c:formatCode="dd/mm/yyyy">
                  <c:v>44545</c:v>
                </c:pt>
                <c:pt idx="565" c:formatCode="dd/mm/yyyy">
                  <c:v>44546</c:v>
                </c:pt>
                <c:pt idx="566" c:formatCode="dd/mm/yyyy">
                  <c:v>44547</c:v>
                </c:pt>
                <c:pt idx="567" c:formatCode="dd/mm/yyyy">
                  <c:v>44550</c:v>
                </c:pt>
                <c:pt idx="568" c:formatCode="dd/mm/yyyy">
                  <c:v>44551</c:v>
                </c:pt>
                <c:pt idx="569" c:formatCode="dd/mm/yyyy">
                  <c:v>44552</c:v>
                </c:pt>
                <c:pt idx="570" c:formatCode="dd/mm/yyyy">
                  <c:v>44553</c:v>
                </c:pt>
                <c:pt idx="571" c:formatCode="dd/mm/yyyy">
                  <c:v>44554</c:v>
                </c:pt>
                <c:pt idx="572" c:formatCode="dd/mm/yyyy">
                  <c:v>44557</c:v>
                </c:pt>
                <c:pt idx="573" c:formatCode="dd/mm/yyyy">
                  <c:v>44558</c:v>
                </c:pt>
                <c:pt idx="574" c:formatCode="dd/mm/yyyy">
                  <c:v>44559</c:v>
                </c:pt>
                <c:pt idx="575" c:formatCode="dd/mm/yyyy">
                  <c:v>44560</c:v>
                </c:pt>
                <c:pt idx="576" c:formatCode="dd/mm/yyyy">
                  <c:v>44561</c:v>
                </c:pt>
                <c:pt idx="577" c:formatCode="dd/mm/yyyy">
                  <c:v>44564</c:v>
                </c:pt>
                <c:pt idx="578" c:formatCode="dd/mm/yyyy">
                  <c:v>44565</c:v>
                </c:pt>
                <c:pt idx="579" c:formatCode="dd/mm/yyyy">
                  <c:v>44566</c:v>
                </c:pt>
                <c:pt idx="580" c:formatCode="dd/mm/yyyy">
                  <c:v>44567</c:v>
                </c:pt>
                <c:pt idx="581" c:formatCode="dd/mm/yyyy">
                  <c:v>44568</c:v>
                </c:pt>
                <c:pt idx="582" c:formatCode="dd/mm/yyyy">
                  <c:v>44571</c:v>
                </c:pt>
                <c:pt idx="583" c:formatCode="dd/mm/yyyy">
                  <c:v>44572</c:v>
                </c:pt>
                <c:pt idx="584" c:formatCode="dd/mm/yyyy">
                  <c:v>44573</c:v>
                </c:pt>
                <c:pt idx="585" c:formatCode="dd/mm/yyyy">
                  <c:v>44574</c:v>
                </c:pt>
                <c:pt idx="586" c:formatCode="dd/mm/yyyy">
                  <c:v>44575</c:v>
                </c:pt>
                <c:pt idx="587" c:formatCode="dd/mm/yyyy">
                  <c:v>44578</c:v>
                </c:pt>
                <c:pt idx="588" c:formatCode="dd/mm/yyyy">
                  <c:v>44579</c:v>
                </c:pt>
                <c:pt idx="589" c:formatCode="dd/mm/yyyy">
                  <c:v>44580</c:v>
                </c:pt>
                <c:pt idx="590" c:formatCode="dd/mm/yyyy">
                  <c:v>44581</c:v>
                </c:pt>
                <c:pt idx="591" c:formatCode="dd/mm/yyyy">
                  <c:v>44582</c:v>
                </c:pt>
                <c:pt idx="592" c:formatCode="dd/mm/yyyy">
                  <c:v>44585</c:v>
                </c:pt>
                <c:pt idx="593" c:formatCode="dd/mm/yyyy">
                  <c:v>44586</c:v>
                </c:pt>
                <c:pt idx="594" c:formatCode="dd/mm/yyyy">
                  <c:v>44588</c:v>
                </c:pt>
                <c:pt idx="595" c:formatCode="dd/mm/yyyy">
                  <c:v>44589</c:v>
                </c:pt>
                <c:pt idx="596" c:formatCode="dd/mm/yyyy">
                  <c:v>44592</c:v>
                </c:pt>
                <c:pt idx="597" c:formatCode="dd/mm/yyyy">
                  <c:v>44593</c:v>
                </c:pt>
                <c:pt idx="598" c:formatCode="dd/mm/yyyy">
                  <c:v>44594</c:v>
                </c:pt>
                <c:pt idx="599" c:formatCode="dd/mm/yyyy">
                  <c:v>44595</c:v>
                </c:pt>
                <c:pt idx="600" c:formatCode="dd/mm/yyyy">
                  <c:v>44596</c:v>
                </c:pt>
                <c:pt idx="601" c:formatCode="dd/mm/yyyy">
                  <c:v>44599</c:v>
                </c:pt>
                <c:pt idx="602" c:formatCode="dd/mm/yyyy">
                  <c:v>44600</c:v>
                </c:pt>
                <c:pt idx="603" c:formatCode="dd/mm/yyyy">
                  <c:v>44601</c:v>
                </c:pt>
                <c:pt idx="604" c:formatCode="dd/mm/yyyy">
                  <c:v>44602</c:v>
                </c:pt>
                <c:pt idx="605" c:formatCode="dd/mm/yyyy">
                  <c:v>44603</c:v>
                </c:pt>
                <c:pt idx="606" c:formatCode="dd/mm/yyyy">
                  <c:v>44607</c:v>
                </c:pt>
                <c:pt idx="607" c:formatCode="dd/mm/yyyy">
                  <c:v>44608</c:v>
                </c:pt>
                <c:pt idx="608" c:formatCode="dd/mm/yyyy">
                  <c:v>44610</c:v>
                </c:pt>
                <c:pt idx="609" c:formatCode="dd/mm/yyyy">
                  <c:v>44613</c:v>
                </c:pt>
                <c:pt idx="610" c:formatCode="dd/mm/yyyy">
                  <c:v>44614</c:v>
                </c:pt>
                <c:pt idx="611" c:formatCode="dd/mm/yyyy">
                  <c:v>44615</c:v>
                </c:pt>
                <c:pt idx="612" c:formatCode="dd/mm/yyyy">
                  <c:v>44616</c:v>
                </c:pt>
                <c:pt idx="613" c:formatCode="dd/mm/yyyy">
                  <c:v>44617</c:v>
                </c:pt>
                <c:pt idx="614" c:formatCode="dd/mm/yyyy">
                  <c:v>44620</c:v>
                </c:pt>
                <c:pt idx="615" c:formatCode="dd/mm/yyyy">
                  <c:v>44622</c:v>
                </c:pt>
                <c:pt idx="616" c:formatCode="dd/mm/yyyy">
                  <c:v>44623</c:v>
                </c:pt>
                <c:pt idx="617" c:formatCode="dd/mm/yyyy">
                  <c:v>44624</c:v>
                </c:pt>
                <c:pt idx="618" c:formatCode="dd/mm/yyyy">
                  <c:v>44627</c:v>
                </c:pt>
                <c:pt idx="619" c:formatCode="dd/mm/yyyy">
                  <c:v>44628</c:v>
                </c:pt>
                <c:pt idx="620" c:formatCode="dd/mm/yyyy">
                  <c:v>44629</c:v>
                </c:pt>
                <c:pt idx="621" c:formatCode="dd/mm/yyyy">
                  <c:v>44630</c:v>
                </c:pt>
                <c:pt idx="622" c:formatCode="dd/mm/yyyy">
                  <c:v>44631</c:v>
                </c:pt>
                <c:pt idx="623" c:formatCode="dd/mm/yyyy">
                  <c:v>44634</c:v>
                </c:pt>
                <c:pt idx="624" c:formatCode="dd/mm/yyyy">
                  <c:v>44635</c:v>
                </c:pt>
                <c:pt idx="625" c:formatCode="dd/mm/yyyy">
                  <c:v>44636</c:v>
                </c:pt>
                <c:pt idx="626" c:formatCode="dd/mm/yyyy">
                  <c:v>44637</c:v>
                </c:pt>
                <c:pt idx="627" c:formatCode="dd/mm/yyyy">
                  <c:v>44641</c:v>
                </c:pt>
                <c:pt idx="628" c:formatCode="dd/mm/yyyy">
                  <c:v>44642</c:v>
                </c:pt>
                <c:pt idx="629" c:formatCode="dd/mm/yyyy">
                  <c:v>44643</c:v>
                </c:pt>
                <c:pt idx="630" c:formatCode="dd/mm/yyyy">
                  <c:v>44644</c:v>
                </c:pt>
                <c:pt idx="631" c:formatCode="dd/mm/yyyy">
                  <c:v>44645</c:v>
                </c:pt>
                <c:pt idx="632" c:formatCode="dd/mm/yyyy">
                  <c:v>44648</c:v>
                </c:pt>
                <c:pt idx="633" c:formatCode="dd/mm/yyyy">
                  <c:v>44649</c:v>
                </c:pt>
                <c:pt idx="634" c:formatCode="dd/mm/yyyy">
                  <c:v>44650</c:v>
                </c:pt>
                <c:pt idx="635" c:formatCode="dd/mm/yyyy">
                  <c:v>44651</c:v>
                </c:pt>
                <c:pt idx="636" c:formatCode="dd/mm/yyyy">
                  <c:v>44652</c:v>
                </c:pt>
                <c:pt idx="637" c:formatCode="dd/mm/yyyy">
                  <c:v>44655</c:v>
                </c:pt>
                <c:pt idx="638" c:formatCode="dd/mm/yyyy">
                  <c:v>44656</c:v>
                </c:pt>
                <c:pt idx="639" c:formatCode="dd/mm/yyyy">
                  <c:v>44657</c:v>
                </c:pt>
                <c:pt idx="640" c:formatCode="dd/mm/yyyy">
                  <c:v>44658</c:v>
                </c:pt>
                <c:pt idx="641" c:formatCode="dd/mm/yyyy">
                  <c:v>44659</c:v>
                </c:pt>
                <c:pt idx="642" c:formatCode="dd/mm/yyyy">
                  <c:v>44662</c:v>
                </c:pt>
                <c:pt idx="643" c:formatCode="dd/mm/yyyy">
                  <c:v>44663</c:v>
                </c:pt>
                <c:pt idx="644" c:formatCode="dd/mm/yyyy">
                  <c:v>44664</c:v>
                </c:pt>
                <c:pt idx="645" c:formatCode="dd/mm/yyyy">
                  <c:v>44669</c:v>
                </c:pt>
                <c:pt idx="646" c:formatCode="dd/mm/yyyy">
                  <c:v>44670</c:v>
                </c:pt>
                <c:pt idx="647" c:formatCode="dd/mm/yyyy">
                  <c:v>44671</c:v>
                </c:pt>
                <c:pt idx="648" c:formatCode="dd/mm/yyyy">
                  <c:v>44672</c:v>
                </c:pt>
                <c:pt idx="649" c:formatCode="dd/mm/yyyy">
                  <c:v>44673</c:v>
                </c:pt>
                <c:pt idx="650" c:formatCode="dd/mm/yyyy">
                  <c:v>44676</c:v>
                </c:pt>
                <c:pt idx="651" c:formatCode="dd/mm/yyyy">
                  <c:v>44677</c:v>
                </c:pt>
                <c:pt idx="652" c:formatCode="dd/mm/yyyy">
                  <c:v>44678</c:v>
                </c:pt>
                <c:pt idx="653" c:formatCode="dd/mm/yyyy">
                  <c:v>44679</c:v>
                </c:pt>
                <c:pt idx="654" c:formatCode="dd/mm/yyyy">
                  <c:v>44680</c:v>
                </c:pt>
                <c:pt idx="655" c:formatCode="dd/mm/yyyy">
                  <c:v>44685</c:v>
                </c:pt>
                <c:pt idx="656" c:formatCode="dd/mm/yyyy">
                  <c:v>44686</c:v>
                </c:pt>
                <c:pt idx="657" c:formatCode="dd/mm/yyyy">
                  <c:v>44687</c:v>
                </c:pt>
                <c:pt idx="658" c:formatCode="dd/mm/yyyy">
                  <c:v>44691</c:v>
                </c:pt>
                <c:pt idx="659" c:formatCode="dd/mm/yyyy">
                  <c:v>44692</c:v>
                </c:pt>
                <c:pt idx="660" c:formatCode="dd/mm/yyyy">
                  <c:v>44693</c:v>
                </c:pt>
                <c:pt idx="661" c:formatCode="dd/mm/yyyy">
                  <c:v>44694</c:v>
                </c:pt>
                <c:pt idx="662" c:formatCode="dd/mm/yyyy">
                  <c:v>44697</c:v>
                </c:pt>
                <c:pt idx="663" c:formatCode="dd/mm/yyyy">
                  <c:v>44698</c:v>
                </c:pt>
                <c:pt idx="664" c:formatCode="dd/mm/yyyy">
                  <c:v>44699</c:v>
                </c:pt>
                <c:pt idx="665" c:formatCode="dd/mm/yyyy">
                  <c:v>44700</c:v>
                </c:pt>
                <c:pt idx="666" c:formatCode="dd/mm/yyyy">
                  <c:v>44701</c:v>
                </c:pt>
                <c:pt idx="667" c:formatCode="dd/mm/yyyy">
                  <c:v>44704</c:v>
                </c:pt>
                <c:pt idx="668" c:formatCode="dd/mm/yyyy">
                  <c:v>44705</c:v>
                </c:pt>
                <c:pt idx="669" c:formatCode="dd/mm/yyyy">
                  <c:v>44706</c:v>
                </c:pt>
                <c:pt idx="670" c:formatCode="dd/mm/yyyy">
                  <c:v>44707</c:v>
                </c:pt>
                <c:pt idx="671" c:formatCode="dd/mm/yyyy">
                  <c:v>44708</c:v>
                </c:pt>
                <c:pt idx="672" c:formatCode="dd/mm/yyyy">
                  <c:v>44711</c:v>
                </c:pt>
                <c:pt idx="673" c:formatCode="dd/mm/yyyy">
                  <c:v>44712</c:v>
                </c:pt>
                <c:pt idx="674" c:formatCode="dd/mm/yyyy">
                  <c:v>44713</c:v>
                </c:pt>
                <c:pt idx="675" c:formatCode="dd/mm/yyyy">
                  <c:v>44714</c:v>
                </c:pt>
                <c:pt idx="676" c:formatCode="dd/mm/yyyy">
                  <c:v>44715</c:v>
                </c:pt>
                <c:pt idx="677" c:formatCode="dd/mm/yyyy">
                  <c:v>44718</c:v>
                </c:pt>
                <c:pt idx="678" c:formatCode="dd/mm/yyyy">
                  <c:v>44719</c:v>
                </c:pt>
                <c:pt idx="679" c:formatCode="dd/mm/yyyy">
                  <c:v>44720</c:v>
                </c:pt>
                <c:pt idx="680" c:formatCode="dd/mm/yyyy">
                  <c:v>44721</c:v>
                </c:pt>
                <c:pt idx="681" c:formatCode="dd/mm/yyyy">
                  <c:v>44722</c:v>
                </c:pt>
                <c:pt idx="682" c:formatCode="dd/mm/yyyy">
                  <c:v>44725</c:v>
                </c:pt>
                <c:pt idx="683" c:formatCode="dd/mm/yyyy">
                  <c:v>44726</c:v>
                </c:pt>
                <c:pt idx="684" c:formatCode="dd/mm/yyyy">
                  <c:v>44727</c:v>
                </c:pt>
                <c:pt idx="685" c:formatCode="dd/mm/yyyy">
                  <c:v>44728</c:v>
                </c:pt>
                <c:pt idx="686" c:formatCode="dd/mm/yyyy">
                  <c:v>44729</c:v>
                </c:pt>
                <c:pt idx="687" c:formatCode="dd/mm/yyyy">
                  <c:v>44732</c:v>
                </c:pt>
                <c:pt idx="688" c:formatCode="dd/mm/yyyy">
                  <c:v>44733</c:v>
                </c:pt>
                <c:pt idx="689" c:formatCode="dd/mm/yyyy">
                  <c:v>44734</c:v>
                </c:pt>
                <c:pt idx="690" c:formatCode="dd/mm/yyyy">
                  <c:v>44735</c:v>
                </c:pt>
                <c:pt idx="691" c:formatCode="dd/mm/yyyy">
                  <c:v>44736</c:v>
                </c:pt>
                <c:pt idx="692" c:formatCode="dd/mm/yyyy">
                  <c:v>44739</c:v>
                </c:pt>
                <c:pt idx="693" c:formatCode="dd/mm/yyyy">
                  <c:v>44740</c:v>
                </c:pt>
                <c:pt idx="694" c:formatCode="dd/mm/yyyy">
                  <c:v>44741</c:v>
                </c:pt>
                <c:pt idx="695" c:formatCode="dd/mm/yyyy">
                  <c:v>44742</c:v>
                </c:pt>
                <c:pt idx="696" c:formatCode="dd/mm/yyyy">
                  <c:v>44743</c:v>
                </c:pt>
                <c:pt idx="697" c:formatCode="dd/mm/yyyy">
                  <c:v>44746</c:v>
                </c:pt>
                <c:pt idx="698" c:formatCode="dd/mm/yyyy">
                  <c:v>44747</c:v>
                </c:pt>
                <c:pt idx="699" c:formatCode="dd/mm/yyyy">
                  <c:v>44748</c:v>
                </c:pt>
                <c:pt idx="700" c:formatCode="dd/mm/yyyy">
                  <c:v>44749</c:v>
                </c:pt>
                <c:pt idx="701" c:formatCode="dd/mm/yyyy">
                  <c:v>44750</c:v>
                </c:pt>
                <c:pt idx="702" c:formatCode="dd/mm/yyyy">
                  <c:v>44753</c:v>
                </c:pt>
                <c:pt idx="703" c:formatCode="dd/mm/yyyy">
                  <c:v>44754</c:v>
                </c:pt>
                <c:pt idx="704" c:formatCode="dd/mm/yyyy">
                  <c:v>44755</c:v>
                </c:pt>
                <c:pt idx="705" c:formatCode="dd/mm/yyyy">
                  <c:v>44756</c:v>
                </c:pt>
                <c:pt idx="706" c:formatCode="dd/mm/yyyy">
                  <c:v>44757</c:v>
                </c:pt>
                <c:pt idx="707" c:formatCode="dd/mm/yyyy">
                  <c:v>44760</c:v>
                </c:pt>
                <c:pt idx="708" c:formatCode="dd/mm/yyyy">
                  <c:v>44761</c:v>
                </c:pt>
                <c:pt idx="709" c:formatCode="dd/mm/yyyy">
                  <c:v>44762</c:v>
                </c:pt>
                <c:pt idx="710" c:formatCode="dd/mm/yyyy">
                  <c:v>44763</c:v>
                </c:pt>
                <c:pt idx="711" c:formatCode="dd/mm/yyyy">
                  <c:v>44764</c:v>
                </c:pt>
                <c:pt idx="712" c:formatCode="dd/mm/yyyy">
                  <c:v>44767</c:v>
                </c:pt>
                <c:pt idx="713" c:formatCode="dd/mm/yyyy">
                  <c:v>44768</c:v>
                </c:pt>
                <c:pt idx="714" c:formatCode="dd/mm/yyyy">
                  <c:v>44769</c:v>
                </c:pt>
                <c:pt idx="715" c:formatCode="dd/mm/yyyy">
                  <c:v>44770</c:v>
                </c:pt>
                <c:pt idx="716" c:formatCode="dd/mm/yyyy">
                  <c:v>44771</c:v>
                </c:pt>
                <c:pt idx="717" c:formatCode="dd/mm/yyyy">
                  <c:v>44774</c:v>
                </c:pt>
                <c:pt idx="718" c:formatCode="dd/mm/yyyy">
                  <c:v>44775</c:v>
                </c:pt>
                <c:pt idx="719" c:formatCode="dd/mm/yyyy">
                  <c:v>44776</c:v>
                </c:pt>
                <c:pt idx="720" c:formatCode="dd/mm/yyyy">
                  <c:v>44777</c:v>
                </c:pt>
                <c:pt idx="721" c:formatCode="dd/mm/yyyy">
                  <c:v>44778</c:v>
                </c:pt>
                <c:pt idx="722" c:formatCode="dd/mm/yyyy">
                  <c:v>44781</c:v>
                </c:pt>
                <c:pt idx="723" c:formatCode="dd/mm/yyyy">
                  <c:v>44783</c:v>
                </c:pt>
                <c:pt idx="724" c:formatCode="dd/mm/yyyy">
                  <c:v>44784</c:v>
                </c:pt>
                <c:pt idx="725" c:formatCode="dd/mm/yyyy">
                  <c:v>44785</c:v>
                </c:pt>
                <c:pt idx="726" c:formatCode="dd/mm/yyyy">
                  <c:v>44789</c:v>
                </c:pt>
                <c:pt idx="727" c:formatCode="dd/mm/yyyy">
                  <c:v>44790</c:v>
                </c:pt>
                <c:pt idx="728" c:formatCode="dd/mm/yyyy">
                  <c:v>44791</c:v>
                </c:pt>
                <c:pt idx="729" c:formatCode="dd/mm/yyyy">
                  <c:v>44792</c:v>
                </c:pt>
                <c:pt idx="730" c:formatCode="dd/mm/yyyy">
                  <c:v>44795</c:v>
                </c:pt>
                <c:pt idx="731" c:formatCode="dd/mm/yyyy">
                  <c:v>44796</c:v>
                </c:pt>
                <c:pt idx="732" c:formatCode="dd/mm/yyyy">
                  <c:v>44797</c:v>
                </c:pt>
                <c:pt idx="733" c:formatCode="dd/mm/yyyy">
                  <c:v>44798</c:v>
                </c:pt>
                <c:pt idx="734" c:formatCode="dd/mm/yyyy">
                  <c:v>44799</c:v>
                </c:pt>
                <c:pt idx="735" c:formatCode="dd/mm/yyyy">
                  <c:v>44802</c:v>
                </c:pt>
                <c:pt idx="736" c:formatCode="dd/mm/yyyy">
                  <c:v>44803</c:v>
                </c:pt>
                <c:pt idx="737" c:formatCode="dd/mm/yyyy">
                  <c:v>44805</c:v>
                </c:pt>
                <c:pt idx="738" c:formatCode="dd/mm/yyyy">
                  <c:v>44806</c:v>
                </c:pt>
                <c:pt idx="739" c:formatCode="dd/mm/yyyy">
                  <c:v>44809</c:v>
                </c:pt>
                <c:pt idx="740" c:formatCode="dd/mm/yyyy">
                  <c:v>44810</c:v>
                </c:pt>
                <c:pt idx="741" c:formatCode="dd/mm/yyyy">
                  <c:v>44811</c:v>
                </c:pt>
                <c:pt idx="742" c:formatCode="dd/mm/yyyy">
                  <c:v>44812</c:v>
                </c:pt>
                <c:pt idx="743" c:formatCode="dd/mm/yyyy">
                  <c:v>44813</c:v>
                </c:pt>
                <c:pt idx="744" c:formatCode="dd/mm/yyyy">
                  <c:v>44816</c:v>
                </c:pt>
                <c:pt idx="745" c:formatCode="dd/mm/yyyy">
                  <c:v>44817</c:v>
                </c:pt>
                <c:pt idx="746" c:formatCode="dd/mm/yyyy">
                  <c:v>44818</c:v>
                </c:pt>
                <c:pt idx="747" c:formatCode="dd/mm/yyyy">
                  <c:v>44819</c:v>
                </c:pt>
                <c:pt idx="748" c:formatCode="dd/mm/yyyy">
                  <c:v>44820</c:v>
                </c:pt>
                <c:pt idx="749" c:formatCode="dd/mm/yyyy">
                  <c:v>44823</c:v>
                </c:pt>
                <c:pt idx="750" c:formatCode="dd/mm/yyyy">
                  <c:v>44824</c:v>
                </c:pt>
                <c:pt idx="751" c:formatCode="dd/mm/yyyy">
                  <c:v>44825</c:v>
                </c:pt>
                <c:pt idx="752" c:formatCode="dd/mm/yyyy">
                  <c:v>44826</c:v>
                </c:pt>
                <c:pt idx="753" c:formatCode="dd/mm/yyyy">
                  <c:v>44827</c:v>
                </c:pt>
                <c:pt idx="754" c:formatCode="dd/mm/yyyy">
                  <c:v>44830</c:v>
                </c:pt>
                <c:pt idx="755" c:formatCode="dd/mm/yyyy">
                  <c:v>44831</c:v>
                </c:pt>
                <c:pt idx="756" c:formatCode="dd/mm/yyyy">
                  <c:v>44832</c:v>
                </c:pt>
                <c:pt idx="757" c:formatCode="dd/mm/yyyy">
                  <c:v>44833</c:v>
                </c:pt>
                <c:pt idx="758" c:formatCode="dd/mm/yyyy">
                  <c:v>44834</c:v>
                </c:pt>
                <c:pt idx="759" c:formatCode="dd/mm/yyyy">
                  <c:v>44837</c:v>
                </c:pt>
                <c:pt idx="760" c:formatCode="dd/mm/yyyy">
                  <c:v>44838</c:v>
                </c:pt>
                <c:pt idx="761" c:formatCode="dd/mm/yyyy">
                  <c:v>44840</c:v>
                </c:pt>
                <c:pt idx="762" c:formatCode="dd/mm/yyyy">
                  <c:v>44841</c:v>
                </c:pt>
                <c:pt idx="763" c:formatCode="dd/mm/yyyy">
                  <c:v>44844</c:v>
                </c:pt>
                <c:pt idx="764" c:formatCode="dd/mm/yyyy">
                  <c:v>44845</c:v>
                </c:pt>
                <c:pt idx="765" c:formatCode="dd/mm/yyyy">
                  <c:v>44846</c:v>
                </c:pt>
                <c:pt idx="766" c:formatCode="dd/mm/yyyy">
                  <c:v>44847</c:v>
                </c:pt>
                <c:pt idx="767" c:formatCode="dd/mm/yyyy">
                  <c:v>44848</c:v>
                </c:pt>
                <c:pt idx="768" c:formatCode="dd/mm/yyyy">
                  <c:v>44851</c:v>
                </c:pt>
                <c:pt idx="769" c:formatCode="dd/mm/yyyy">
                  <c:v>44852</c:v>
                </c:pt>
                <c:pt idx="770" c:formatCode="dd/mm/yyyy">
                  <c:v>44853</c:v>
                </c:pt>
                <c:pt idx="771" c:formatCode="dd/mm/yyyy">
                  <c:v>44854</c:v>
                </c:pt>
                <c:pt idx="772" c:formatCode="dd/mm/yyyy">
                  <c:v>44855</c:v>
                </c:pt>
                <c:pt idx="773" c:formatCode="dd/mm/yyyy">
                  <c:v>44858</c:v>
                </c:pt>
                <c:pt idx="774" c:formatCode="dd/mm/yyyy">
                  <c:v>44859</c:v>
                </c:pt>
                <c:pt idx="775" c:formatCode="dd/mm/yyyy">
                  <c:v>44861</c:v>
                </c:pt>
                <c:pt idx="776" c:formatCode="dd/mm/yyyy">
                  <c:v>44862</c:v>
                </c:pt>
                <c:pt idx="777" c:formatCode="dd/mm/yyyy">
                  <c:v>44865</c:v>
                </c:pt>
                <c:pt idx="778" c:formatCode="dd/mm/yyyy">
                  <c:v>44866</c:v>
                </c:pt>
                <c:pt idx="779" c:formatCode="dd/mm/yyyy">
                  <c:v>44867</c:v>
                </c:pt>
                <c:pt idx="780" c:formatCode="dd/mm/yyyy">
                  <c:v>44868</c:v>
                </c:pt>
                <c:pt idx="781" c:formatCode="dd/mm/yyyy">
                  <c:v>44869</c:v>
                </c:pt>
                <c:pt idx="782" c:formatCode="dd/mm/yyyy">
                  <c:v>44872</c:v>
                </c:pt>
                <c:pt idx="783" c:formatCode="dd/mm/yyyy">
                  <c:v>44874</c:v>
                </c:pt>
                <c:pt idx="784" c:formatCode="dd/mm/yyyy">
                  <c:v>44875</c:v>
                </c:pt>
                <c:pt idx="785" c:formatCode="dd/mm/yyyy">
                  <c:v>44876</c:v>
                </c:pt>
                <c:pt idx="786" c:formatCode="dd/mm/yyyy">
                  <c:v>44879</c:v>
                </c:pt>
                <c:pt idx="787" c:formatCode="dd/mm/yyyy">
                  <c:v>44880</c:v>
                </c:pt>
                <c:pt idx="788" c:formatCode="dd/mm/yyyy">
                  <c:v>44881</c:v>
                </c:pt>
                <c:pt idx="789" c:formatCode="dd/mm/yyyy">
                  <c:v>44882</c:v>
                </c:pt>
                <c:pt idx="790" c:formatCode="dd/mm/yyyy">
                  <c:v>44883</c:v>
                </c:pt>
                <c:pt idx="791" c:formatCode="dd/mm/yyyy">
                  <c:v>44886</c:v>
                </c:pt>
                <c:pt idx="792" c:formatCode="dd/mm/yyyy">
                  <c:v>44887</c:v>
                </c:pt>
                <c:pt idx="793" c:formatCode="dd/mm/yyyy">
                  <c:v>44888</c:v>
                </c:pt>
                <c:pt idx="794" c:formatCode="dd/mm/yyyy">
                  <c:v>44889</c:v>
                </c:pt>
                <c:pt idx="795" c:formatCode="dd/mm/yyyy">
                  <c:v>44890</c:v>
                </c:pt>
                <c:pt idx="796" c:formatCode="dd/mm/yyyy">
                  <c:v>44893</c:v>
                </c:pt>
                <c:pt idx="797" c:formatCode="dd/mm/yyyy">
                  <c:v>44894</c:v>
                </c:pt>
                <c:pt idx="798" c:formatCode="dd/mm/yyyy">
                  <c:v>44895</c:v>
                </c:pt>
                <c:pt idx="799" c:formatCode="dd/mm/yyyy">
                  <c:v>44896</c:v>
                </c:pt>
                <c:pt idx="800" c:formatCode="dd/mm/yyyy">
                  <c:v>44897</c:v>
                </c:pt>
                <c:pt idx="801" c:formatCode="dd/mm/yyyy">
                  <c:v>44900</c:v>
                </c:pt>
                <c:pt idx="802" c:formatCode="dd/mm/yyyy">
                  <c:v>44901</c:v>
                </c:pt>
                <c:pt idx="803" c:formatCode="dd/mm/yyyy">
                  <c:v>44902</c:v>
                </c:pt>
                <c:pt idx="804" c:formatCode="dd/mm/yyyy">
                  <c:v>44903</c:v>
                </c:pt>
                <c:pt idx="805" c:formatCode="dd/mm/yyyy">
                  <c:v>44904</c:v>
                </c:pt>
                <c:pt idx="806" c:formatCode="dd/mm/yyyy">
                  <c:v>44907</c:v>
                </c:pt>
                <c:pt idx="807" c:formatCode="dd/mm/yyyy">
                  <c:v>44908</c:v>
                </c:pt>
                <c:pt idx="808" c:formatCode="dd/mm/yyyy">
                  <c:v>44909</c:v>
                </c:pt>
                <c:pt idx="809" c:formatCode="dd/mm/yyyy">
                  <c:v>44910</c:v>
                </c:pt>
                <c:pt idx="810" c:formatCode="dd/mm/yyyy">
                  <c:v>44911</c:v>
                </c:pt>
                <c:pt idx="811" c:formatCode="dd/mm/yyyy">
                  <c:v>44914</c:v>
                </c:pt>
                <c:pt idx="812" c:formatCode="dd/mm/yyyy">
                  <c:v>44915</c:v>
                </c:pt>
                <c:pt idx="813" c:formatCode="dd/mm/yyyy">
                  <c:v>44916</c:v>
                </c:pt>
                <c:pt idx="814" c:formatCode="dd/mm/yyyy">
                  <c:v>44917</c:v>
                </c:pt>
                <c:pt idx="815" c:formatCode="dd/mm/yyyy">
                  <c:v>44918</c:v>
                </c:pt>
                <c:pt idx="816" c:formatCode="dd/mm/yyyy">
                  <c:v>44921</c:v>
                </c:pt>
                <c:pt idx="817" c:formatCode="dd/mm/yyyy">
                  <c:v>44922</c:v>
                </c:pt>
                <c:pt idx="818" c:formatCode="dd/mm/yyyy">
                  <c:v>44923</c:v>
                </c:pt>
                <c:pt idx="819" c:formatCode="dd/mm/yyyy">
                  <c:v>44924</c:v>
                </c:pt>
                <c:pt idx="820" c:formatCode="dd/mm/yyyy">
                  <c:v>44925</c:v>
                </c:pt>
                <c:pt idx="821" c:formatCode="dd/mm/yyyy">
                  <c:v>44928</c:v>
                </c:pt>
                <c:pt idx="822" c:formatCode="dd/mm/yyyy">
                  <c:v>44929</c:v>
                </c:pt>
                <c:pt idx="823" c:formatCode="dd/mm/yyyy">
                  <c:v>44930</c:v>
                </c:pt>
                <c:pt idx="824" c:formatCode="dd/mm/yyyy">
                  <c:v>44931</c:v>
                </c:pt>
                <c:pt idx="825" c:formatCode="dd/mm/yyyy">
                  <c:v>44932</c:v>
                </c:pt>
                <c:pt idx="826" c:formatCode="dd/mm/yyyy">
                  <c:v>44935</c:v>
                </c:pt>
                <c:pt idx="827" c:formatCode="dd/mm/yyyy">
                  <c:v>44936</c:v>
                </c:pt>
                <c:pt idx="828" c:formatCode="dd/mm/yyyy">
                  <c:v>44937</c:v>
                </c:pt>
                <c:pt idx="829" c:formatCode="dd/mm/yyyy">
                  <c:v>44938</c:v>
                </c:pt>
                <c:pt idx="830" c:formatCode="dd/mm/yyyy">
                  <c:v>44939</c:v>
                </c:pt>
                <c:pt idx="831" c:formatCode="dd/mm/yyyy">
                  <c:v>44942</c:v>
                </c:pt>
                <c:pt idx="832" c:formatCode="dd/mm/yyyy">
                  <c:v>44943</c:v>
                </c:pt>
                <c:pt idx="833" c:formatCode="dd/mm/yyyy">
                  <c:v>44944</c:v>
                </c:pt>
                <c:pt idx="834" c:formatCode="dd/mm/yyyy">
                  <c:v>44945</c:v>
                </c:pt>
                <c:pt idx="835" c:formatCode="dd/mm/yyyy">
                  <c:v>44946</c:v>
                </c:pt>
                <c:pt idx="836" c:formatCode="dd/mm/yyyy">
                  <c:v>44949</c:v>
                </c:pt>
                <c:pt idx="837" c:formatCode="dd/mm/yyyy">
                  <c:v>44950</c:v>
                </c:pt>
                <c:pt idx="838" c:formatCode="dd/mm/yyyy">
                  <c:v>44951</c:v>
                </c:pt>
                <c:pt idx="839" c:formatCode="dd/mm/yyyy">
                  <c:v>44953</c:v>
                </c:pt>
                <c:pt idx="840" c:formatCode="dd/mm/yyyy">
                  <c:v>44956</c:v>
                </c:pt>
                <c:pt idx="841" c:formatCode="dd/mm/yyyy">
                  <c:v>44957</c:v>
                </c:pt>
                <c:pt idx="842" c:formatCode="dd/mm/yyyy">
                  <c:v>44958</c:v>
                </c:pt>
                <c:pt idx="843" c:formatCode="dd/mm/yyyy">
                  <c:v>44959</c:v>
                </c:pt>
                <c:pt idx="844" c:formatCode="dd/mm/yyyy">
                  <c:v>44960</c:v>
                </c:pt>
                <c:pt idx="845" c:formatCode="dd/mm/yyyy">
                  <c:v>44963</c:v>
                </c:pt>
                <c:pt idx="846" c:formatCode="dd/mm/yyyy">
                  <c:v>44964</c:v>
                </c:pt>
                <c:pt idx="847" c:formatCode="dd/mm/yyyy">
                  <c:v>44965</c:v>
                </c:pt>
                <c:pt idx="848" c:formatCode="dd/mm/yyyy">
                  <c:v>44966</c:v>
                </c:pt>
                <c:pt idx="849" c:formatCode="dd/mm/yyyy">
                  <c:v>44967</c:v>
                </c:pt>
                <c:pt idx="850" c:formatCode="dd/mm/yyyy">
                  <c:v>44970</c:v>
                </c:pt>
                <c:pt idx="851" c:formatCode="dd/mm/yyyy">
                  <c:v>44971</c:v>
                </c:pt>
                <c:pt idx="852" c:formatCode="dd/mm/yyyy">
                  <c:v>44972</c:v>
                </c:pt>
                <c:pt idx="853" c:formatCode="dd/mm/yyyy">
                  <c:v>44973</c:v>
                </c:pt>
                <c:pt idx="854" c:formatCode="dd/mm/yyyy">
                  <c:v>44974</c:v>
                </c:pt>
                <c:pt idx="855" c:formatCode="dd/mm/yyyy">
                  <c:v>44977</c:v>
                </c:pt>
                <c:pt idx="856" c:formatCode="dd/mm/yyyy">
                  <c:v>44978</c:v>
                </c:pt>
                <c:pt idx="857" c:formatCode="dd/mm/yyyy">
                  <c:v>44979</c:v>
                </c:pt>
                <c:pt idx="858" c:formatCode="dd/mm/yyyy">
                  <c:v>44980</c:v>
                </c:pt>
                <c:pt idx="859" c:formatCode="dd/mm/yyyy">
                  <c:v>44981</c:v>
                </c:pt>
                <c:pt idx="860" c:formatCode="dd/mm/yyyy">
                  <c:v>44984</c:v>
                </c:pt>
                <c:pt idx="861" c:formatCode="dd/mm/yyyy">
                  <c:v>44985</c:v>
                </c:pt>
                <c:pt idx="862" c:formatCode="dd/mm/yyyy">
                  <c:v>44986</c:v>
                </c:pt>
                <c:pt idx="863" c:formatCode="dd/mm/yyyy">
                  <c:v>44987</c:v>
                </c:pt>
                <c:pt idx="864" c:formatCode="dd/mm/yyyy">
                  <c:v>44988</c:v>
                </c:pt>
                <c:pt idx="865" c:formatCode="dd/mm/yyyy">
                  <c:v>44991</c:v>
                </c:pt>
                <c:pt idx="866" c:formatCode="dd/mm/yyyy">
                  <c:v>44993</c:v>
                </c:pt>
                <c:pt idx="867" c:formatCode="dd/mm/yyyy">
                  <c:v>44994</c:v>
                </c:pt>
                <c:pt idx="868" c:formatCode="dd/mm/yyyy">
                  <c:v>44995</c:v>
                </c:pt>
                <c:pt idx="869" c:formatCode="dd/mm/yyyy">
                  <c:v>44998</c:v>
                </c:pt>
                <c:pt idx="870" c:formatCode="dd/mm/yyyy">
                  <c:v>44999</c:v>
                </c:pt>
                <c:pt idx="871" c:formatCode="dd/mm/yyyy">
                  <c:v>45000</c:v>
                </c:pt>
                <c:pt idx="872" c:formatCode="dd/mm/yyyy">
                  <c:v>45001</c:v>
                </c:pt>
                <c:pt idx="873" c:formatCode="dd/mm/yyyy">
                  <c:v>45002</c:v>
                </c:pt>
                <c:pt idx="874" c:formatCode="dd/mm/yyyy">
                  <c:v>45005</c:v>
                </c:pt>
                <c:pt idx="875" c:formatCode="dd/mm/yyyy">
                  <c:v>45006</c:v>
                </c:pt>
                <c:pt idx="876" c:formatCode="dd/mm/yyyy">
                  <c:v>45007</c:v>
                </c:pt>
                <c:pt idx="877" c:formatCode="dd/mm/yyyy">
                  <c:v>45008</c:v>
                </c:pt>
                <c:pt idx="878" c:formatCode="dd/mm/yyyy">
                  <c:v>45009</c:v>
                </c:pt>
                <c:pt idx="879" c:formatCode="dd/mm/yyyy">
                  <c:v>45012</c:v>
                </c:pt>
                <c:pt idx="880" c:formatCode="dd/mm/yyyy">
                  <c:v>45013</c:v>
                </c:pt>
                <c:pt idx="881" c:formatCode="dd/mm/yyyy">
                  <c:v>45014</c:v>
                </c:pt>
                <c:pt idx="882" c:formatCode="dd/mm/yyyy">
                  <c:v>45016</c:v>
                </c:pt>
                <c:pt idx="883" c:formatCode="dd/mm/yyyy">
                  <c:v>45019</c:v>
                </c:pt>
                <c:pt idx="884" c:formatCode="dd/mm/yyyy">
                  <c:v>45021</c:v>
                </c:pt>
                <c:pt idx="885" c:formatCode="dd/mm/yyyy">
                  <c:v>45022</c:v>
                </c:pt>
                <c:pt idx="886" c:formatCode="dd/mm/yyyy">
                  <c:v>45026</c:v>
                </c:pt>
                <c:pt idx="887" c:formatCode="dd/mm/yyyy">
                  <c:v>45027</c:v>
                </c:pt>
                <c:pt idx="888" c:formatCode="dd/mm/yyyy">
                  <c:v>45028</c:v>
                </c:pt>
                <c:pt idx="889" c:formatCode="dd/mm/yyyy">
                  <c:v>45029</c:v>
                </c:pt>
                <c:pt idx="890" c:formatCode="dd/mm/yyyy">
                  <c:v>45033</c:v>
                </c:pt>
                <c:pt idx="891" c:formatCode="dd/mm/yyyy">
                  <c:v>45034</c:v>
                </c:pt>
                <c:pt idx="892" c:formatCode="dd/mm/yyyy">
                  <c:v>45035</c:v>
                </c:pt>
                <c:pt idx="893" c:formatCode="dd/mm/yyyy">
                  <c:v>45036</c:v>
                </c:pt>
                <c:pt idx="894" c:formatCode="dd/mm/yyyy">
                  <c:v>45037</c:v>
                </c:pt>
                <c:pt idx="895" c:formatCode="dd/mm/yyyy">
                  <c:v>45040</c:v>
                </c:pt>
                <c:pt idx="896" c:formatCode="dd/mm/yyyy">
                  <c:v>45041</c:v>
                </c:pt>
                <c:pt idx="897" c:formatCode="dd/mm/yyyy">
                  <c:v>45042</c:v>
                </c:pt>
                <c:pt idx="898" c:formatCode="dd/mm/yyyy">
                  <c:v>45043</c:v>
                </c:pt>
                <c:pt idx="899" c:formatCode="dd/mm/yyyy">
                  <c:v>45044</c:v>
                </c:pt>
                <c:pt idx="900" c:formatCode="dd/mm/yyyy">
                  <c:v>45048</c:v>
                </c:pt>
                <c:pt idx="901" c:formatCode="dd/mm/yyyy">
                  <c:v>45049</c:v>
                </c:pt>
                <c:pt idx="902" c:formatCode="dd/mm/yyyy">
                  <c:v>45050</c:v>
                </c:pt>
                <c:pt idx="903" c:formatCode="dd/mm/yyyy">
                  <c:v>45051</c:v>
                </c:pt>
                <c:pt idx="904" c:formatCode="dd/mm/yyyy">
                  <c:v>45054</c:v>
                </c:pt>
                <c:pt idx="905" c:formatCode="dd/mm/yyyy">
                  <c:v>45055</c:v>
                </c:pt>
                <c:pt idx="906" c:formatCode="dd/mm/yyyy">
                  <c:v>45056</c:v>
                </c:pt>
                <c:pt idx="907" c:formatCode="dd/mm/yyyy">
                  <c:v>45057</c:v>
                </c:pt>
                <c:pt idx="908" c:formatCode="dd/mm/yyyy">
                  <c:v>45058</c:v>
                </c:pt>
                <c:pt idx="909" c:formatCode="dd/mm/yyyy">
                  <c:v>45061</c:v>
                </c:pt>
                <c:pt idx="910" c:formatCode="dd/mm/yyyy">
                  <c:v>45062</c:v>
                </c:pt>
                <c:pt idx="911" c:formatCode="dd/mm/yyyy">
                  <c:v>45063</c:v>
                </c:pt>
                <c:pt idx="912" c:formatCode="dd/mm/yyyy">
                  <c:v>45065</c:v>
                </c:pt>
                <c:pt idx="913" c:formatCode="dd/mm/yyyy">
                  <c:v>45068</c:v>
                </c:pt>
                <c:pt idx="914" c:formatCode="dd/mm/yyyy">
                  <c:v>45069</c:v>
                </c:pt>
                <c:pt idx="915" c:formatCode="dd/mm/yyyy">
                  <c:v>45070</c:v>
                </c:pt>
                <c:pt idx="916" c:formatCode="dd/mm/yyyy">
                  <c:v>45072</c:v>
                </c:pt>
                <c:pt idx="917" c:formatCode="dd/mm/yyyy">
                  <c:v>45076</c:v>
                </c:pt>
                <c:pt idx="918" c:formatCode="dd/mm/yyyy">
                  <c:v>45077</c:v>
                </c:pt>
                <c:pt idx="919" c:formatCode="dd/mm/yyyy">
                  <c:v>45078</c:v>
                </c:pt>
                <c:pt idx="920" c:formatCode="dd/mm/yyyy">
                  <c:v>45079</c:v>
                </c:pt>
                <c:pt idx="921" c:formatCode="dd/mm/yyyy">
                  <c:v>45082</c:v>
                </c:pt>
                <c:pt idx="922" c:formatCode="dd/mm/yyyy">
                  <c:v>45084</c:v>
                </c:pt>
                <c:pt idx="923" c:formatCode="dd/mm/yyyy">
                  <c:v>45085</c:v>
                </c:pt>
                <c:pt idx="924" c:formatCode="dd/mm/yyyy">
                  <c:v>45086</c:v>
                </c:pt>
                <c:pt idx="925" c:formatCode="dd/mm/yyyy">
                  <c:v>45089</c:v>
                </c:pt>
                <c:pt idx="926" c:formatCode="dd/mm/yyyy">
                  <c:v>45090</c:v>
                </c:pt>
                <c:pt idx="927" c:formatCode="dd/mm/yyyy">
                  <c:v>45091</c:v>
                </c:pt>
                <c:pt idx="928" c:formatCode="dd/mm/yyyy">
                  <c:v>45092</c:v>
                </c:pt>
                <c:pt idx="929" c:formatCode="dd/mm/yyyy">
                  <c:v>45093</c:v>
                </c:pt>
                <c:pt idx="930" c:formatCode="dd/mm/yyyy">
                  <c:v>45096</c:v>
                </c:pt>
                <c:pt idx="931" c:formatCode="dd/mm/yyyy">
                  <c:v>45097</c:v>
                </c:pt>
                <c:pt idx="932" c:formatCode="dd/mm/yyyy">
                  <c:v>45098</c:v>
                </c:pt>
                <c:pt idx="933" c:formatCode="dd/mm/yyyy">
                  <c:v>45099</c:v>
                </c:pt>
                <c:pt idx="934" c:formatCode="dd/mm/yyyy">
                  <c:v>45100</c:v>
                </c:pt>
                <c:pt idx="935" c:formatCode="dd/mm/yyyy">
                  <c:v>45103</c:v>
                </c:pt>
                <c:pt idx="936" c:formatCode="dd/mm/yyyy">
                  <c:v>45104</c:v>
                </c:pt>
                <c:pt idx="937" c:formatCode="dd/mm/yyyy">
                  <c:v>45105</c:v>
                </c:pt>
                <c:pt idx="938" c:formatCode="dd/mm/yyyy">
                  <c:v>45107</c:v>
                </c:pt>
                <c:pt idx="939" c:formatCode="dd/mm/yyyy">
                  <c:v>45114</c:v>
                </c:pt>
                <c:pt idx="940" c:formatCode="dd/mm/yyyy">
                  <c:v>45117</c:v>
                </c:pt>
                <c:pt idx="941" c:formatCode="dd/mm/yyyy">
                  <c:v>45121</c:v>
                </c:pt>
                <c:pt idx="942" c:formatCode="dd/mm/yyyy">
                  <c:v>45124</c:v>
                </c:pt>
                <c:pt idx="943" c:formatCode="dd/mm/yyyy">
                  <c:v>45126</c:v>
                </c:pt>
                <c:pt idx="944" c:formatCode="dd/mm/yyyy">
                  <c:v>45127</c:v>
                </c:pt>
                <c:pt idx="945" c:formatCode="dd/mm/yyyy">
                  <c:v>45141</c:v>
                </c:pt>
                <c:pt idx="946" c:formatCode="dd/mm/yyyy">
                  <c:v>45142</c:v>
                </c:pt>
                <c:pt idx="947" c:formatCode="dd/mm/yyyy">
                  <c:v>45148</c:v>
                </c:pt>
                <c:pt idx="948" c:formatCode="dd/mm/yyyy">
                  <c:v>45149</c:v>
                </c:pt>
                <c:pt idx="949" c:formatCode="dd/mm/yyyy">
                  <c:v>45154</c:v>
                </c:pt>
                <c:pt idx="950" c:formatCode="dd/mm/yyyy">
                  <c:v>45155</c:v>
                </c:pt>
                <c:pt idx="951" c:formatCode="dd/mm/yyyy">
                  <c:v>45156</c:v>
                </c:pt>
                <c:pt idx="952" c:formatCode="dd/mm/yyyy">
                  <c:v>45159</c:v>
                </c:pt>
                <c:pt idx="953" c:formatCode="dd/mm/yyyy">
                  <c:v>45161</c:v>
                </c:pt>
                <c:pt idx="954" c:formatCode="dd/mm/yyyy">
                  <c:v>45163</c:v>
                </c:pt>
                <c:pt idx="955" c:formatCode="dd/mm/yyyy">
                  <c:v>45169</c:v>
                </c:pt>
                <c:pt idx="956" c:formatCode="dd/mm/yyyy">
                  <c:v>45170</c:v>
                </c:pt>
                <c:pt idx="957" c:formatCode="dd/mm/yyyy">
                  <c:v>45173</c:v>
                </c:pt>
                <c:pt idx="958" c:formatCode="dd/mm/yyyy">
                  <c:v>45174</c:v>
                </c:pt>
                <c:pt idx="959" c:formatCode="dd/mm/yyyy">
                  <c:v>45175</c:v>
                </c:pt>
                <c:pt idx="960" c:formatCode="dd/mm/yyyy">
                  <c:v>45176</c:v>
                </c:pt>
                <c:pt idx="961" c:formatCode="dd/mm/yyyy">
                  <c:v>45177</c:v>
                </c:pt>
                <c:pt idx="962" c:formatCode="dd/mm/yyyy">
                  <c:v>45180</c:v>
                </c:pt>
                <c:pt idx="963" c:formatCode="dd/mm/yyyy">
                  <c:v>45181</c:v>
                </c:pt>
                <c:pt idx="964" c:formatCode="dd/mm/yyyy">
                  <c:v>45182</c:v>
                </c:pt>
                <c:pt idx="965" c:formatCode="dd/mm/yyyy">
                  <c:v>45183</c:v>
                </c:pt>
                <c:pt idx="966" c:formatCode="dd/mm/yyyy">
                  <c:v>45184</c:v>
                </c:pt>
                <c:pt idx="967" c:formatCode="dd/mm/yyyy">
                  <c:v>45187</c:v>
                </c:pt>
                <c:pt idx="968" c:formatCode="dd/mm/yyyy">
                  <c:v>45189</c:v>
                </c:pt>
                <c:pt idx="969" c:formatCode="dd/mm/yyyy">
                  <c:v>45190</c:v>
                </c:pt>
                <c:pt idx="970" c:formatCode="dd/mm/yyyy">
                  <c:v>45191</c:v>
                </c:pt>
                <c:pt idx="971" c:formatCode="dd/mm/yyyy">
                  <c:v>45194</c:v>
                </c:pt>
                <c:pt idx="972" c:formatCode="dd/mm/yyyy">
                  <c:v>45195</c:v>
                </c:pt>
                <c:pt idx="973" c:formatCode="dd/mm/yyyy">
                  <c:v>45196</c:v>
                </c:pt>
                <c:pt idx="974" c:formatCode="dd/mm/yyyy">
                  <c:v>45197</c:v>
                </c:pt>
                <c:pt idx="975" c:formatCode="dd/mm/yyyy">
                  <c:v>45198</c:v>
                </c:pt>
                <c:pt idx="976" c:formatCode="dd/mm/yyyy">
                  <c:v>45202</c:v>
                </c:pt>
                <c:pt idx="977" c:formatCode="dd/mm/yyyy">
                  <c:v>45203</c:v>
                </c:pt>
                <c:pt idx="978" c:formatCode="dd/mm/yyyy">
                  <c:v>45204</c:v>
                </c:pt>
                <c:pt idx="979" c:formatCode="dd/mm/yyyy">
                  <c:v>45205</c:v>
                </c:pt>
                <c:pt idx="980" c:formatCode="dd/mm/yyyy">
                  <c:v>45208</c:v>
                </c:pt>
                <c:pt idx="981" c:formatCode="dd/mm/yyyy">
                  <c:v>45209</c:v>
                </c:pt>
                <c:pt idx="982" c:formatCode="dd/mm/yyyy">
                  <c:v>45210</c:v>
                </c:pt>
                <c:pt idx="983" c:formatCode="dd/mm/yyyy">
                  <c:v>45211</c:v>
                </c:pt>
                <c:pt idx="984" c:formatCode="dd/mm/yyyy">
                  <c:v>45212</c:v>
                </c:pt>
                <c:pt idx="985" c:formatCode="dd/mm/yyyy">
                  <c:v>45215</c:v>
                </c:pt>
                <c:pt idx="986" c:formatCode="dd/mm/yyyy">
                  <c:v>45216</c:v>
                </c:pt>
                <c:pt idx="987" c:formatCode="dd/mm/yyyy">
                  <c:v>45217</c:v>
                </c:pt>
                <c:pt idx="988" c:formatCode="dd/mm/yyyy">
                  <c:v>45218</c:v>
                </c:pt>
                <c:pt idx="989" c:formatCode="dd/mm/yyyy">
                  <c:v>45219</c:v>
                </c:pt>
                <c:pt idx="990" c:formatCode="dd/mm/yyyy">
                  <c:v>45222</c:v>
                </c:pt>
                <c:pt idx="991" c:formatCode="dd/mm/yyyy">
                  <c:v>45224</c:v>
                </c:pt>
                <c:pt idx="992" c:formatCode="dd/mm/yyyy">
                  <c:v>45225</c:v>
                </c:pt>
                <c:pt idx="993" c:formatCode="dd/mm/yyyy">
                  <c:v>45226</c:v>
                </c:pt>
                <c:pt idx="994" c:formatCode="dd/mm/yyyy">
                  <c:v>45229</c:v>
                </c:pt>
                <c:pt idx="995" c:formatCode="dd/mm/yyyy">
                  <c:v>45230</c:v>
                </c:pt>
                <c:pt idx="996" c:formatCode="dd/mm/yyyy">
                  <c:v>45231</c:v>
                </c:pt>
                <c:pt idx="997" c:formatCode="dd/mm/yyyy">
                  <c:v>45232</c:v>
                </c:pt>
                <c:pt idx="998" c:formatCode="dd/mm/yyyy">
                  <c:v>45233</c:v>
                </c:pt>
                <c:pt idx="999" c:formatCode="dd/mm/yyyy">
                  <c:v>45236</c:v>
                </c:pt>
                <c:pt idx="1000" c:formatCode="dd/mm/yyyy">
                  <c:v>45237</c:v>
                </c:pt>
                <c:pt idx="1001" c:formatCode="dd/mm/yyyy">
                  <c:v>45238</c:v>
                </c:pt>
                <c:pt idx="1002" c:formatCode="dd/mm/yyyy">
                  <c:v>45239</c:v>
                </c:pt>
                <c:pt idx="1003" c:formatCode="dd/mm/yyyy">
                  <c:v>45240</c:v>
                </c:pt>
                <c:pt idx="1004" c:formatCode="dd/mm/yyyy">
                  <c:v>45243</c:v>
                </c:pt>
                <c:pt idx="1005" c:formatCode="dd/mm/yyyy">
                  <c:v>45245</c:v>
                </c:pt>
                <c:pt idx="1006" c:formatCode="dd/mm/yyyy">
                  <c:v>45246</c:v>
                </c:pt>
                <c:pt idx="1007" c:formatCode="dd/mm/yyyy">
                  <c:v>45247</c:v>
                </c:pt>
                <c:pt idx="1008" c:formatCode="dd/mm/yyyy">
                  <c:v>45250</c:v>
                </c:pt>
                <c:pt idx="1009" c:formatCode="dd/mm/yyyy">
                  <c:v>45251</c:v>
                </c:pt>
                <c:pt idx="1010" c:formatCode="dd/mm/yyyy">
                  <c:v>45252</c:v>
                </c:pt>
                <c:pt idx="1011" c:formatCode="dd/mm/yyyy">
                  <c:v>45253</c:v>
                </c:pt>
                <c:pt idx="1012" c:formatCode="dd/mm/yyyy">
                  <c:v>45254</c:v>
                </c:pt>
                <c:pt idx="1013" c:formatCode="dd/mm/yyyy">
                  <c:v>45258</c:v>
                </c:pt>
                <c:pt idx="1014" c:formatCode="dd/mm/yyyy">
                  <c:v>45259</c:v>
                </c:pt>
                <c:pt idx="1015" c:formatCode="dd/mm/yyyy">
                  <c:v>45260</c:v>
                </c:pt>
                <c:pt idx="1016" c:formatCode="dd/mm/yyyy">
                  <c:v>45261</c:v>
                </c:pt>
                <c:pt idx="1017" c:formatCode="dd/mm/yyyy">
                  <c:v>45264</c:v>
                </c:pt>
                <c:pt idx="1018" c:formatCode="dd/mm/yyyy">
                  <c:v>45265</c:v>
                </c:pt>
                <c:pt idx="1019" c:formatCode="dd/mm/yyyy">
                  <c:v>45266</c:v>
                </c:pt>
                <c:pt idx="1020" c:formatCode="dd/mm/yyyy">
                  <c:v>45267</c:v>
                </c:pt>
                <c:pt idx="1021" c:formatCode="dd/mm/yyyy">
                  <c:v>45268</c:v>
                </c:pt>
                <c:pt idx="1022" c:formatCode="dd/mm/yyyy">
                  <c:v>45271</c:v>
                </c:pt>
                <c:pt idx="1023" c:formatCode="dd/mm/yyyy">
                  <c:v>45272</c:v>
                </c:pt>
                <c:pt idx="1024" c:formatCode="dd/mm/yyyy">
                  <c:v>45273</c:v>
                </c:pt>
                <c:pt idx="1025" c:formatCode="dd/mm/yyyy">
                  <c:v>45274</c:v>
                </c:pt>
                <c:pt idx="1026" c:formatCode="dd/mm/yyyy">
                  <c:v>45275</c:v>
                </c:pt>
                <c:pt idx="1027" c:formatCode="dd/mm/yyyy">
                  <c:v>45278</c:v>
                </c:pt>
                <c:pt idx="1028" c:formatCode="dd/mm/yyyy">
                  <c:v>45279</c:v>
                </c:pt>
                <c:pt idx="1029" c:formatCode="dd/mm/yyyy">
                  <c:v>45280</c:v>
                </c:pt>
                <c:pt idx="1030" c:formatCode="dd/mm/yyyy">
                  <c:v>45281</c:v>
                </c:pt>
                <c:pt idx="1031" c:formatCode="dd/mm/yyyy">
                  <c:v>45282</c:v>
                </c:pt>
                <c:pt idx="1032" c:formatCode="dd/mm/yyyy">
                  <c:v>45286</c:v>
                </c:pt>
                <c:pt idx="1033" c:formatCode="dd/mm/yyyy">
                  <c:v>45287</c:v>
                </c:pt>
                <c:pt idx="1034" c:formatCode="dd/mm/yyyy">
                  <c:v>45288</c:v>
                </c:pt>
                <c:pt idx="1035" c:formatCode="dd/mm/yyyy">
                  <c:v>45289</c:v>
                </c:pt>
                <c:pt idx="1036" c:formatCode="dd/mm/yyyy">
                  <c:v>45292</c:v>
                </c:pt>
                <c:pt idx="1037" c:formatCode="dd/mm/yyyy">
                  <c:v>45293</c:v>
                </c:pt>
                <c:pt idx="1038" c:formatCode="dd/mm/yyyy">
                  <c:v>45294</c:v>
                </c:pt>
                <c:pt idx="1039" c:formatCode="dd/mm/yyyy">
                  <c:v>45295</c:v>
                </c:pt>
                <c:pt idx="1040" c:formatCode="dd/mm/yyyy">
                  <c:v>45296</c:v>
                </c:pt>
                <c:pt idx="1041" c:formatCode="dd/mm/yyyy">
                  <c:v>45299</c:v>
                </c:pt>
                <c:pt idx="1042" c:formatCode="dd/mm/yyyy">
                  <c:v>45300</c:v>
                </c:pt>
                <c:pt idx="1043" c:formatCode="dd/mm/yyyy">
                  <c:v>45301</c:v>
                </c:pt>
                <c:pt idx="1044" c:formatCode="dd/mm/yyyy">
                  <c:v>45302</c:v>
                </c:pt>
                <c:pt idx="1045" c:formatCode="dd/mm/yyyy">
                  <c:v>45303</c:v>
                </c:pt>
                <c:pt idx="1046" c:formatCode="dd/mm/yyyy">
                  <c:v>45306</c:v>
                </c:pt>
                <c:pt idx="1047" c:formatCode="dd/mm/yyyy">
                  <c:v>45307</c:v>
                </c:pt>
                <c:pt idx="1048" c:formatCode="dd/mm/yyyy">
                  <c:v>45308</c:v>
                </c:pt>
                <c:pt idx="1049" c:formatCode="dd/mm/yyyy">
                  <c:v>45310</c:v>
                </c:pt>
                <c:pt idx="1050" c:formatCode="dd/mm/yyyy">
                  <c:v>45314</c:v>
                </c:pt>
                <c:pt idx="1051" c:formatCode="dd/mm/yyyy">
                  <c:v>45315</c:v>
                </c:pt>
                <c:pt idx="1052" c:formatCode="dd/mm/yyyy">
                  <c:v>45316</c:v>
                </c:pt>
                <c:pt idx="1053" c:formatCode="dd/mm/yyyy">
                  <c:v>45320</c:v>
                </c:pt>
                <c:pt idx="1054" c:formatCode="dd/mm/yyyy">
                  <c:v>45321</c:v>
                </c:pt>
                <c:pt idx="1055" c:formatCode="dd/mm/yyyy">
                  <c:v>45322</c:v>
                </c:pt>
                <c:pt idx="1056" c:formatCode="dd/mm/yyyy">
                  <c:v>45323</c:v>
                </c:pt>
                <c:pt idx="1057" c:formatCode="dd/mm/yyyy">
                  <c:v>45324</c:v>
                </c:pt>
                <c:pt idx="1058" c:formatCode="dd/mm/yyyy">
                  <c:v>45327</c:v>
                </c:pt>
                <c:pt idx="1059" c:formatCode="dd/mm/yyyy">
                  <c:v>45328</c:v>
                </c:pt>
                <c:pt idx="1060" c:formatCode="dd/mm/yyyy">
                  <c:v>45329</c:v>
                </c:pt>
                <c:pt idx="1061" c:formatCode="dd/mm/yyyy">
                  <c:v>45330</c:v>
                </c:pt>
                <c:pt idx="1062" c:formatCode="dd/mm/yyyy">
                  <c:v>45331</c:v>
                </c:pt>
                <c:pt idx="1063" c:formatCode="dd/mm/yyyy">
                  <c:v>45334</c:v>
                </c:pt>
                <c:pt idx="1064" c:formatCode="dd/mm/yyyy">
                  <c:v>45335</c:v>
                </c:pt>
                <c:pt idx="1065" c:formatCode="dd/mm/yyyy">
                  <c:v>45336</c:v>
                </c:pt>
                <c:pt idx="1066" c:formatCode="dd/mm/yyyy">
                  <c:v>45337</c:v>
                </c:pt>
                <c:pt idx="1067" c:formatCode="dd/mm/yyyy">
                  <c:v>45338</c:v>
                </c:pt>
                <c:pt idx="1068" c:formatCode="dd/mm/yyyy">
                  <c:v>45342</c:v>
                </c:pt>
                <c:pt idx="1069" c:formatCode="dd/mm/yyyy">
                  <c:v>45343</c:v>
                </c:pt>
                <c:pt idx="1070" c:formatCode="dd/mm/yyyy">
                  <c:v>45344</c:v>
                </c:pt>
                <c:pt idx="1071" c:formatCode="dd/mm/yyyy">
                  <c:v>45345</c:v>
                </c:pt>
                <c:pt idx="1072" c:formatCode="dd/mm/yyyy">
                  <c:v>45348</c:v>
                </c:pt>
                <c:pt idx="1073" c:formatCode="dd/mm/yyyy">
                  <c:v>45349</c:v>
                </c:pt>
                <c:pt idx="1074" c:formatCode="dd/mm/yyyy">
                  <c:v>45350</c:v>
                </c:pt>
                <c:pt idx="1075" c:formatCode="dd/mm/yyyy">
                  <c:v>45351</c:v>
                </c:pt>
                <c:pt idx="1076" c:formatCode="dd/mm/yyyy">
                  <c:v>45352</c:v>
                </c:pt>
                <c:pt idx="1077" c:formatCode="dd/mm/yyyy">
                  <c:v>45355</c:v>
                </c:pt>
                <c:pt idx="1078" c:formatCode="dd/mm/yyyy">
                  <c:v>45356</c:v>
                </c:pt>
                <c:pt idx="1079" c:formatCode="dd/mm/yyyy">
                  <c:v>45357</c:v>
                </c:pt>
                <c:pt idx="1080" c:formatCode="dd/mm/yyyy">
                  <c:v>45358</c:v>
                </c:pt>
                <c:pt idx="1081" c:formatCode="dd/mm/yyyy">
                  <c:v>45362</c:v>
                </c:pt>
                <c:pt idx="1082" c:formatCode="dd/mm/yyyy">
                  <c:v>45363</c:v>
                </c:pt>
                <c:pt idx="1083" c:formatCode="dd/mm/yyyy">
                  <c:v>45364</c:v>
                </c:pt>
                <c:pt idx="1084" c:formatCode="dd/mm/yyyy">
                  <c:v>45365</c:v>
                </c:pt>
                <c:pt idx="1085" c:formatCode="dd/mm/yyyy">
                  <c:v>45366</c:v>
                </c:pt>
                <c:pt idx="1086" c:formatCode="dd/mm/yyyy">
                  <c:v>45369</c:v>
                </c:pt>
                <c:pt idx="1087" c:formatCode="dd/mm/yyyy">
                  <c:v>45370</c:v>
                </c:pt>
                <c:pt idx="1088" c:formatCode="dd/mm/yyyy">
                  <c:v>45371</c:v>
                </c:pt>
                <c:pt idx="1089" c:formatCode="dd/mm/yyyy">
                  <c:v>45372</c:v>
                </c:pt>
                <c:pt idx="1090" c:formatCode="dd/mm/yyyy">
                  <c:v>45373</c:v>
                </c:pt>
                <c:pt idx="1091" c:formatCode="dd/mm/yyyy">
                  <c:v>45377</c:v>
                </c:pt>
                <c:pt idx="1092" c:formatCode="dd/mm/yyyy">
                  <c:v>45378</c:v>
                </c:pt>
                <c:pt idx="1093" c:formatCode="dd/mm/yyyy">
                  <c:v>45379</c:v>
                </c:pt>
                <c:pt idx="1094" c:formatCode="dd/mm/yyyy">
                  <c:v>45383</c:v>
                </c:pt>
                <c:pt idx="1095" c:formatCode="dd/mm/yyyy">
                  <c:v>45384</c:v>
                </c:pt>
                <c:pt idx="1096" c:formatCode="dd/mm/yyyy">
                  <c:v>45385</c:v>
                </c:pt>
                <c:pt idx="1097" c:formatCode="dd/mm/yyyy">
                  <c:v>45386</c:v>
                </c:pt>
                <c:pt idx="1098" c:formatCode="dd/mm/yyyy">
                  <c:v>45387</c:v>
                </c:pt>
                <c:pt idx="1099" c:formatCode="dd/mm/yyyy">
                  <c:v>45390</c:v>
                </c:pt>
                <c:pt idx="1100" c:formatCode="dd/mm/yyyy">
                  <c:v>45391</c:v>
                </c:pt>
                <c:pt idx="1101" c:formatCode="dd/mm/yyyy">
                  <c:v>45392</c:v>
                </c:pt>
                <c:pt idx="1102" c:formatCode="dd/mm/yyyy">
                  <c:v>45394</c:v>
                </c:pt>
                <c:pt idx="1103" c:formatCode="dd/mm/yyyy">
                  <c:v>45397</c:v>
                </c:pt>
                <c:pt idx="1104" c:formatCode="dd/mm/yyyy">
                  <c:v>45398</c:v>
                </c:pt>
                <c:pt idx="1105" c:formatCode="dd/mm/yyyy">
                  <c:v>45400</c:v>
                </c:pt>
                <c:pt idx="1106" c:formatCode="dd/mm/yyyy">
                  <c:v>45401</c:v>
                </c:pt>
                <c:pt idx="1107" c:formatCode="dd/mm/yyyy">
                  <c:v>45404</c:v>
                </c:pt>
                <c:pt idx="1108" c:formatCode="dd/mm/yyyy">
                  <c:v>45405</c:v>
                </c:pt>
                <c:pt idx="1109" c:formatCode="dd/mm/yyyy">
                  <c:v>45406</c:v>
                </c:pt>
                <c:pt idx="1110" c:formatCode="dd/mm/yyyy">
                  <c:v>45407</c:v>
                </c:pt>
                <c:pt idx="1111" c:formatCode="dd/mm/yyyy">
                  <c:v>45408</c:v>
                </c:pt>
                <c:pt idx="1112" c:formatCode="dd/mm/yyyy">
                  <c:v>45411</c:v>
                </c:pt>
                <c:pt idx="1113" c:formatCode="dd/mm/yyyy">
                  <c:v>45412</c:v>
                </c:pt>
                <c:pt idx="1114" c:formatCode="dd/mm/yyyy">
                  <c:v>45414</c:v>
                </c:pt>
                <c:pt idx="1115" c:formatCode="dd/mm/yyyy">
                  <c:v>45415</c:v>
                </c:pt>
                <c:pt idx="1116" c:formatCode="dd/mm/yyyy">
                  <c:v>45418</c:v>
                </c:pt>
                <c:pt idx="1117" c:formatCode="dd/mm/yyyy">
                  <c:v>45419</c:v>
                </c:pt>
                <c:pt idx="1118" c:formatCode="dd/mm/yyyy">
                  <c:v>45420</c:v>
                </c:pt>
                <c:pt idx="1119" c:formatCode="dd/mm/yyyy">
                  <c:v>45421</c:v>
                </c:pt>
                <c:pt idx="1120" c:formatCode="dd/mm/yyyy">
                  <c:v>45422</c:v>
                </c:pt>
                <c:pt idx="1121" c:formatCode="dd/mm/yyyy">
                  <c:v>45425</c:v>
                </c:pt>
                <c:pt idx="1122" c:formatCode="dd/mm/yyyy">
                  <c:v>45426</c:v>
                </c:pt>
                <c:pt idx="1123" c:formatCode="dd/mm/yyyy">
                  <c:v>45427</c:v>
                </c:pt>
                <c:pt idx="1124" c:formatCode="dd/mm/yyyy">
                  <c:v>45428</c:v>
                </c:pt>
                <c:pt idx="1125" c:formatCode="dd/mm/yyyy">
                  <c:v>45429</c:v>
                </c:pt>
                <c:pt idx="1126" c:formatCode="dd/mm/yyyy">
                  <c:v>45433</c:v>
                </c:pt>
                <c:pt idx="1127" c:formatCode="dd/mm/yyyy">
                  <c:v>45434</c:v>
                </c:pt>
                <c:pt idx="1128" c:formatCode="dd/mm/yyyy">
                  <c:v>45435</c:v>
                </c:pt>
                <c:pt idx="1129" c:formatCode="dd/mm/yyyy">
                  <c:v>45436</c:v>
                </c:pt>
                <c:pt idx="1130" c:formatCode="dd/mm/yyyy">
                  <c:v>45439</c:v>
                </c:pt>
                <c:pt idx="1131" c:formatCode="dd/mm/yyyy">
                  <c:v>45440</c:v>
                </c:pt>
                <c:pt idx="1132" c:formatCode="dd/mm/yyyy">
                  <c:v>45441</c:v>
                </c:pt>
                <c:pt idx="1133" c:formatCode="dd/mm/yyyy">
                  <c:v>45442</c:v>
                </c:pt>
                <c:pt idx="1134" c:formatCode="dd/mm/yyyy">
                  <c:v>45443</c:v>
                </c:pt>
                <c:pt idx="1135" c:formatCode="dd/mm/yyyy">
                  <c:v>45446</c:v>
                </c:pt>
                <c:pt idx="1136" c:formatCode="dd/mm/yyyy">
                  <c:v>45447</c:v>
                </c:pt>
                <c:pt idx="1137" c:formatCode="dd/mm/yyyy">
                  <c:v>45448</c:v>
                </c:pt>
                <c:pt idx="1138" c:formatCode="dd/mm/yyyy">
                  <c:v>45449</c:v>
                </c:pt>
                <c:pt idx="1139" c:formatCode="dd/mm/yyyy">
                  <c:v>45450</c:v>
                </c:pt>
                <c:pt idx="1140" c:formatCode="dd/mm/yyyy">
                  <c:v>45453</c:v>
                </c:pt>
                <c:pt idx="1141" c:formatCode="dd/mm/yyyy">
                  <c:v>45454</c:v>
                </c:pt>
                <c:pt idx="1142" c:formatCode="dd/mm/yyyy">
                  <c:v>45455</c:v>
                </c:pt>
                <c:pt idx="1143" c:formatCode="dd/mm/yyyy">
                  <c:v>45456</c:v>
                </c:pt>
                <c:pt idx="1144" c:formatCode="dd/mm/yyyy">
                  <c:v>45457</c:v>
                </c:pt>
                <c:pt idx="1145" c:formatCode="dd/mm/yyyy">
                  <c:v>45461</c:v>
                </c:pt>
                <c:pt idx="1146" c:formatCode="dd/mm/yyyy">
                  <c:v>45462</c:v>
                </c:pt>
                <c:pt idx="1147" c:formatCode="dd/mm/yyyy">
                  <c:v>45463</c:v>
                </c:pt>
                <c:pt idx="1148" c:formatCode="dd/mm/yyyy">
                  <c:v>45464</c:v>
                </c:pt>
                <c:pt idx="1149" c:formatCode="dd/mm/yyyy">
                  <c:v>45467</c:v>
                </c:pt>
                <c:pt idx="1150" c:formatCode="dd/mm/yyyy">
                  <c:v>45468</c:v>
                </c:pt>
                <c:pt idx="1151" c:formatCode="dd/mm/yyyy">
                  <c:v>45469</c:v>
                </c:pt>
                <c:pt idx="1152" c:formatCode="dd/mm/yyyy">
                  <c:v>45470</c:v>
                </c:pt>
                <c:pt idx="1153" c:formatCode="dd/mm/yyyy">
                  <c:v>45471</c:v>
                </c:pt>
                <c:pt idx="1154" c:formatCode="dd/mm/yyyy">
                  <c:v>45474</c:v>
                </c:pt>
                <c:pt idx="1155" c:formatCode="dd/mm/yyyy">
                  <c:v>45475</c:v>
                </c:pt>
                <c:pt idx="1156" c:formatCode="dd/mm/yyyy">
                  <c:v>45476</c:v>
                </c:pt>
                <c:pt idx="1157" c:formatCode="dd/mm/yyyy">
                  <c:v>45477</c:v>
                </c:pt>
                <c:pt idx="1158" c:formatCode="dd/mm/yyyy">
                  <c:v>45478</c:v>
                </c:pt>
                <c:pt idx="1159" c:formatCode="dd/mm/yyyy">
                  <c:v>45481</c:v>
                </c:pt>
                <c:pt idx="1160" c:formatCode="dd/mm/yyyy">
                  <c:v>45482</c:v>
                </c:pt>
                <c:pt idx="1161" c:formatCode="dd/mm/yyyy">
                  <c:v>45483</c:v>
                </c:pt>
                <c:pt idx="1162" c:formatCode="dd/mm/yyyy">
                  <c:v>45484</c:v>
                </c:pt>
                <c:pt idx="1163" c:formatCode="dd/mm/yyyy">
                  <c:v>45485</c:v>
                </c:pt>
                <c:pt idx="1164" c:formatCode="dd/mm/yyyy">
                  <c:v>45488</c:v>
                </c:pt>
                <c:pt idx="1165" c:formatCode="dd/mm/yyyy">
                  <c:v>45489</c:v>
                </c:pt>
                <c:pt idx="1166" c:formatCode="dd/mm/yyyy">
                  <c:v>45491</c:v>
                </c:pt>
                <c:pt idx="1167" c:formatCode="dd/mm/yyyy">
                  <c:v>45492</c:v>
                </c:pt>
                <c:pt idx="1168" c:formatCode="dd/mm/yyyy">
                  <c:v>45495</c:v>
                </c:pt>
                <c:pt idx="1169" c:formatCode="dd/mm/yyyy">
                  <c:v>45496</c:v>
                </c:pt>
                <c:pt idx="1170" c:formatCode="dd/mm/yyyy">
                  <c:v>45497</c:v>
                </c:pt>
                <c:pt idx="1171" c:formatCode="dd/mm/yyyy">
                  <c:v>45498</c:v>
                </c:pt>
                <c:pt idx="1172" c:formatCode="dd/mm/yyyy">
                  <c:v>45499</c:v>
                </c:pt>
                <c:pt idx="1173" c:formatCode="dd/mm/yyyy">
                  <c:v>45502</c:v>
                </c:pt>
                <c:pt idx="1174" c:formatCode="dd/mm/yyyy">
                  <c:v>45503</c:v>
                </c:pt>
                <c:pt idx="1175" c:formatCode="dd/mm/yyyy">
                  <c:v>45504</c:v>
                </c:pt>
                <c:pt idx="1176" c:formatCode="dd/mm/yyyy">
                  <c:v>45505</c:v>
                </c:pt>
                <c:pt idx="1177" c:formatCode="dd/mm/yyyy">
                  <c:v>45506</c:v>
                </c:pt>
                <c:pt idx="1178" c:formatCode="dd/mm/yyyy">
                  <c:v>45509</c:v>
                </c:pt>
                <c:pt idx="1179" c:formatCode="dd/mm/yyyy">
                  <c:v>45510</c:v>
                </c:pt>
                <c:pt idx="1180" c:formatCode="dd/mm/yyyy">
                  <c:v>45511</c:v>
                </c:pt>
                <c:pt idx="1181" c:formatCode="dd/mm/yyyy">
                  <c:v>45512</c:v>
                </c:pt>
                <c:pt idx="1182" c:formatCode="dd/mm/yyyy">
                  <c:v>45513</c:v>
                </c:pt>
                <c:pt idx="1183" c:formatCode="dd/mm/yyyy">
                  <c:v>45516</c:v>
                </c:pt>
                <c:pt idx="1184" c:formatCode="dd/mm/yyyy">
                  <c:v>45517</c:v>
                </c:pt>
                <c:pt idx="1185" c:formatCode="dd/mm/yyyy">
                  <c:v>45518</c:v>
                </c:pt>
                <c:pt idx="1186" c:formatCode="dd/mm/yyyy">
                  <c:v>45520</c:v>
                </c:pt>
                <c:pt idx="1187" c:formatCode="dd/mm/yyyy">
                  <c:v>45523</c:v>
                </c:pt>
                <c:pt idx="1188" c:formatCode="dd/mm/yyyy">
                  <c:v>45524</c:v>
                </c:pt>
                <c:pt idx="1189" c:formatCode="dd/mm/yyyy">
                  <c:v>45525</c:v>
                </c:pt>
                <c:pt idx="1190" c:formatCode="dd/mm/yyyy">
                  <c:v>45526</c:v>
                </c:pt>
                <c:pt idx="1191" c:formatCode="dd/mm/yyyy">
                  <c:v>45527</c:v>
                </c:pt>
                <c:pt idx="1192" c:formatCode="dd/mm/yyyy">
                  <c:v>45530</c:v>
                </c:pt>
                <c:pt idx="1193" c:formatCode="dd/mm/yyyy">
                  <c:v>45531</c:v>
                </c:pt>
              </c:numCache>
            </c:numRef>
          </c:cat>
          <c:val>
            <c:numRef>
              <c:f>'Share Price'!$D$3:$D$1196</c:f>
              <c:numCache>
                <c:formatCode>General</c:formatCode>
                <c:ptCount val="1194"/>
                <c:pt idx="0">
                  <c:v>4.019911</c:v>
                </c:pt>
                <c:pt idx="1">
                  <c:v>3.11212</c:v>
                </c:pt>
                <c:pt idx="2">
                  <c:v>2.167576</c:v>
                </c:pt>
                <c:pt idx="3">
                  <c:v>4.774455</c:v>
                </c:pt>
                <c:pt idx="4">
                  <c:v>5.90905</c:v>
                </c:pt>
                <c:pt idx="5">
                  <c:v>4.378366</c:v>
                </c:pt>
                <c:pt idx="6">
                  <c:v>3.77027</c:v>
                </c:pt>
                <c:pt idx="7">
                  <c:v>5.801021</c:v>
                </c:pt>
                <c:pt idx="8">
                  <c:v>3.956061</c:v>
                </c:pt>
                <c:pt idx="9">
                  <c:v>4.657739</c:v>
                </c:pt>
                <c:pt idx="10">
                  <c:v>2.678417</c:v>
                </c:pt>
                <c:pt idx="11">
                  <c:v>3.235096</c:v>
                </c:pt>
                <c:pt idx="12">
                  <c:v>3.958456</c:v>
                </c:pt>
                <c:pt idx="13">
                  <c:v>3.022513</c:v>
                </c:pt>
                <c:pt idx="14">
                  <c:v>6.461166</c:v>
                </c:pt>
                <c:pt idx="15">
                  <c:v>7.273047</c:v>
                </c:pt>
                <c:pt idx="16">
                  <c:v>3.455586</c:v>
                </c:pt>
                <c:pt idx="17">
                  <c:v>3.33825</c:v>
                </c:pt>
                <c:pt idx="18">
                  <c:v>2.647017</c:v>
                </c:pt>
                <c:pt idx="19">
                  <c:v>3.069634</c:v>
                </c:pt>
                <c:pt idx="20">
                  <c:v>2.246672</c:v>
                </c:pt>
                <c:pt idx="21">
                  <c:v>3.384596</c:v>
                </c:pt>
                <c:pt idx="22">
                  <c:v>3.386018</c:v>
                </c:pt>
                <c:pt idx="23">
                  <c:v>2.314731</c:v>
                </c:pt>
                <c:pt idx="24">
                  <c:v>2.006001</c:v>
                </c:pt>
                <c:pt idx="25">
                  <c:v>2.691452</c:v>
                </c:pt>
                <c:pt idx="26">
                  <c:v>1.853365</c:v>
                </c:pt>
                <c:pt idx="27">
                  <c:v>2.862153</c:v>
                </c:pt>
                <c:pt idx="28">
                  <c:v>3.7914</c:v>
                </c:pt>
                <c:pt idx="29">
                  <c:v>3.220165</c:v>
                </c:pt>
                <c:pt idx="30">
                  <c:v>2.004725</c:v>
                </c:pt>
                <c:pt idx="31">
                  <c:v>4.29264</c:v>
                </c:pt>
                <c:pt idx="32">
                  <c:v>4.141592</c:v>
                </c:pt>
                <c:pt idx="33">
                  <c:v>2.916864</c:v>
                </c:pt>
                <c:pt idx="34">
                  <c:v>2.853041</c:v>
                </c:pt>
                <c:pt idx="35">
                  <c:v>2.177527</c:v>
                </c:pt>
                <c:pt idx="36">
                  <c:v>2.627744</c:v>
                </c:pt>
                <c:pt idx="37">
                  <c:v>1.959921</c:v>
                </c:pt>
                <c:pt idx="38">
                  <c:v>9.4195</c:v>
                </c:pt>
                <c:pt idx="39">
                  <c:v>5.665026</c:v>
                </c:pt>
                <c:pt idx="40">
                  <c:v>4.722799</c:v>
                </c:pt>
                <c:pt idx="41">
                  <c:v>2.471566</c:v>
                </c:pt>
                <c:pt idx="42">
                  <c:v>3.159469</c:v>
                </c:pt>
                <c:pt idx="43">
                  <c:v>2.451232</c:v>
                </c:pt>
                <c:pt idx="44">
                  <c:v>1.721329</c:v>
                </c:pt>
                <c:pt idx="45">
                  <c:v>2.145274</c:v>
                </c:pt>
                <c:pt idx="46">
                  <c:v>2.074457</c:v>
                </c:pt>
                <c:pt idx="47">
                  <c:v>1.379747</c:v>
                </c:pt>
                <c:pt idx="48">
                  <c:v>1.729899</c:v>
                </c:pt>
                <c:pt idx="49">
                  <c:v>1.6209</c:v>
                </c:pt>
                <c:pt idx="50">
                  <c:v>1.442484</c:v>
                </c:pt>
                <c:pt idx="51">
                  <c:v>1.30213</c:v>
                </c:pt>
                <c:pt idx="52">
                  <c:v>1.268625</c:v>
                </c:pt>
                <c:pt idx="53">
                  <c:v>1.505118</c:v>
                </c:pt>
                <c:pt idx="54">
                  <c:v>1.608999</c:v>
                </c:pt>
                <c:pt idx="55">
                  <c:v>1.461271</c:v>
                </c:pt>
                <c:pt idx="56">
                  <c:v>2.141645</c:v>
                </c:pt>
                <c:pt idx="57">
                  <c:v>2.047761</c:v>
                </c:pt>
                <c:pt idx="58">
                  <c:v>1.995979</c:v>
                </c:pt>
                <c:pt idx="59">
                  <c:v>1.143389</c:v>
                </c:pt>
                <c:pt idx="60">
                  <c:v>1.435477</c:v>
                </c:pt>
                <c:pt idx="61">
                  <c:v>1.00155</c:v>
                </c:pt>
                <c:pt idx="62">
                  <c:v>1.348314</c:v>
                </c:pt>
                <c:pt idx="63">
                  <c:v>3.793325</c:v>
                </c:pt>
                <c:pt idx="64">
                  <c:v>2.307039</c:v>
                </c:pt>
                <c:pt idx="65">
                  <c:v>1.772914</c:v>
                </c:pt>
                <c:pt idx="66">
                  <c:v>2.056906</c:v>
                </c:pt>
                <c:pt idx="67">
                  <c:v>1.436571</c:v>
                </c:pt>
                <c:pt idx="68">
                  <c:v>1.178921</c:v>
                </c:pt>
                <c:pt idx="69">
                  <c:v>3.442273</c:v>
                </c:pt>
                <c:pt idx="70">
                  <c:v>4.955131</c:v>
                </c:pt>
                <c:pt idx="71">
                  <c:v>1.320147</c:v>
                </c:pt>
                <c:pt idx="72">
                  <c:v>2.120189</c:v>
                </c:pt>
                <c:pt idx="73">
                  <c:v>3.471732</c:v>
                </c:pt>
                <c:pt idx="74">
                  <c:v>2.665639</c:v>
                </c:pt>
                <c:pt idx="75">
                  <c:v>1.491242</c:v>
                </c:pt>
                <c:pt idx="76">
                  <c:v>1.364591</c:v>
                </c:pt>
                <c:pt idx="77">
                  <c:v>1.055882</c:v>
                </c:pt>
                <c:pt idx="78">
                  <c:v>0.71436</c:v>
                </c:pt>
                <c:pt idx="79">
                  <c:v>0.500007</c:v>
                </c:pt>
                <c:pt idx="80">
                  <c:v>1.976823</c:v>
                </c:pt>
                <c:pt idx="81">
                  <c:v>2.633656</c:v>
                </c:pt>
                <c:pt idx="82">
                  <c:v>1.46145</c:v>
                </c:pt>
                <c:pt idx="83">
                  <c:v>2.638338</c:v>
                </c:pt>
                <c:pt idx="84">
                  <c:v>2.105309</c:v>
                </c:pt>
                <c:pt idx="85">
                  <c:v>1.703112</c:v>
                </c:pt>
                <c:pt idx="86">
                  <c:v>1.825796</c:v>
                </c:pt>
                <c:pt idx="87">
                  <c:v>0.98861</c:v>
                </c:pt>
                <c:pt idx="88">
                  <c:v>1.797437</c:v>
                </c:pt>
                <c:pt idx="89">
                  <c:v>2.505329</c:v>
                </c:pt>
                <c:pt idx="90">
                  <c:v>1.413069</c:v>
                </c:pt>
                <c:pt idx="91">
                  <c:v>1.383757</c:v>
                </c:pt>
                <c:pt idx="92">
                  <c:v>1.850446</c:v>
                </c:pt>
                <c:pt idx="93">
                  <c:v>1.103669</c:v>
                </c:pt>
                <c:pt idx="94">
                  <c:v>0.804157</c:v>
                </c:pt>
                <c:pt idx="95">
                  <c:v>1.343246</c:v>
                </c:pt>
                <c:pt idx="96">
                  <c:v>0.874312</c:v>
                </c:pt>
                <c:pt idx="97">
                  <c:v>1.48043</c:v>
                </c:pt>
                <c:pt idx="98">
                  <c:v>1.612956</c:v>
                </c:pt>
                <c:pt idx="99">
                  <c:v>0.964477</c:v>
                </c:pt>
                <c:pt idx="100">
                  <c:v>1.295555</c:v>
                </c:pt>
                <c:pt idx="101">
                  <c:v>1.60277</c:v>
                </c:pt>
                <c:pt idx="102">
                  <c:v>2.478539</c:v>
                </c:pt>
                <c:pt idx="103">
                  <c:v>3.017661</c:v>
                </c:pt>
                <c:pt idx="104">
                  <c:v>3.091501</c:v>
                </c:pt>
                <c:pt idx="105">
                  <c:v>2.751952</c:v>
                </c:pt>
                <c:pt idx="106">
                  <c:v>2.074475</c:v>
                </c:pt>
                <c:pt idx="107">
                  <c:v>3.949446</c:v>
                </c:pt>
                <c:pt idx="108">
                  <c:v>2.456672</c:v>
                </c:pt>
                <c:pt idx="109">
                  <c:v>1.696538</c:v>
                </c:pt>
                <c:pt idx="110">
                  <c:v>1.44102</c:v>
                </c:pt>
                <c:pt idx="111">
                  <c:v>1.780317</c:v>
                </c:pt>
                <c:pt idx="112">
                  <c:v>1.353331</c:v>
                </c:pt>
                <c:pt idx="113">
                  <c:v>0.979457</c:v>
                </c:pt>
                <c:pt idx="114">
                  <c:v>2.121007</c:v>
                </c:pt>
                <c:pt idx="115">
                  <c:v>1.189932</c:v>
                </c:pt>
                <c:pt idx="116">
                  <c:v>2.139569</c:v>
                </c:pt>
                <c:pt idx="117">
                  <c:v>3.419137</c:v>
                </c:pt>
                <c:pt idx="118">
                  <c:v>2.082091</c:v>
                </c:pt>
                <c:pt idx="119">
                  <c:v>1.867741</c:v>
                </c:pt>
                <c:pt idx="120">
                  <c:v>2.097229</c:v>
                </c:pt>
                <c:pt idx="121">
                  <c:v>1.794832</c:v>
                </c:pt>
                <c:pt idx="122">
                  <c:v>1.913144</c:v>
                </c:pt>
                <c:pt idx="123">
                  <c:v>4.047465</c:v>
                </c:pt>
                <c:pt idx="124">
                  <c:v>4.629842</c:v>
                </c:pt>
                <c:pt idx="125">
                  <c:v>3.144747</c:v>
                </c:pt>
                <c:pt idx="126">
                  <c:v>3.369295</c:v>
                </c:pt>
                <c:pt idx="127">
                  <c:v>4.052208</c:v>
                </c:pt>
                <c:pt idx="128">
                  <c:v>4.170651</c:v>
                </c:pt>
                <c:pt idx="129">
                  <c:v>3.906384</c:v>
                </c:pt>
                <c:pt idx="130">
                  <c:v>5.742651</c:v>
                </c:pt>
                <c:pt idx="131">
                  <c:v>8.0374</c:v>
                </c:pt>
                <c:pt idx="132">
                  <c:v>10.61357</c:v>
                </c:pt>
                <c:pt idx="133">
                  <c:v>3.827222</c:v>
                </c:pt>
                <c:pt idx="134">
                  <c:v>5.206037</c:v>
                </c:pt>
                <c:pt idx="135">
                  <c:v>3.815807</c:v>
                </c:pt>
                <c:pt idx="136">
                  <c:v>5.38794</c:v>
                </c:pt>
                <c:pt idx="137">
                  <c:v>4.843183</c:v>
                </c:pt>
                <c:pt idx="138">
                  <c:v>1.526872</c:v>
                </c:pt>
                <c:pt idx="139">
                  <c:v>2.487156</c:v>
                </c:pt>
                <c:pt idx="140">
                  <c:v>2.611383</c:v>
                </c:pt>
                <c:pt idx="141">
                  <c:v>2.888342</c:v>
                </c:pt>
                <c:pt idx="142">
                  <c:v>2.962238</c:v>
                </c:pt>
                <c:pt idx="143">
                  <c:v>2.142665</c:v>
                </c:pt>
                <c:pt idx="144">
                  <c:v>2.418642</c:v>
                </c:pt>
                <c:pt idx="145">
                  <c:v>2.648532</c:v>
                </c:pt>
                <c:pt idx="146">
                  <c:v>1.899909</c:v>
                </c:pt>
                <c:pt idx="147">
                  <c:v>1.972661</c:v>
                </c:pt>
                <c:pt idx="148">
                  <c:v>4.414992</c:v>
                </c:pt>
                <c:pt idx="149">
                  <c:v>8.287109</c:v>
                </c:pt>
                <c:pt idx="150">
                  <c:v>3.731307</c:v>
                </c:pt>
                <c:pt idx="151">
                  <c:v>5.393926</c:v>
                </c:pt>
                <c:pt idx="152">
                  <c:v>2.529141</c:v>
                </c:pt>
                <c:pt idx="153">
                  <c:v>3.789325</c:v>
                </c:pt>
                <c:pt idx="154">
                  <c:v>7.046533</c:v>
                </c:pt>
                <c:pt idx="155">
                  <c:v>2.869173</c:v>
                </c:pt>
                <c:pt idx="156">
                  <c:v>2.633362</c:v>
                </c:pt>
                <c:pt idx="157">
                  <c:v>3.975655</c:v>
                </c:pt>
                <c:pt idx="158">
                  <c:v>2.248898</c:v>
                </c:pt>
                <c:pt idx="159">
                  <c:v>1.233681</c:v>
                </c:pt>
                <c:pt idx="160">
                  <c:v>1.861672</c:v>
                </c:pt>
                <c:pt idx="161">
                  <c:v>2.109471</c:v>
                </c:pt>
                <c:pt idx="162">
                  <c:v>7.718772</c:v>
                </c:pt>
                <c:pt idx="163">
                  <c:v>3.997604</c:v>
                </c:pt>
                <c:pt idx="164">
                  <c:v>2.83621</c:v>
                </c:pt>
                <c:pt idx="165">
                  <c:v>2.542246</c:v>
                </c:pt>
                <c:pt idx="166">
                  <c:v>1.732595</c:v>
                </c:pt>
                <c:pt idx="167">
                  <c:v>1.883318</c:v>
                </c:pt>
                <c:pt idx="168">
                  <c:v>7.627363</c:v>
                </c:pt>
                <c:pt idx="169">
                  <c:v>3.908399</c:v>
                </c:pt>
                <c:pt idx="170">
                  <c:v>3.496462</c:v>
                </c:pt>
                <c:pt idx="171">
                  <c:v>2.83082</c:v>
                </c:pt>
                <c:pt idx="172">
                  <c:v>1.864129</c:v>
                </c:pt>
                <c:pt idx="173">
                  <c:v>2.070292</c:v>
                </c:pt>
                <c:pt idx="174">
                  <c:v>2.737879</c:v>
                </c:pt>
                <c:pt idx="175">
                  <c:v>1.649338</c:v>
                </c:pt>
                <c:pt idx="176">
                  <c:v>2.046339</c:v>
                </c:pt>
                <c:pt idx="177">
                  <c:v>1.374618</c:v>
                </c:pt>
                <c:pt idx="178">
                  <c:v>1.625707</c:v>
                </c:pt>
                <c:pt idx="179">
                  <c:v>2.244804</c:v>
                </c:pt>
                <c:pt idx="180">
                  <c:v>3.387527</c:v>
                </c:pt>
                <c:pt idx="181">
                  <c:v>3.186012</c:v>
                </c:pt>
                <c:pt idx="182">
                  <c:v>3.930444</c:v>
                </c:pt>
                <c:pt idx="183">
                  <c:v>6.287956</c:v>
                </c:pt>
                <c:pt idx="184">
                  <c:v>4.7113</c:v>
                </c:pt>
                <c:pt idx="185">
                  <c:v>3.361121</c:v>
                </c:pt>
                <c:pt idx="186">
                  <c:v>8.649199</c:v>
                </c:pt>
                <c:pt idx="187">
                  <c:v>7.798382</c:v>
                </c:pt>
                <c:pt idx="188">
                  <c:v>4.317176</c:v>
                </c:pt>
                <c:pt idx="189">
                  <c:v>4.370354</c:v>
                </c:pt>
                <c:pt idx="190">
                  <c:v>3.840042</c:v>
                </c:pt>
                <c:pt idx="191">
                  <c:v>5.932333</c:v>
                </c:pt>
                <c:pt idx="192">
                  <c:v>4.00686</c:v>
                </c:pt>
                <c:pt idx="193">
                  <c:v>10.84517</c:v>
                </c:pt>
                <c:pt idx="194">
                  <c:v>8.478385</c:v>
                </c:pt>
                <c:pt idx="195">
                  <c:v>7.932391</c:v>
                </c:pt>
                <c:pt idx="196">
                  <c:v>3.421333</c:v>
                </c:pt>
                <c:pt idx="197">
                  <c:v>4.984804</c:v>
                </c:pt>
                <c:pt idx="198">
                  <c:v>5.491674</c:v>
                </c:pt>
                <c:pt idx="199">
                  <c:v>3.238756</c:v>
                </c:pt>
                <c:pt idx="200">
                  <c:v>4.535729</c:v>
                </c:pt>
                <c:pt idx="201">
                  <c:v>3.522342</c:v>
                </c:pt>
                <c:pt idx="202">
                  <c:v>3.423499</c:v>
                </c:pt>
                <c:pt idx="203">
                  <c:v>3.065502</c:v>
                </c:pt>
                <c:pt idx="204">
                  <c:v>1.870677</c:v>
                </c:pt>
                <c:pt idx="205">
                  <c:v>4.458844</c:v>
                </c:pt>
                <c:pt idx="206">
                  <c:v>4.13227</c:v>
                </c:pt>
                <c:pt idx="207">
                  <c:v>2.788387</c:v>
                </c:pt>
                <c:pt idx="208">
                  <c:v>4.152629</c:v>
                </c:pt>
                <c:pt idx="209">
                  <c:v>4.122223</c:v>
                </c:pt>
                <c:pt idx="210">
                  <c:v>3.355503</c:v>
                </c:pt>
                <c:pt idx="211">
                  <c:v>2.20656</c:v>
                </c:pt>
                <c:pt idx="212">
                  <c:v>2.461474</c:v>
                </c:pt>
                <c:pt idx="213">
                  <c:v>2.300058</c:v>
                </c:pt>
                <c:pt idx="214">
                  <c:v>3.180286</c:v>
                </c:pt>
                <c:pt idx="215">
                  <c:v>2.543174</c:v>
                </c:pt>
                <c:pt idx="216">
                  <c:v>3.236032</c:v>
                </c:pt>
                <c:pt idx="217">
                  <c:v>3.915097</c:v>
                </c:pt>
                <c:pt idx="218">
                  <c:v>3.201397</c:v>
                </c:pt>
                <c:pt idx="219">
                  <c:v>3.587146</c:v>
                </c:pt>
                <c:pt idx="220">
                  <c:v>2.034349</c:v>
                </c:pt>
                <c:pt idx="221">
                  <c:v>2.764547</c:v>
                </c:pt>
                <c:pt idx="222">
                  <c:v>3.050391</c:v>
                </c:pt>
                <c:pt idx="223">
                  <c:v>2.137259</c:v>
                </c:pt>
                <c:pt idx="224">
                  <c:v>2.420006</c:v>
                </c:pt>
                <c:pt idx="225">
                  <c:v>15.66731</c:v>
                </c:pt>
                <c:pt idx="226">
                  <c:v>5.067642</c:v>
                </c:pt>
                <c:pt idx="227">
                  <c:v>4.145395</c:v>
                </c:pt>
                <c:pt idx="228">
                  <c:v>3.698124</c:v>
                </c:pt>
                <c:pt idx="229">
                  <c:v>2.591596</c:v>
                </c:pt>
                <c:pt idx="230">
                  <c:v>5.37228</c:v>
                </c:pt>
                <c:pt idx="231">
                  <c:v>2.14918</c:v>
                </c:pt>
                <c:pt idx="232">
                  <c:v>2.389349</c:v>
                </c:pt>
                <c:pt idx="233">
                  <c:v>5.537095</c:v>
                </c:pt>
                <c:pt idx="234">
                  <c:v>4.055261</c:v>
                </c:pt>
                <c:pt idx="235">
                  <c:v>3.380248</c:v>
                </c:pt>
                <c:pt idx="236">
                  <c:v>3.056734</c:v>
                </c:pt>
                <c:pt idx="237">
                  <c:v>4.228289</c:v>
                </c:pt>
                <c:pt idx="238">
                  <c:v>2.741368</c:v>
                </c:pt>
                <c:pt idx="239">
                  <c:v>2.204272</c:v>
                </c:pt>
                <c:pt idx="240">
                  <c:v>2.362543</c:v>
                </c:pt>
                <c:pt idx="241">
                  <c:v>4.64116</c:v>
                </c:pt>
                <c:pt idx="242">
                  <c:v>9.50701</c:v>
                </c:pt>
                <c:pt idx="243">
                  <c:v>8.473638</c:v>
                </c:pt>
                <c:pt idx="244">
                  <c:v>7.010665</c:v>
                </c:pt>
                <c:pt idx="245">
                  <c:v>6.422588</c:v>
                </c:pt>
                <c:pt idx="246">
                  <c:v>2.247315</c:v>
                </c:pt>
                <c:pt idx="247">
                  <c:v>3.021832</c:v>
                </c:pt>
                <c:pt idx="248">
                  <c:v>6.79111</c:v>
                </c:pt>
                <c:pt idx="249">
                  <c:v>5.149109</c:v>
                </c:pt>
                <c:pt idx="250">
                  <c:v>3.850308</c:v>
                </c:pt>
                <c:pt idx="251">
                  <c:v>3.355452</c:v>
                </c:pt>
                <c:pt idx="252">
                  <c:v>3.186166</c:v>
                </c:pt>
                <c:pt idx="253">
                  <c:v>4.233177</c:v>
                </c:pt>
                <c:pt idx="254">
                  <c:v>3.077106</c:v>
                </c:pt>
                <c:pt idx="255">
                  <c:v>5.28005</c:v>
                </c:pt>
                <c:pt idx="256">
                  <c:v>2.031221</c:v>
                </c:pt>
                <c:pt idx="257">
                  <c:v>3.611848</c:v>
                </c:pt>
                <c:pt idx="258">
                  <c:v>2.972214</c:v>
                </c:pt>
                <c:pt idx="259">
                  <c:v>1.838584</c:v>
                </c:pt>
                <c:pt idx="260">
                  <c:v>3.307721</c:v>
                </c:pt>
                <c:pt idx="261">
                  <c:v>3.852935</c:v>
                </c:pt>
                <c:pt idx="262">
                  <c:v>3.255741</c:v>
                </c:pt>
                <c:pt idx="263">
                  <c:v>2.622477</c:v>
                </c:pt>
                <c:pt idx="264">
                  <c:v>3.392464</c:v>
                </c:pt>
                <c:pt idx="265">
                  <c:v>4.486014</c:v>
                </c:pt>
                <c:pt idx="266">
                  <c:v>3.460244</c:v>
                </c:pt>
                <c:pt idx="267">
                  <c:v>1.485659</c:v>
                </c:pt>
                <c:pt idx="268">
                  <c:v>1.674311</c:v>
                </c:pt>
                <c:pt idx="269">
                  <c:v>2.800303</c:v>
                </c:pt>
                <c:pt idx="270">
                  <c:v>10.19092</c:v>
                </c:pt>
                <c:pt idx="271">
                  <c:v>4.032654</c:v>
                </c:pt>
                <c:pt idx="272">
                  <c:v>2.491175</c:v>
                </c:pt>
                <c:pt idx="273">
                  <c:v>1.423879</c:v>
                </c:pt>
                <c:pt idx="274">
                  <c:v>2.787824</c:v>
                </c:pt>
                <c:pt idx="275">
                  <c:v>1.370296</c:v>
                </c:pt>
                <c:pt idx="276">
                  <c:v>1.752029</c:v>
                </c:pt>
                <c:pt idx="277">
                  <c:v>3.983711</c:v>
                </c:pt>
                <c:pt idx="278">
                  <c:v>3.339831</c:v>
                </c:pt>
                <c:pt idx="279">
                  <c:v>1.667032</c:v>
                </c:pt>
                <c:pt idx="280">
                  <c:v>2.072303</c:v>
                </c:pt>
                <c:pt idx="281">
                  <c:v>3.493665</c:v>
                </c:pt>
                <c:pt idx="282">
                  <c:v>3.949368</c:v>
                </c:pt>
                <c:pt idx="283">
                  <c:v>3.01905</c:v>
                </c:pt>
                <c:pt idx="284">
                  <c:v>6.481648</c:v>
                </c:pt>
                <c:pt idx="285">
                  <c:v>2.354638</c:v>
                </c:pt>
                <c:pt idx="286">
                  <c:v>10.89592</c:v>
                </c:pt>
                <c:pt idx="287">
                  <c:v>3.900882</c:v>
                </c:pt>
                <c:pt idx="288">
                  <c:v>3.535203</c:v>
                </c:pt>
                <c:pt idx="289">
                  <c:v>3.930814</c:v>
                </c:pt>
                <c:pt idx="290">
                  <c:v>4.349169</c:v>
                </c:pt>
                <c:pt idx="291">
                  <c:v>4.46724</c:v>
                </c:pt>
                <c:pt idx="292">
                  <c:v>1.869117</c:v>
                </c:pt>
                <c:pt idx="293">
                  <c:v>4.560932</c:v>
                </c:pt>
                <c:pt idx="294">
                  <c:v>1.864786</c:v>
                </c:pt>
                <c:pt idx="295">
                  <c:v>6.29571</c:v>
                </c:pt>
                <c:pt idx="296">
                  <c:v>7.167086</c:v>
                </c:pt>
                <c:pt idx="297">
                  <c:v>3.728837</c:v>
                </c:pt>
                <c:pt idx="298">
                  <c:v>1.759776</c:v>
                </c:pt>
                <c:pt idx="299">
                  <c:v>0.711055</c:v>
                </c:pt>
                <c:pt idx="300">
                  <c:v>7.207341</c:v>
                </c:pt>
                <c:pt idx="301">
                  <c:v>10.98848</c:v>
                </c:pt>
                <c:pt idx="302">
                  <c:v>7.800401</c:v>
                </c:pt>
                <c:pt idx="303">
                  <c:v>3.049951</c:v>
                </c:pt>
                <c:pt idx="304">
                  <c:v>2.467428</c:v>
                </c:pt>
                <c:pt idx="305">
                  <c:v>2.891967</c:v>
                </c:pt>
                <c:pt idx="306">
                  <c:v>2.574062</c:v>
                </c:pt>
                <c:pt idx="307">
                  <c:v>1.363494</c:v>
                </c:pt>
                <c:pt idx="308">
                  <c:v>7.61205</c:v>
                </c:pt>
                <c:pt idx="309">
                  <c:v>2.38164</c:v>
                </c:pt>
                <c:pt idx="310">
                  <c:v>5.202699</c:v>
                </c:pt>
                <c:pt idx="311">
                  <c:v>2.377418</c:v>
                </c:pt>
                <c:pt idx="312">
                  <c:v>3.479711</c:v>
                </c:pt>
                <c:pt idx="313">
                  <c:v>3.447221</c:v>
                </c:pt>
                <c:pt idx="314">
                  <c:v>2.359362</c:v>
                </c:pt>
                <c:pt idx="315">
                  <c:v>2.954649</c:v>
                </c:pt>
                <c:pt idx="316">
                  <c:v>3.178214</c:v>
                </c:pt>
                <c:pt idx="317">
                  <c:v>3.009313</c:v>
                </c:pt>
                <c:pt idx="318">
                  <c:v>3.755794</c:v>
                </c:pt>
                <c:pt idx="319">
                  <c:v>1.890994</c:v>
                </c:pt>
                <c:pt idx="320">
                  <c:v>3.455087</c:v>
                </c:pt>
                <c:pt idx="321">
                  <c:v>1.878837</c:v>
                </c:pt>
                <c:pt idx="322">
                  <c:v>1.595408</c:v>
                </c:pt>
                <c:pt idx="323">
                  <c:v>3.74238</c:v>
                </c:pt>
                <c:pt idx="324">
                  <c:v>8.247143</c:v>
                </c:pt>
                <c:pt idx="325">
                  <c:v>6.186133</c:v>
                </c:pt>
                <c:pt idx="326">
                  <c:v>5.228776</c:v>
                </c:pt>
                <c:pt idx="327">
                  <c:v>4.106762</c:v>
                </c:pt>
                <c:pt idx="328">
                  <c:v>3.312073</c:v>
                </c:pt>
                <c:pt idx="329">
                  <c:v>1.478809</c:v>
                </c:pt>
                <c:pt idx="330">
                  <c:v>2.122018</c:v>
                </c:pt>
                <c:pt idx="331">
                  <c:v>1.15875</c:v>
                </c:pt>
                <c:pt idx="332">
                  <c:v>2.832471</c:v>
                </c:pt>
                <c:pt idx="333">
                  <c:v>3.650476</c:v>
                </c:pt>
                <c:pt idx="334">
                  <c:v>5.666225</c:v>
                </c:pt>
                <c:pt idx="335">
                  <c:v>4.978434</c:v>
                </c:pt>
                <c:pt idx="336">
                  <c:v>3.221977</c:v>
                </c:pt>
                <c:pt idx="337">
                  <c:v>7.959649</c:v>
                </c:pt>
                <c:pt idx="338">
                  <c:v>20.54134</c:v>
                </c:pt>
                <c:pt idx="339">
                  <c:v>11.66047</c:v>
                </c:pt>
                <c:pt idx="340">
                  <c:v>4.130572</c:v>
                </c:pt>
                <c:pt idx="341">
                  <c:v>17.37042</c:v>
                </c:pt>
                <c:pt idx="342">
                  <c:v>11.55037</c:v>
                </c:pt>
                <c:pt idx="343">
                  <c:v>6.38619</c:v>
                </c:pt>
                <c:pt idx="344">
                  <c:v>13.75298</c:v>
                </c:pt>
                <c:pt idx="345">
                  <c:v>17.63518</c:v>
                </c:pt>
                <c:pt idx="346">
                  <c:v>14.86745</c:v>
                </c:pt>
                <c:pt idx="347">
                  <c:v>12.22568</c:v>
                </c:pt>
                <c:pt idx="348">
                  <c:v>6.06064</c:v>
                </c:pt>
                <c:pt idx="349">
                  <c:v>7.406729</c:v>
                </c:pt>
                <c:pt idx="350">
                  <c:v>10.07704</c:v>
                </c:pt>
                <c:pt idx="351">
                  <c:v>9.091062</c:v>
                </c:pt>
                <c:pt idx="352">
                  <c:v>22.85476</c:v>
                </c:pt>
                <c:pt idx="353">
                  <c:v>16.25</c:v>
                </c:pt>
                <c:pt idx="354">
                  <c:v>6.925075</c:v>
                </c:pt>
                <c:pt idx="355">
                  <c:v>5.787491</c:v>
                </c:pt>
                <c:pt idx="356">
                  <c:v>5.875468</c:v>
                </c:pt>
                <c:pt idx="357">
                  <c:v>5.40635</c:v>
                </c:pt>
                <c:pt idx="358">
                  <c:v>7.31356</c:v>
                </c:pt>
                <c:pt idx="359">
                  <c:v>4.273371</c:v>
                </c:pt>
                <c:pt idx="360">
                  <c:v>3.578496</c:v>
                </c:pt>
                <c:pt idx="361">
                  <c:v>3.847809</c:v>
                </c:pt>
                <c:pt idx="362">
                  <c:v>3.878347</c:v>
                </c:pt>
                <c:pt idx="363">
                  <c:v>2.708521</c:v>
                </c:pt>
                <c:pt idx="364">
                  <c:v>2.511859</c:v>
                </c:pt>
                <c:pt idx="365">
                  <c:v>4.202696</c:v>
                </c:pt>
                <c:pt idx="366">
                  <c:v>5.997129</c:v>
                </c:pt>
                <c:pt idx="367">
                  <c:v>6.654359</c:v>
                </c:pt>
                <c:pt idx="368">
                  <c:v>15.10574</c:v>
                </c:pt>
                <c:pt idx="369">
                  <c:v>7.349275</c:v>
                </c:pt>
                <c:pt idx="370">
                  <c:v>4.893904</c:v>
                </c:pt>
                <c:pt idx="371">
                  <c:v>5.221906</c:v>
                </c:pt>
                <c:pt idx="372">
                  <c:v>6.450114</c:v>
                </c:pt>
                <c:pt idx="373">
                  <c:v>4.442426</c:v>
                </c:pt>
                <c:pt idx="374">
                  <c:v>5.215719</c:v>
                </c:pt>
                <c:pt idx="375">
                  <c:v>7.493136</c:v>
                </c:pt>
                <c:pt idx="376">
                  <c:v>4.669627</c:v>
                </c:pt>
                <c:pt idx="377">
                  <c:v>6.082763</c:v>
                </c:pt>
                <c:pt idx="378">
                  <c:v>3.898952</c:v>
                </c:pt>
                <c:pt idx="379">
                  <c:v>2.103674</c:v>
                </c:pt>
                <c:pt idx="380">
                  <c:v>2.305974</c:v>
                </c:pt>
                <c:pt idx="381">
                  <c:v>1.860583</c:v>
                </c:pt>
                <c:pt idx="382">
                  <c:v>2.202123</c:v>
                </c:pt>
                <c:pt idx="383">
                  <c:v>5.997189</c:v>
                </c:pt>
                <c:pt idx="384">
                  <c:v>5.202269</c:v>
                </c:pt>
                <c:pt idx="385">
                  <c:v>2.657465</c:v>
                </c:pt>
                <c:pt idx="386">
                  <c:v>3.01051</c:v>
                </c:pt>
                <c:pt idx="387">
                  <c:v>3.362176</c:v>
                </c:pt>
                <c:pt idx="388">
                  <c:v>4.38675</c:v>
                </c:pt>
                <c:pt idx="389">
                  <c:v>3.688101</c:v>
                </c:pt>
                <c:pt idx="390">
                  <c:v>2.471291</c:v>
                </c:pt>
                <c:pt idx="391">
                  <c:v>3.236502</c:v>
                </c:pt>
                <c:pt idx="392">
                  <c:v>3.723767</c:v>
                </c:pt>
                <c:pt idx="393">
                  <c:v>4.112463</c:v>
                </c:pt>
                <c:pt idx="394">
                  <c:v>5.334339</c:v>
                </c:pt>
                <c:pt idx="395">
                  <c:v>2.602498</c:v>
                </c:pt>
                <c:pt idx="396">
                  <c:v>6.162512</c:v>
                </c:pt>
                <c:pt idx="397">
                  <c:v>3.582021</c:v>
                </c:pt>
                <c:pt idx="398">
                  <c:v>5.773388</c:v>
                </c:pt>
                <c:pt idx="399">
                  <c:v>7.813158</c:v>
                </c:pt>
                <c:pt idx="400">
                  <c:v>3.675061</c:v>
                </c:pt>
                <c:pt idx="401">
                  <c:v>3.540808</c:v>
                </c:pt>
                <c:pt idx="402">
                  <c:v>3.297146</c:v>
                </c:pt>
                <c:pt idx="403">
                  <c:v>2.572432</c:v>
                </c:pt>
                <c:pt idx="404">
                  <c:v>3.011818</c:v>
                </c:pt>
                <c:pt idx="405">
                  <c:v>2.596469</c:v>
                </c:pt>
                <c:pt idx="406">
                  <c:v>1.384321</c:v>
                </c:pt>
                <c:pt idx="407">
                  <c:v>1.230925</c:v>
                </c:pt>
                <c:pt idx="408">
                  <c:v>1.987473</c:v>
                </c:pt>
                <c:pt idx="409">
                  <c:v>1.683634</c:v>
                </c:pt>
                <c:pt idx="410">
                  <c:v>1.677637</c:v>
                </c:pt>
                <c:pt idx="411">
                  <c:v>2.809702</c:v>
                </c:pt>
                <c:pt idx="412">
                  <c:v>2.831512</c:v>
                </c:pt>
                <c:pt idx="413">
                  <c:v>1.498517</c:v>
                </c:pt>
                <c:pt idx="414">
                  <c:v>2.064712</c:v>
                </c:pt>
                <c:pt idx="415">
                  <c:v>1.639643</c:v>
                </c:pt>
                <c:pt idx="416">
                  <c:v>4.830939</c:v>
                </c:pt>
                <c:pt idx="417">
                  <c:v>2.64917</c:v>
                </c:pt>
                <c:pt idx="418">
                  <c:v>8.847706</c:v>
                </c:pt>
                <c:pt idx="419">
                  <c:v>3.9401</c:v>
                </c:pt>
                <c:pt idx="420">
                  <c:v>3.453593</c:v>
                </c:pt>
                <c:pt idx="421">
                  <c:v>4.58749</c:v>
                </c:pt>
                <c:pt idx="422">
                  <c:v>5.237832</c:v>
                </c:pt>
                <c:pt idx="423">
                  <c:v>3.94306</c:v>
                </c:pt>
                <c:pt idx="424">
                  <c:v>2.897263</c:v>
                </c:pt>
                <c:pt idx="425">
                  <c:v>1.447771</c:v>
                </c:pt>
                <c:pt idx="426">
                  <c:v>1.704904</c:v>
                </c:pt>
                <c:pt idx="427">
                  <c:v>2.232152</c:v>
                </c:pt>
                <c:pt idx="428">
                  <c:v>2.040885</c:v>
                </c:pt>
                <c:pt idx="429">
                  <c:v>1.491332</c:v>
                </c:pt>
                <c:pt idx="430">
                  <c:v>2.185714</c:v>
                </c:pt>
                <c:pt idx="431">
                  <c:v>1.47919</c:v>
                </c:pt>
                <c:pt idx="432">
                  <c:v>2.196974</c:v>
                </c:pt>
                <c:pt idx="433">
                  <c:v>2.157151</c:v>
                </c:pt>
                <c:pt idx="434">
                  <c:v>1.897098</c:v>
                </c:pt>
                <c:pt idx="435">
                  <c:v>5.575585</c:v>
                </c:pt>
                <c:pt idx="436">
                  <c:v>3.488224</c:v>
                </c:pt>
                <c:pt idx="437">
                  <c:v>4.480912</c:v>
                </c:pt>
                <c:pt idx="438">
                  <c:v>1.154435</c:v>
                </c:pt>
                <c:pt idx="439">
                  <c:v>1.605772</c:v>
                </c:pt>
                <c:pt idx="440">
                  <c:v>3.012354</c:v>
                </c:pt>
                <c:pt idx="441">
                  <c:v>2.697386</c:v>
                </c:pt>
                <c:pt idx="442">
                  <c:v>1.196626</c:v>
                </c:pt>
                <c:pt idx="443">
                  <c:v>1.243844</c:v>
                </c:pt>
                <c:pt idx="444">
                  <c:v>2.257795</c:v>
                </c:pt>
                <c:pt idx="445">
                  <c:v>2.295826</c:v>
                </c:pt>
                <c:pt idx="446">
                  <c:v>1.996277</c:v>
                </c:pt>
                <c:pt idx="447">
                  <c:v>1.747606</c:v>
                </c:pt>
                <c:pt idx="448">
                  <c:v>0.821763</c:v>
                </c:pt>
                <c:pt idx="449">
                  <c:v>1.175807</c:v>
                </c:pt>
                <c:pt idx="450">
                  <c:v>0.999967</c:v>
                </c:pt>
                <c:pt idx="451">
                  <c:v>1.780699</c:v>
                </c:pt>
                <c:pt idx="452">
                  <c:v>1.039566</c:v>
                </c:pt>
                <c:pt idx="453">
                  <c:v>1.364768</c:v>
                </c:pt>
                <c:pt idx="454">
                  <c:v>0.772457</c:v>
                </c:pt>
                <c:pt idx="455">
                  <c:v>0.948393</c:v>
                </c:pt>
                <c:pt idx="456">
                  <c:v>7.377141</c:v>
                </c:pt>
                <c:pt idx="457">
                  <c:v>7.977411</c:v>
                </c:pt>
                <c:pt idx="458">
                  <c:v>4.117874</c:v>
                </c:pt>
                <c:pt idx="459">
                  <c:v>2.352249</c:v>
                </c:pt>
                <c:pt idx="460">
                  <c:v>3.518291</c:v>
                </c:pt>
                <c:pt idx="461">
                  <c:v>1.510539</c:v>
                </c:pt>
                <c:pt idx="462">
                  <c:v>1.038386</c:v>
                </c:pt>
                <c:pt idx="463">
                  <c:v>1.004468</c:v>
                </c:pt>
                <c:pt idx="464">
                  <c:v>1.138753</c:v>
                </c:pt>
                <c:pt idx="465">
                  <c:v>1.65692</c:v>
                </c:pt>
                <c:pt idx="466">
                  <c:v>1.300956</c:v>
                </c:pt>
                <c:pt idx="467">
                  <c:v>0.811211</c:v>
                </c:pt>
                <c:pt idx="468">
                  <c:v>3.079947</c:v>
                </c:pt>
                <c:pt idx="469">
                  <c:v>2.300558</c:v>
                </c:pt>
                <c:pt idx="470">
                  <c:v>14.37041</c:v>
                </c:pt>
                <c:pt idx="471">
                  <c:v>1.243902</c:v>
                </c:pt>
                <c:pt idx="472">
                  <c:v>4.643444</c:v>
                </c:pt>
                <c:pt idx="473">
                  <c:v>2.43056</c:v>
                </c:pt>
                <c:pt idx="474">
                  <c:v>0.883983</c:v>
                </c:pt>
                <c:pt idx="475">
                  <c:v>1.444918</c:v>
                </c:pt>
                <c:pt idx="476">
                  <c:v>1.908258</c:v>
                </c:pt>
                <c:pt idx="477">
                  <c:v>1.859471</c:v>
                </c:pt>
                <c:pt idx="478">
                  <c:v>1.325071</c:v>
                </c:pt>
                <c:pt idx="479">
                  <c:v>0.70403</c:v>
                </c:pt>
                <c:pt idx="480">
                  <c:v>1.364777</c:v>
                </c:pt>
                <c:pt idx="481">
                  <c:v>1.739475</c:v>
                </c:pt>
                <c:pt idx="482">
                  <c:v>3.392726</c:v>
                </c:pt>
                <c:pt idx="483">
                  <c:v>3.090963</c:v>
                </c:pt>
                <c:pt idx="484">
                  <c:v>0.522253</c:v>
                </c:pt>
                <c:pt idx="485">
                  <c:v>1.725463</c:v>
                </c:pt>
                <c:pt idx="486">
                  <c:v>0.679137</c:v>
                </c:pt>
                <c:pt idx="487">
                  <c:v>1.312346</c:v>
                </c:pt>
                <c:pt idx="488">
                  <c:v>9.423948</c:v>
                </c:pt>
                <c:pt idx="489">
                  <c:v>2.855844</c:v>
                </c:pt>
                <c:pt idx="490">
                  <c:v>2.138539</c:v>
                </c:pt>
                <c:pt idx="491">
                  <c:v>0.74477</c:v>
                </c:pt>
                <c:pt idx="492">
                  <c:v>0.986385</c:v>
                </c:pt>
                <c:pt idx="493">
                  <c:v>1.460028</c:v>
                </c:pt>
                <c:pt idx="494">
                  <c:v>1.023774</c:v>
                </c:pt>
                <c:pt idx="495">
                  <c:v>2.855448</c:v>
                </c:pt>
                <c:pt idx="496">
                  <c:v>0.584219</c:v>
                </c:pt>
                <c:pt idx="497">
                  <c:v>0.721619</c:v>
                </c:pt>
                <c:pt idx="498">
                  <c:v>0.538781</c:v>
                </c:pt>
                <c:pt idx="499">
                  <c:v>0.478138</c:v>
                </c:pt>
                <c:pt idx="500">
                  <c:v>1.129259</c:v>
                </c:pt>
                <c:pt idx="501">
                  <c:v>1.309761</c:v>
                </c:pt>
                <c:pt idx="502">
                  <c:v>0.54388</c:v>
                </c:pt>
                <c:pt idx="503">
                  <c:v>0.915452</c:v>
                </c:pt>
                <c:pt idx="504">
                  <c:v>0.995025</c:v>
                </c:pt>
                <c:pt idx="505">
                  <c:v>2.336803</c:v>
                </c:pt>
                <c:pt idx="506">
                  <c:v>2.29773</c:v>
                </c:pt>
                <c:pt idx="507">
                  <c:v>0.891677</c:v>
                </c:pt>
                <c:pt idx="508">
                  <c:v>1.999867</c:v>
                </c:pt>
                <c:pt idx="509">
                  <c:v>1.115096</c:v>
                </c:pt>
                <c:pt idx="510">
                  <c:v>4.110399</c:v>
                </c:pt>
                <c:pt idx="511">
                  <c:v>2.761697</c:v>
                </c:pt>
                <c:pt idx="512">
                  <c:v>5.061814</c:v>
                </c:pt>
                <c:pt idx="513">
                  <c:v>1.480762</c:v>
                </c:pt>
                <c:pt idx="514">
                  <c:v>0.926283</c:v>
                </c:pt>
                <c:pt idx="515">
                  <c:v>2.600457</c:v>
                </c:pt>
                <c:pt idx="516">
                  <c:v>1.353956</c:v>
                </c:pt>
                <c:pt idx="517">
                  <c:v>3.235536</c:v>
                </c:pt>
                <c:pt idx="518">
                  <c:v>1.6647</c:v>
                </c:pt>
                <c:pt idx="519">
                  <c:v>2.265775</c:v>
                </c:pt>
                <c:pt idx="520">
                  <c:v>7.446833</c:v>
                </c:pt>
                <c:pt idx="521">
                  <c:v>4.488906</c:v>
                </c:pt>
                <c:pt idx="522">
                  <c:v>10.19664</c:v>
                </c:pt>
                <c:pt idx="523">
                  <c:v>4.96213</c:v>
                </c:pt>
                <c:pt idx="524">
                  <c:v>8.905315</c:v>
                </c:pt>
                <c:pt idx="525">
                  <c:v>5.322376</c:v>
                </c:pt>
                <c:pt idx="526">
                  <c:v>3.364254</c:v>
                </c:pt>
                <c:pt idx="527">
                  <c:v>2.5371</c:v>
                </c:pt>
                <c:pt idx="528">
                  <c:v>6.543389</c:v>
                </c:pt>
                <c:pt idx="529">
                  <c:v>4.134357</c:v>
                </c:pt>
                <c:pt idx="530">
                  <c:v>2.078824</c:v>
                </c:pt>
                <c:pt idx="531">
                  <c:v>1.301053</c:v>
                </c:pt>
                <c:pt idx="532">
                  <c:v>2.199229</c:v>
                </c:pt>
                <c:pt idx="533">
                  <c:v>1.084453</c:v>
                </c:pt>
                <c:pt idx="534">
                  <c:v>1.011294</c:v>
                </c:pt>
                <c:pt idx="535">
                  <c:v>1.30504</c:v>
                </c:pt>
                <c:pt idx="536">
                  <c:v>2.34567</c:v>
                </c:pt>
                <c:pt idx="537">
                  <c:v>2.144313</c:v>
                </c:pt>
                <c:pt idx="538">
                  <c:v>1.012119</c:v>
                </c:pt>
                <c:pt idx="539">
                  <c:v>0.527021</c:v>
                </c:pt>
                <c:pt idx="540">
                  <c:v>1.270353</c:v>
                </c:pt>
                <c:pt idx="541">
                  <c:v>3.932791</c:v>
                </c:pt>
                <c:pt idx="542">
                  <c:v>1.864729</c:v>
                </c:pt>
                <c:pt idx="543">
                  <c:v>1.816299</c:v>
                </c:pt>
                <c:pt idx="544">
                  <c:v>0.816526</c:v>
                </c:pt>
                <c:pt idx="545">
                  <c:v>0.746386</c:v>
                </c:pt>
                <c:pt idx="546">
                  <c:v>2.415265</c:v>
                </c:pt>
                <c:pt idx="547">
                  <c:v>2.141051</c:v>
                </c:pt>
                <c:pt idx="548">
                  <c:v>3.714327</c:v>
                </c:pt>
                <c:pt idx="549">
                  <c:v>3.0275</c:v>
                </c:pt>
                <c:pt idx="550">
                  <c:v>1.911753</c:v>
                </c:pt>
                <c:pt idx="551">
                  <c:v>0.847176</c:v>
                </c:pt>
                <c:pt idx="552">
                  <c:v>1.112012</c:v>
                </c:pt>
                <c:pt idx="553">
                  <c:v>4.111286</c:v>
                </c:pt>
                <c:pt idx="554">
                  <c:v>4.10433</c:v>
                </c:pt>
                <c:pt idx="555">
                  <c:v>1.287893</c:v>
                </c:pt>
                <c:pt idx="556">
                  <c:v>2.028162</c:v>
                </c:pt>
                <c:pt idx="557">
                  <c:v>1.538594</c:v>
                </c:pt>
                <c:pt idx="558">
                  <c:v>1.120592</c:v>
                </c:pt>
                <c:pt idx="559">
                  <c:v>1.014419</c:v>
                </c:pt>
                <c:pt idx="560">
                  <c:v>1.706128</c:v>
                </c:pt>
                <c:pt idx="561">
                  <c:v>1.772955</c:v>
                </c:pt>
                <c:pt idx="562">
                  <c:v>0.68679</c:v>
                </c:pt>
                <c:pt idx="563">
                  <c:v>0.803654</c:v>
                </c:pt>
                <c:pt idx="564">
                  <c:v>0.80015</c:v>
                </c:pt>
                <c:pt idx="565">
                  <c:v>0.924787</c:v>
                </c:pt>
                <c:pt idx="566">
                  <c:v>1.555695</c:v>
                </c:pt>
                <c:pt idx="567">
                  <c:v>0.971345</c:v>
                </c:pt>
                <c:pt idx="568">
                  <c:v>2.42049</c:v>
                </c:pt>
                <c:pt idx="569">
                  <c:v>1.891091</c:v>
                </c:pt>
                <c:pt idx="570">
                  <c:v>1.395623</c:v>
                </c:pt>
                <c:pt idx="571">
                  <c:v>1.553516</c:v>
                </c:pt>
                <c:pt idx="572">
                  <c:v>1.504426</c:v>
                </c:pt>
                <c:pt idx="573">
                  <c:v>1.537138</c:v>
                </c:pt>
                <c:pt idx="574">
                  <c:v>0.641654</c:v>
                </c:pt>
                <c:pt idx="575">
                  <c:v>1.167241</c:v>
                </c:pt>
                <c:pt idx="576">
                  <c:v>0.414506</c:v>
                </c:pt>
                <c:pt idx="577">
                  <c:v>0.387791</c:v>
                </c:pt>
                <c:pt idx="578">
                  <c:v>0.510974</c:v>
                </c:pt>
                <c:pt idx="579">
                  <c:v>1.220655</c:v>
                </c:pt>
                <c:pt idx="580">
                  <c:v>1.166045</c:v>
                </c:pt>
                <c:pt idx="581">
                  <c:v>0.664939</c:v>
                </c:pt>
                <c:pt idx="582">
                  <c:v>0.842383</c:v>
                </c:pt>
                <c:pt idx="583">
                  <c:v>1.10761</c:v>
                </c:pt>
                <c:pt idx="584">
                  <c:v>1.080986</c:v>
                </c:pt>
                <c:pt idx="585">
                  <c:v>1.403186</c:v>
                </c:pt>
                <c:pt idx="586">
                  <c:v>0.680385</c:v>
                </c:pt>
                <c:pt idx="587">
                  <c:v>1.208916</c:v>
                </c:pt>
                <c:pt idx="588">
                  <c:v>0.93817</c:v>
                </c:pt>
                <c:pt idx="589">
                  <c:v>1.17457</c:v>
                </c:pt>
                <c:pt idx="590">
                  <c:v>1.508361</c:v>
                </c:pt>
                <c:pt idx="591">
                  <c:v>1.598778</c:v>
                </c:pt>
                <c:pt idx="592">
                  <c:v>0.65096</c:v>
                </c:pt>
                <c:pt idx="593">
                  <c:v>1.32523</c:v>
                </c:pt>
                <c:pt idx="594">
                  <c:v>1.944951</c:v>
                </c:pt>
                <c:pt idx="595">
                  <c:v>1.523451</c:v>
                </c:pt>
                <c:pt idx="596">
                  <c:v>0.950616</c:v>
                </c:pt>
                <c:pt idx="597">
                  <c:v>0.888583</c:v>
                </c:pt>
                <c:pt idx="598">
                  <c:v>2.175057</c:v>
                </c:pt>
                <c:pt idx="599">
                  <c:v>2.097367</c:v>
                </c:pt>
                <c:pt idx="600">
                  <c:v>0.604766</c:v>
                </c:pt>
                <c:pt idx="601">
                  <c:v>1.232577</c:v>
                </c:pt>
                <c:pt idx="602">
                  <c:v>1.251726</c:v>
                </c:pt>
                <c:pt idx="603">
                  <c:v>0.53363</c:v>
                </c:pt>
                <c:pt idx="604">
                  <c:v>1.793813</c:v>
                </c:pt>
                <c:pt idx="605">
                  <c:v>0.54934</c:v>
                </c:pt>
                <c:pt idx="606">
                  <c:v>1.170471</c:v>
                </c:pt>
                <c:pt idx="607">
                  <c:v>0.501704</c:v>
                </c:pt>
                <c:pt idx="608">
                  <c:v>2.473128</c:v>
                </c:pt>
                <c:pt idx="609">
                  <c:v>0.876665</c:v>
                </c:pt>
                <c:pt idx="610">
                  <c:v>1.010796</c:v>
                </c:pt>
                <c:pt idx="611">
                  <c:v>0.967313</c:v>
                </c:pt>
                <c:pt idx="612">
                  <c:v>0.654509</c:v>
                </c:pt>
                <c:pt idx="613">
                  <c:v>2.001602</c:v>
                </c:pt>
                <c:pt idx="614">
                  <c:v>1.216873</c:v>
                </c:pt>
                <c:pt idx="615">
                  <c:v>5.179899</c:v>
                </c:pt>
                <c:pt idx="616">
                  <c:v>2.201555</c:v>
                </c:pt>
                <c:pt idx="617">
                  <c:v>1.506965</c:v>
                </c:pt>
                <c:pt idx="618">
                  <c:v>1.771227</c:v>
                </c:pt>
                <c:pt idx="619">
                  <c:v>1.581438</c:v>
                </c:pt>
                <c:pt idx="620">
                  <c:v>2.016383</c:v>
                </c:pt>
                <c:pt idx="621">
                  <c:v>6.447788</c:v>
                </c:pt>
                <c:pt idx="622">
                  <c:v>4.155549</c:v>
                </c:pt>
                <c:pt idx="623">
                  <c:v>4.050477</c:v>
                </c:pt>
                <c:pt idx="624">
                  <c:v>4.76267</c:v>
                </c:pt>
                <c:pt idx="625">
                  <c:v>2.018222</c:v>
                </c:pt>
                <c:pt idx="626">
                  <c:v>2.761518</c:v>
                </c:pt>
                <c:pt idx="627">
                  <c:v>3.219608</c:v>
                </c:pt>
                <c:pt idx="628">
                  <c:v>2.248566</c:v>
                </c:pt>
                <c:pt idx="629">
                  <c:v>1.008935</c:v>
                </c:pt>
                <c:pt idx="630">
                  <c:v>1.423008</c:v>
                </c:pt>
                <c:pt idx="631">
                  <c:v>2.424255</c:v>
                </c:pt>
                <c:pt idx="632">
                  <c:v>1.237323</c:v>
                </c:pt>
                <c:pt idx="633">
                  <c:v>1.096825</c:v>
                </c:pt>
                <c:pt idx="634">
                  <c:v>1.007803</c:v>
                </c:pt>
                <c:pt idx="635">
                  <c:v>0.565117</c:v>
                </c:pt>
                <c:pt idx="636">
                  <c:v>0.539568</c:v>
                </c:pt>
                <c:pt idx="637">
                  <c:v>0.622381</c:v>
                </c:pt>
                <c:pt idx="638">
                  <c:v>0.926251</c:v>
                </c:pt>
                <c:pt idx="639">
                  <c:v>0.542319</c:v>
                </c:pt>
                <c:pt idx="640">
                  <c:v>1.101864</c:v>
                </c:pt>
                <c:pt idx="641">
                  <c:v>2.457231</c:v>
                </c:pt>
                <c:pt idx="642">
                  <c:v>1.830532</c:v>
                </c:pt>
                <c:pt idx="643">
                  <c:v>1.557694</c:v>
                </c:pt>
                <c:pt idx="644">
                  <c:v>0.605945</c:v>
                </c:pt>
                <c:pt idx="645">
                  <c:v>1.10665</c:v>
                </c:pt>
                <c:pt idx="646">
                  <c:v>1.662748</c:v>
                </c:pt>
                <c:pt idx="647">
                  <c:v>0.6281</c:v>
                </c:pt>
                <c:pt idx="648">
                  <c:v>0.551582</c:v>
                </c:pt>
                <c:pt idx="649">
                  <c:v>0.412938</c:v>
                </c:pt>
                <c:pt idx="650">
                  <c:v>0.709048</c:v>
                </c:pt>
                <c:pt idx="651">
                  <c:v>0.491814</c:v>
                </c:pt>
                <c:pt idx="652">
                  <c:v>0.448458</c:v>
                </c:pt>
                <c:pt idx="653">
                  <c:v>1.040968</c:v>
                </c:pt>
                <c:pt idx="654">
                  <c:v>0.845747</c:v>
                </c:pt>
                <c:pt idx="655">
                  <c:v>0.441798</c:v>
                </c:pt>
                <c:pt idx="656">
                  <c:v>0.327631</c:v>
                </c:pt>
                <c:pt idx="657">
                  <c:v>1.833155</c:v>
                </c:pt>
                <c:pt idx="658">
                  <c:v>2.337466</c:v>
                </c:pt>
                <c:pt idx="659">
                  <c:v>0.88693</c:v>
                </c:pt>
                <c:pt idx="660">
                  <c:v>1.882332</c:v>
                </c:pt>
                <c:pt idx="661">
                  <c:v>1.600695</c:v>
                </c:pt>
                <c:pt idx="662">
                  <c:v>0.554611</c:v>
                </c:pt>
                <c:pt idx="663">
                  <c:v>0.983616</c:v>
                </c:pt>
                <c:pt idx="664">
                  <c:v>1.251789</c:v>
                </c:pt>
                <c:pt idx="665">
                  <c:v>2.941553</c:v>
                </c:pt>
                <c:pt idx="666">
                  <c:v>1.65606</c:v>
                </c:pt>
                <c:pt idx="667">
                  <c:v>0.919224</c:v>
                </c:pt>
                <c:pt idx="668">
                  <c:v>0.736031</c:v>
                </c:pt>
                <c:pt idx="669">
                  <c:v>0.788812</c:v>
                </c:pt>
                <c:pt idx="670">
                  <c:v>1.687548</c:v>
                </c:pt>
                <c:pt idx="671">
                  <c:v>0.693741</c:v>
                </c:pt>
                <c:pt idx="672">
                  <c:v>1.123617</c:v>
                </c:pt>
                <c:pt idx="673">
                  <c:v>0.509378</c:v>
                </c:pt>
                <c:pt idx="674">
                  <c:v>1.167082</c:v>
                </c:pt>
                <c:pt idx="675">
                  <c:v>1.738708</c:v>
                </c:pt>
                <c:pt idx="676">
                  <c:v>1.810939</c:v>
                </c:pt>
                <c:pt idx="677">
                  <c:v>0.72448</c:v>
                </c:pt>
                <c:pt idx="678">
                  <c:v>1.065088</c:v>
                </c:pt>
                <c:pt idx="679">
                  <c:v>0.769591</c:v>
                </c:pt>
                <c:pt idx="680">
                  <c:v>0.433375</c:v>
                </c:pt>
                <c:pt idx="681">
                  <c:v>0.74531</c:v>
                </c:pt>
                <c:pt idx="682">
                  <c:v>0.623469</c:v>
                </c:pt>
                <c:pt idx="683">
                  <c:v>0.856012</c:v>
                </c:pt>
                <c:pt idx="684">
                  <c:v>0.445859</c:v>
                </c:pt>
                <c:pt idx="685">
                  <c:v>0.733978</c:v>
                </c:pt>
                <c:pt idx="686">
                  <c:v>1.389733</c:v>
                </c:pt>
                <c:pt idx="687">
                  <c:v>1.399281</c:v>
                </c:pt>
                <c:pt idx="688">
                  <c:v>0.789444</c:v>
                </c:pt>
                <c:pt idx="689">
                  <c:v>0.833047</c:v>
                </c:pt>
                <c:pt idx="690">
                  <c:v>1.972203</c:v>
                </c:pt>
                <c:pt idx="691">
                  <c:v>1.356242</c:v>
                </c:pt>
                <c:pt idx="692">
                  <c:v>1.509808</c:v>
                </c:pt>
                <c:pt idx="693">
                  <c:v>0.967329</c:v>
                </c:pt>
                <c:pt idx="694">
                  <c:v>1.09142</c:v>
                </c:pt>
                <c:pt idx="695">
                  <c:v>0.922179</c:v>
                </c:pt>
                <c:pt idx="696">
                  <c:v>0.579734</c:v>
                </c:pt>
                <c:pt idx="697">
                  <c:v>0.711556</c:v>
                </c:pt>
                <c:pt idx="698">
                  <c:v>0.384428</c:v>
                </c:pt>
                <c:pt idx="699">
                  <c:v>0.852402</c:v>
                </c:pt>
                <c:pt idx="700">
                  <c:v>0.54957</c:v>
                </c:pt>
                <c:pt idx="701">
                  <c:v>0.386582</c:v>
                </c:pt>
                <c:pt idx="702">
                  <c:v>0.510971</c:v>
                </c:pt>
                <c:pt idx="703">
                  <c:v>0.656422</c:v>
                </c:pt>
                <c:pt idx="704">
                  <c:v>0.64511</c:v>
                </c:pt>
                <c:pt idx="705">
                  <c:v>0.816584</c:v>
                </c:pt>
                <c:pt idx="706">
                  <c:v>0.852916</c:v>
                </c:pt>
                <c:pt idx="707">
                  <c:v>0.30148</c:v>
                </c:pt>
                <c:pt idx="708">
                  <c:v>0.345028</c:v>
                </c:pt>
                <c:pt idx="709">
                  <c:v>0.605663</c:v>
                </c:pt>
                <c:pt idx="710">
                  <c:v>0.552787</c:v>
                </c:pt>
                <c:pt idx="711">
                  <c:v>2.862066</c:v>
                </c:pt>
                <c:pt idx="712">
                  <c:v>0.856406</c:v>
                </c:pt>
                <c:pt idx="713">
                  <c:v>0.548768</c:v>
                </c:pt>
                <c:pt idx="714">
                  <c:v>0.320262</c:v>
                </c:pt>
                <c:pt idx="715">
                  <c:v>0.443079</c:v>
                </c:pt>
                <c:pt idx="716">
                  <c:v>0.4703</c:v>
                </c:pt>
                <c:pt idx="717">
                  <c:v>0.448071</c:v>
                </c:pt>
                <c:pt idx="718">
                  <c:v>0.548553</c:v>
                </c:pt>
                <c:pt idx="719">
                  <c:v>1.511497</c:v>
                </c:pt>
                <c:pt idx="720">
                  <c:v>1.216393</c:v>
                </c:pt>
                <c:pt idx="721">
                  <c:v>6.640257</c:v>
                </c:pt>
                <c:pt idx="722">
                  <c:v>1.654375</c:v>
                </c:pt>
                <c:pt idx="723">
                  <c:v>0.760984</c:v>
                </c:pt>
                <c:pt idx="724">
                  <c:v>0.674331</c:v>
                </c:pt>
                <c:pt idx="725">
                  <c:v>0.418119</c:v>
                </c:pt>
                <c:pt idx="726">
                  <c:v>0.872609</c:v>
                </c:pt>
                <c:pt idx="727">
                  <c:v>0.435763</c:v>
                </c:pt>
                <c:pt idx="728">
                  <c:v>1.057403</c:v>
                </c:pt>
                <c:pt idx="729">
                  <c:v>0.855522</c:v>
                </c:pt>
                <c:pt idx="730">
                  <c:v>0.591551</c:v>
                </c:pt>
                <c:pt idx="731">
                  <c:v>0.545795</c:v>
                </c:pt>
                <c:pt idx="732">
                  <c:v>0.804638</c:v>
                </c:pt>
                <c:pt idx="733">
                  <c:v>0.515509</c:v>
                </c:pt>
                <c:pt idx="734">
                  <c:v>0.47826</c:v>
                </c:pt>
                <c:pt idx="735">
                  <c:v>0.620169</c:v>
                </c:pt>
                <c:pt idx="736">
                  <c:v>0.425431</c:v>
                </c:pt>
                <c:pt idx="737">
                  <c:v>0.310245</c:v>
                </c:pt>
                <c:pt idx="738">
                  <c:v>0.455205</c:v>
                </c:pt>
                <c:pt idx="739">
                  <c:v>0.568021</c:v>
                </c:pt>
                <c:pt idx="740">
                  <c:v>1.236304</c:v>
                </c:pt>
                <c:pt idx="741">
                  <c:v>0.512381</c:v>
                </c:pt>
                <c:pt idx="742">
                  <c:v>0.377179</c:v>
                </c:pt>
                <c:pt idx="743">
                  <c:v>0.656342</c:v>
                </c:pt>
                <c:pt idx="744">
                  <c:v>0.608868</c:v>
                </c:pt>
                <c:pt idx="745">
                  <c:v>1.547406</c:v>
                </c:pt>
                <c:pt idx="746">
                  <c:v>1.34561</c:v>
                </c:pt>
                <c:pt idx="747">
                  <c:v>1.289617</c:v>
                </c:pt>
                <c:pt idx="748">
                  <c:v>0.941059</c:v>
                </c:pt>
                <c:pt idx="749">
                  <c:v>0.960616</c:v>
                </c:pt>
                <c:pt idx="750">
                  <c:v>0.890937</c:v>
                </c:pt>
                <c:pt idx="751">
                  <c:v>0.759432</c:v>
                </c:pt>
                <c:pt idx="752">
                  <c:v>0.880536</c:v>
                </c:pt>
                <c:pt idx="753">
                  <c:v>2.03841</c:v>
                </c:pt>
                <c:pt idx="754">
                  <c:v>1.156273</c:v>
                </c:pt>
                <c:pt idx="755">
                  <c:v>0.688778</c:v>
                </c:pt>
                <c:pt idx="756">
                  <c:v>1.03919</c:v>
                </c:pt>
                <c:pt idx="757">
                  <c:v>0.980502</c:v>
                </c:pt>
                <c:pt idx="758">
                  <c:v>1.23254</c:v>
                </c:pt>
                <c:pt idx="759">
                  <c:v>1.853974</c:v>
                </c:pt>
                <c:pt idx="760">
                  <c:v>1.235337</c:v>
                </c:pt>
                <c:pt idx="761">
                  <c:v>0.693454</c:v>
                </c:pt>
                <c:pt idx="762">
                  <c:v>1.504904</c:v>
                </c:pt>
                <c:pt idx="763">
                  <c:v>1.488059</c:v>
                </c:pt>
                <c:pt idx="764">
                  <c:v>0.464732</c:v>
                </c:pt>
                <c:pt idx="765">
                  <c:v>1.101277</c:v>
                </c:pt>
                <c:pt idx="766">
                  <c:v>0.379705</c:v>
                </c:pt>
                <c:pt idx="767">
                  <c:v>2.184113</c:v>
                </c:pt>
                <c:pt idx="768">
                  <c:v>3.402935</c:v>
                </c:pt>
                <c:pt idx="769">
                  <c:v>0.558892</c:v>
                </c:pt>
                <c:pt idx="770">
                  <c:v>0.461916</c:v>
                </c:pt>
                <c:pt idx="771">
                  <c:v>0.490498</c:v>
                </c:pt>
                <c:pt idx="772">
                  <c:v>0.375015</c:v>
                </c:pt>
                <c:pt idx="773">
                  <c:v>0.423972</c:v>
                </c:pt>
                <c:pt idx="774">
                  <c:v>0.608584</c:v>
                </c:pt>
                <c:pt idx="775">
                  <c:v>0.753648</c:v>
                </c:pt>
                <c:pt idx="776">
                  <c:v>0.416859</c:v>
                </c:pt>
                <c:pt idx="777">
                  <c:v>0.150584</c:v>
                </c:pt>
                <c:pt idx="778">
                  <c:v>0.704716</c:v>
                </c:pt>
                <c:pt idx="779">
                  <c:v>1.113968</c:v>
                </c:pt>
                <c:pt idx="780">
                  <c:v>0.587444</c:v>
                </c:pt>
                <c:pt idx="781">
                  <c:v>0.438862</c:v>
                </c:pt>
                <c:pt idx="782">
                  <c:v>0.789503</c:v>
                </c:pt>
                <c:pt idx="783">
                  <c:v>0.907341</c:v>
                </c:pt>
                <c:pt idx="784">
                  <c:v>0.431261</c:v>
                </c:pt>
                <c:pt idx="785">
                  <c:v>0.488715</c:v>
                </c:pt>
                <c:pt idx="786">
                  <c:v>1.494974</c:v>
                </c:pt>
                <c:pt idx="787">
                  <c:v>0.597425</c:v>
                </c:pt>
                <c:pt idx="788">
                  <c:v>1.187213</c:v>
                </c:pt>
                <c:pt idx="789">
                  <c:v>1.549709</c:v>
                </c:pt>
                <c:pt idx="790">
                  <c:v>1.70688</c:v>
                </c:pt>
                <c:pt idx="791">
                  <c:v>0.764416</c:v>
                </c:pt>
                <c:pt idx="792">
                  <c:v>0.521559</c:v>
                </c:pt>
                <c:pt idx="793">
                  <c:v>0.826429</c:v>
                </c:pt>
                <c:pt idx="794">
                  <c:v>1.548732</c:v>
                </c:pt>
                <c:pt idx="795">
                  <c:v>0.51007</c:v>
                </c:pt>
                <c:pt idx="796">
                  <c:v>0.441867</c:v>
                </c:pt>
                <c:pt idx="797">
                  <c:v>0.514577</c:v>
                </c:pt>
                <c:pt idx="798">
                  <c:v>0.601054</c:v>
                </c:pt>
                <c:pt idx="799">
                  <c:v>0.620606</c:v>
                </c:pt>
                <c:pt idx="800">
                  <c:v>0.842444</c:v>
                </c:pt>
                <c:pt idx="801">
                  <c:v>0.402818</c:v>
                </c:pt>
                <c:pt idx="802">
                  <c:v>0.490299</c:v>
                </c:pt>
                <c:pt idx="803">
                  <c:v>0.377772</c:v>
                </c:pt>
                <c:pt idx="804">
                  <c:v>0.577833</c:v>
                </c:pt>
                <c:pt idx="805">
                  <c:v>0.354606</c:v>
                </c:pt>
                <c:pt idx="806">
                  <c:v>0.266325</c:v>
                </c:pt>
                <c:pt idx="807">
                  <c:v>0.775649</c:v>
                </c:pt>
                <c:pt idx="808">
                  <c:v>1.816861</c:v>
                </c:pt>
                <c:pt idx="809">
                  <c:v>0.754729</c:v>
                </c:pt>
                <c:pt idx="810">
                  <c:v>0.551123</c:v>
                </c:pt>
                <c:pt idx="811">
                  <c:v>0.30569</c:v>
                </c:pt>
                <c:pt idx="812">
                  <c:v>0.558728</c:v>
                </c:pt>
                <c:pt idx="813">
                  <c:v>0.663571</c:v>
                </c:pt>
                <c:pt idx="814">
                  <c:v>0.714559</c:v>
                </c:pt>
                <c:pt idx="815">
                  <c:v>0.294287</c:v>
                </c:pt>
                <c:pt idx="816">
                  <c:v>0.371871</c:v>
                </c:pt>
                <c:pt idx="817">
                  <c:v>0.981253</c:v>
                </c:pt>
                <c:pt idx="818">
                  <c:v>1.480489</c:v>
                </c:pt>
                <c:pt idx="819">
                  <c:v>1.769862</c:v>
                </c:pt>
                <c:pt idx="820">
                  <c:v>0.781059</c:v>
                </c:pt>
                <c:pt idx="821">
                  <c:v>1.102815</c:v>
                </c:pt>
                <c:pt idx="822">
                  <c:v>0.647942</c:v>
                </c:pt>
                <c:pt idx="823">
                  <c:v>1.006593</c:v>
                </c:pt>
                <c:pt idx="824">
                  <c:v>0.717322</c:v>
                </c:pt>
                <c:pt idx="825">
                  <c:v>0.867309</c:v>
                </c:pt>
                <c:pt idx="826">
                  <c:v>0.323014</c:v>
                </c:pt>
                <c:pt idx="827">
                  <c:v>0.902928</c:v>
                </c:pt>
                <c:pt idx="828">
                  <c:v>0.85436</c:v>
                </c:pt>
                <c:pt idx="829">
                  <c:v>0.705947</c:v>
                </c:pt>
                <c:pt idx="830">
                  <c:v>0.986248</c:v>
                </c:pt>
                <c:pt idx="831">
                  <c:v>1.959923</c:v>
                </c:pt>
                <c:pt idx="832">
                  <c:v>1.476595</c:v>
                </c:pt>
                <c:pt idx="833">
                  <c:v>0.489818</c:v>
                </c:pt>
                <c:pt idx="834">
                  <c:v>0.472205</c:v>
                </c:pt>
                <c:pt idx="835">
                  <c:v>0.269441</c:v>
                </c:pt>
                <c:pt idx="836">
                  <c:v>0.807592</c:v>
                </c:pt>
                <c:pt idx="837">
                  <c:v>0.31784</c:v>
                </c:pt>
                <c:pt idx="838">
                  <c:v>0.520781</c:v>
                </c:pt>
                <c:pt idx="839">
                  <c:v>0.550468</c:v>
                </c:pt>
                <c:pt idx="840">
                  <c:v>0.362823</c:v>
                </c:pt>
                <c:pt idx="841">
                  <c:v>2.278461</c:v>
                </c:pt>
                <c:pt idx="842">
                  <c:v>0.78783</c:v>
                </c:pt>
                <c:pt idx="843">
                  <c:v>2.478762</c:v>
                </c:pt>
                <c:pt idx="844">
                  <c:v>0.819204</c:v>
                </c:pt>
                <c:pt idx="845">
                  <c:v>0.846645</c:v>
                </c:pt>
                <c:pt idx="846">
                  <c:v>2.508356</c:v>
                </c:pt>
                <c:pt idx="847">
                  <c:v>0.429009</c:v>
                </c:pt>
                <c:pt idx="848">
                  <c:v>0.439224</c:v>
                </c:pt>
                <c:pt idx="849">
                  <c:v>0.30297</c:v>
                </c:pt>
                <c:pt idx="850">
                  <c:v>0.336122</c:v>
                </c:pt>
                <c:pt idx="851">
                  <c:v>0.342518</c:v>
                </c:pt>
                <c:pt idx="852">
                  <c:v>0.253863</c:v>
                </c:pt>
                <c:pt idx="853">
                  <c:v>0.453624</c:v>
                </c:pt>
                <c:pt idx="854">
                  <c:v>0.331727</c:v>
                </c:pt>
                <c:pt idx="855">
                  <c:v>0.60473</c:v>
                </c:pt>
                <c:pt idx="856">
                  <c:v>0.299904</c:v>
                </c:pt>
                <c:pt idx="857">
                  <c:v>0.251756</c:v>
                </c:pt>
                <c:pt idx="858">
                  <c:v>0.225894</c:v>
                </c:pt>
                <c:pt idx="859">
                  <c:v>0.320138</c:v>
                </c:pt>
                <c:pt idx="860">
                  <c:v>0.283217</c:v>
                </c:pt>
                <c:pt idx="861">
                  <c:v>0.572896</c:v>
                </c:pt>
                <c:pt idx="862">
                  <c:v>0.539789</c:v>
                </c:pt>
                <c:pt idx="863">
                  <c:v>0.421608</c:v>
                </c:pt>
                <c:pt idx="864">
                  <c:v>0.381939</c:v>
                </c:pt>
                <c:pt idx="865">
                  <c:v>0.240081</c:v>
                </c:pt>
                <c:pt idx="866">
                  <c:v>0.175713</c:v>
                </c:pt>
                <c:pt idx="867">
                  <c:v>0.189677</c:v>
                </c:pt>
                <c:pt idx="868">
                  <c:v>0.231223</c:v>
                </c:pt>
                <c:pt idx="869">
                  <c:v>0.396458</c:v>
                </c:pt>
                <c:pt idx="870">
                  <c:v>0.262147</c:v>
                </c:pt>
                <c:pt idx="871">
                  <c:v>0.521478</c:v>
                </c:pt>
                <c:pt idx="872">
                  <c:v>0.401312</c:v>
                </c:pt>
                <c:pt idx="873">
                  <c:v>0.358809</c:v>
                </c:pt>
                <c:pt idx="874">
                  <c:v>0.293547</c:v>
                </c:pt>
                <c:pt idx="875">
                  <c:v>0.571536</c:v>
                </c:pt>
                <c:pt idx="876">
                  <c:v>0.339485</c:v>
                </c:pt>
                <c:pt idx="877">
                  <c:v>0.214237</c:v>
                </c:pt>
                <c:pt idx="878">
                  <c:v>0.315082</c:v>
                </c:pt>
                <c:pt idx="879">
                  <c:v>0.198155</c:v>
                </c:pt>
                <c:pt idx="880">
                  <c:v>0.226272</c:v>
                </c:pt>
                <c:pt idx="881">
                  <c:v>0.284865</c:v>
                </c:pt>
                <c:pt idx="882">
                  <c:v>0.160747</c:v>
                </c:pt>
                <c:pt idx="883">
                  <c:v>0.180542</c:v>
                </c:pt>
                <c:pt idx="884">
                  <c:v>0.303288</c:v>
                </c:pt>
                <c:pt idx="885">
                  <c:v>0.517035</c:v>
                </c:pt>
                <c:pt idx="886">
                  <c:v>0.35791</c:v>
                </c:pt>
                <c:pt idx="887">
                  <c:v>0.267405</c:v>
                </c:pt>
                <c:pt idx="888">
                  <c:v>0.306016</c:v>
                </c:pt>
                <c:pt idx="889">
                  <c:v>0.430488</c:v>
                </c:pt>
                <c:pt idx="890">
                  <c:v>2.059522</c:v>
                </c:pt>
                <c:pt idx="891">
                  <c:v>0.517405</c:v>
                </c:pt>
                <c:pt idx="892">
                  <c:v>1.178658</c:v>
                </c:pt>
                <c:pt idx="893">
                  <c:v>0.52919</c:v>
                </c:pt>
                <c:pt idx="894">
                  <c:v>1.031898</c:v>
                </c:pt>
                <c:pt idx="895">
                  <c:v>0.805257</c:v>
                </c:pt>
                <c:pt idx="896">
                  <c:v>0.410346</c:v>
                </c:pt>
                <c:pt idx="897">
                  <c:v>0.524346</c:v>
                </c:pt>
                <c:pt idx="898">
                  <c:v>0.450971</c:v>
                </c:pt>
                <c:pt idx="899">
                  <c:v>0.425797</c:v>
                </c:pt>
                <c:pt idx="900">
                  <c:v>0.279323</c:v>
                </c:pt>
                <c:pt idx="901">
                  <c:v>0.429651</c:v>
                </c:pt>
                <c:pt idx="902">
                  <c:v>0.228717</c:v>
                </c:pt>
                <c:pt idx="903">
                  <c:v>0.426312</c:v>
                </c:pt>
                <c:pt idx="904">
                  <c:v>0.901669</c:v>
                </c:pt>
                <c:pt idx="905">
                  <c:v>0.332157</c:v>
                </c:pt>
                <c:pt idx="906">
                  <c:v>0.513232</c:v>
                </c:pt>
                <c:pt idx="907">
                  <c:v>0.285804</c:v>
                </c:pt>
                <c:pt idx="908">
                  <c:v>2.637706</c:v>
                </c:pt>
                <c:pt idx="909">
                  <c:v>1.024419</c:v>
                </c:pt>
                <c:pt idx="910">
                  <c:v>0.545627</c:v>
                </c:pt>
                <c:pt idx="911">
                  <c:v>0.496748</c:v>
                </c:pt>
                <c:pt idx="912">
                  <c:v>2.0134</c:v>
                </c:pt>
                <c:pt idx="913">
                  <c:v>1.518106</c:v>
                </c:pt>
                <c:pt idx="914">
                  <c:v>0.849919</c:v>
                </c:pt>
                <c:pt idx="915">
                  <c:v>0.727239</c:v>
                </c:pt>
                <c:pt idx="916">
                  <c:v>0.814048</c:v>
                </c:pt>
                <c:pt idx="917">
                  <c:v>0.451341</c:v>
                </c:pt>
                <c:pt idx="918">
                  <c:v>0.459653</c:v>
                </c:pt>
                <c:pt idx="919">
                  <c:v>0.319439</c:v>
                </c:pt>
                <c:pt idx="920">
                  <c:v>0.519276</c:v>
                </c:pt>
                <c:pt idx="921">
                  <c:v>0.352576</c:v>
                </c:pt>
                <c:pt idx="922">
                  <c:v>0.184065</c:v>
                </c:pt>
                <c:pt idx="923">
                  <c:v>0.38859</c:v>
                </c:pt>
                <c:pt idx="924">
                  <c:v>1.174802</c:v>
                </c:pt>
                <c:pt idx="925">
                  <c:v>0.952306</c:v>
                </c:pt>
                <c:pt idx="926">
                  <c:v>0.7877</c:v>
                </c:pt>
                <c:pt idx="927">
                  <c:v>1.232722</c:v>
                </c:pt>
                <c:pt idx="928">
                  <c:v>1.076315</c:v>
                </c:pt>
                <c:pt idx="929">
                  <c:v>1.567856</c:v>
                </c:pt>
                <c:pt idx="930">
                  <c:v>0.475377</c:v>
                </c:pt>
                <c:pt idx="931">
                  <c:v>0.333405</c:v>
                </c:pt>
                <c:pt idx="932">
                  <c:v>0.539003</c:v>
                </c:pt>
                <c:pt idx="933">
                  <c:v>0.516739</c:v>
                </c:pt>
                <c:pt idx="934">
                  <c:v>0.316729</c:v>
                </c:pt>
                <c:pt idx="935">
                  <c:v>0.258002</c:v>
                </c:pt>
                <c:pt idx="936">
                  <c:v>0.296851</c:v>
                </c:pt>
                <c:pt idx="937">
                  <c:v>0.572894</c:v>
                </c:pt>
                <c:pt idx="938">
                  <c:v>0.779848</c:v>
                </c:pt>
                <c:pt idx="939">
                  <c:v>0.416157</c:v>
                </c:pt>
                <c:pt idx="940">
                  <c:v>0.486222</c:v>
                </c:pt>
                <c:pt idx="941">
                  <c:v>0.278045</c:v>
                </c:pt>
                <c:pt idx="942">
                  <c:v>0.635864</c:v>
                </c:pt>
                <c:pt idx="943">
                  <c:v>0.810157</c:v>
                </c:pt>
                <c:pt idx="944">
                  <c:v>1.360905</c:v>
                </c:pt>
                <c:pt idx="945">
                  <c:v>1.690986</c:v>
                </c:pt>
                <c:pt idx="946">
                  <c:v>2.131852</c:v>
                </c:pt>
                <c:pt idx="947">
                  <c:v>0.652257</c:v>
                </c:pt>
                <c:pt idx="948">
                  <c:v>0.437804</c:v>
                </c:pt>
                <c:pt idx="949">
                  <c:v>1.038206</c:v>
                </c:pt>
                <c:pt idx="950">
                  <c:v>0.514509</c:v>
                </c:pt>
                <c:pt idx="951">
                  <c:v>0.728979</c:v>
                </c:pt>
                <c:pt idx="952">
                  <c:v>1.035136</c:v>
                </c:pt>
                <c:pt idx="953">
                  <c:v>2.002646</c:v>
                </c:pt>
                <c:pt idx="954">
                  <c:v>0.767391</c:v>
                </c:pt>
                <c:pt idx="955">
                  <c:v>1.108607</c:v>
                </c:pt>
                <c:pt idx="956">
                  <c:v>0.670421</c:v>
                </c:pt>
                <c:pt idx="957">
                  <c:v>0.850986</c:v>
                </c:pt>
                <c:pt idx="958">
                  <c:v>1.000655</c:v>
                </c:pt>
                <c:pt idx="959">
                  <c:v>0.868341</c:v>
                </c:pt>
                <c:pt idx="960">
                  <c:v>1.410506</c:v>
                </c:pt>
                <c:pt idx="961">
                  <c:v>0.689271</c:v>
                </c:pt>
                <c:pt idx="962">
                  <c:v>0.533603</c:v>
                </c:pt>
                <c:pt idx="963">
                  <c:v>0.587907</c:v>
                </c:pt>
                <c:pt idx="964">
                  <c:v>0.902619</c:v>
                </c:pt>
                <c:pt idx="965">
                  <c:v>0.722987</c:v>
                </c:pt>
                <c:pt idx="966">
                  <c:v>0.672435</c:v>
                </c:pt>
                <c:pt idx="967">
                  <c:v>0.713442</c:v>
                </c:pt>
                <c:pt idx="968">
                  <c:v>0.57447</c:v>
                </c:pt>
                <c:pt idx="969">
                  <c:v>0.392136</c:v>
                </c:pt>
                <c:pt idx="970">
                  <c:v>1.616061</c:v>
                </c:pt>
                <c:pt idx="971">
                  <c:v>1.317553</c:v>
                </c:pt>
                <c:pt idx="972">
                  <c:v>0.524651</c:v>
                </c:pt>
                <c:pt idx="973">
                  <c:v>0.523411</c:v>
                </c:pt>
                <c:pt idx="974">
                  <c:v>1.242644</c:v>
                </c:pt>
                <c:pt idx="975">
                  <c:v>1.454215</c:v>
                </c:pt>
                <c:pt idx="976">
                  <c:v>0.727501</c:v>
                </c:pt>
                <c:pt idx="977">
                  <c:v>0.373652</c:v>
                </c:pt>
                <c:pt idx="978">
                  <c:v>0.29081</c:v>
                </c:pt>
                <c:pt idx="979">
                  <c:v>0.578338</c:v>
                </c:pt>
                <c:pt idx="980">
                  <c:v>0.634517</c:v>
                </c:pt>
                <c:pt idx="981">
                  <c:v>0.39851</c:v>
                </c:pt>
                <c:pt idx="982">
                  <c:v>0.505118</c:v>
                </c:pt>
                <c:pt idx="983">
                  <c:v>0.587632</c:v>
                </c:pt>
                <c:pt idx="984">
                  <c:v>0.423345</c:v>
                </c:pt>
                <c:pt idx="985">
                  <c:v>0.629479</c:v>
                </c:pt>
                <c:pt idx="986">
                  <c:v>0.42983</c:v>
                </c:pt>
                <c:pt idx="987">
                  <c:v>0.559937</c:v>
                </c:pt>
                <c:pt idx="988">
                  <c:v>0.347156</c:v>
                </c:pt>
                <c:pt idx="989">
                  <c:v>0.448855</c:v>
                </c:pt>
                <c:pt idx="990">
                  <c:v>0.872217</c:v>
                </c:pt>
                <c:pt idx="991">
                  <c:v>0.648097</c:v>
                </c:pt>
                <c:pt idx="992">
                  <c:v>0.435244</c:v>
                </c:pt>
                <c:pt idx="993">
                  <c:v>0.535495</c:v>
                </c:pt>
                <c:pt idx="994">
                  <c:v>0.334281</c:v>
                </c:pt>
                <c:pt idx="995">
                  <c:v>0.831383</c:v>
                </c:pt>
                <c:pt idx="996">
                  <c:v>0.643257</c:v>
                </c:pt>
                <c:pt idx="997">
                  <c:v>0.302387</c:v>
                </c:pt>
                <c:pt idx="998">
                  <c:v>0.413577</c:v>
                </c:pt>
                <c:pt idx="999">
                  <c:v>0.226892</c:v>
                </c:pt>
                <c:pt idx="1000">
                  <c:v>1.046738</c:v>
                </c:pt>
                <c:pt idx="1001">
                  <c:v>0.553727</c:v>
                </c:pt>
                <c:pt idx="1002">
                  <c:v>0.196495</c:v>
                </c:pt>
                <c:pt idx="1003">
                  <c:v>0.970594</c:v>
                </c:pt>
                <c:pt idx="1004">
                  <c:v>1.353054</c:v>
                </c:pt>
                <c:pt idx="1005">
                  <c:v>0.399267</c:v>
                </c:pt>
                <c:pt idx="1006">
                  <c:v>1.237175</c:v>
                </c:pt>
                <c:pt idx="1007">
                  <c:v>0.385287</c:v>
                </c:pt>
                <c:pt idx="1008">
                  <c:v>0.429147</c:v>
                </c:pt>
                <c:pt idx="1009">
                  <c:v>0.411816</c:v>
                </c:pt>
                <c:pt idx="1010">
                  <c:v>0.68607</c:v>
                </c:pt>
                <c:pt idx="1011">
                  <c:v>0.960187</c:v>
                </c:pt>
                <c:pt idx="1012">
                  <c:v>0.873517</c:v>
                </c:pt>
                <c:pt idx="1013">
                  <c:v>0.87899</c:v>
                </c:pt>
                <c:pt idx="1014">
                  <c:v>0.611547</c:v>
                </c:pt>
                <c:pt idx="1015">
                  <c:v>0.551203</c:v>
                </c:pt>
                <c:pt idx="1016">
                  <c:v>0.352552</c:v>
                </c:pt>
                <c:pt idx="1017">
                  <c:v>2.265004</c:v>
                </c:pt>
                <c:pt idx="1018">
                  <c:v>0.899686</c:v>
                </c:pt>
                <c:pt idx="1019">
                  <c:v>0.356829</c:v>
                </c:pt>
                <c:pt idx="1020">
                  <c:v>0.769192</c:v>
                </c:pt>
                <c:pt idx="1021">
                  <c:v>0.323363</c:v>
                </c:pt>
                <c:pt idx="1022">
                  <c:v>0.765764</c:v>
                </c:pt>
                <c:pt idx="1023">
                  <c:v>0.340813</c:v>
                </c:pt>
                <c:pt idx="1024">
                  <c:v>0.438757</c:v>
                </c:pt>
                <c:pt idx="1025">
                  <c:v>1.421345</c:v>
                </c:pt>
                <c:pt idx="1026">
                  <c:v>0.568304</c:v>
                </c:pt>
                <c:pt idx="1027">
                  <c:v>0.461589</c:v>
                </c:pt>
                <c:pt idx="1028">
                  <c:v>0.296198</c:v>
                </c:pt>
                <c:pt idx="1029">
                  <c:v>0.553593</c:v>
                </c:pt>
                <c:pt idx="1030">
                  <c:v>0.343592</c:v>
                </c:pt>
                <c:pt idx="1031">
                  <c:v>0.542886</c:v>
                </c:pt>
                <c:pt idx="1032">
                  <c:v>0.666111</c:v>
                </c:pt>
                <c:pt idx="1033">
                  <c:v>1.394705</c:v>
                </c:pt>
                <c:pt idx="1034">
                  <c:v>0.924172</c:v>
                </c:pt>
                <c:pt idx="1035">
                  <c:v>0.818163</c:v>
                </c:pt>
                <c:pt idx="1036">
                  <c:v>0.882686</c:v>
                </c:pt>
                <c:pt idx="1037">
                  <c:v>0.671733</c:v>
                </c:pt>
                <c:pt idx="1038">
                  <c:v>0.71721</c:v>
                </c:pt>
                <c:pt idx="1039">
                  <c:v>0.631043</c:v>
                </c:pt>
                <c:pt idx="1040">
                  <c:v>0.800663</c:v>
                </c:pt>
                <c:pt idx="1041">
                  <c:v>0.694724</c:v>
                </c:pt>
                <c:pt idx="1042">
                  <c:v>0.294597</c:v>
                </c:pt>
                <c:pt idx="1043">
                  <c:v>0.308155</c:v>
                </c:pt>
                <c:pt idx="1044">
                  <c:v>0.299733</c:v>
                </c:pt>
                <c:pt idx="1045">
                  <c:v>0.621031</c:v>
                </c:pt>
                <c:pt idx="1046">
                  <c:v>0.554393</c:v>
                </c:pt>
                <c:pt idx="1047">
                  <c:v>0.202628</c:v>
                </c:pt>
                <c:pt idx="1048">
                  <c:v>0.999277</c:v>
                </c:pt>
                <c:pt idx="1049">
                  <c:v>0.364318</c:v>
                </c:pt>
                <c:pt idx="1050">
                  <c:v>0.941329</c:v>
                </c:pt>
                <c:pt idx="1051">
                  <c:v>0.577179</c:v>
                </c:pt>
                <c:pt idx="1052">
                  <c:v>1.164067</c:v>
                </c:pt>
                <c:pt idx="1053">
                  <c:v>0.430065</c:v>
                </c:pt>
                <c:pt idx="1054">
                  <c:v>3.50427</c:v>
                </c:pt>
                <c:pt idx="1055">
                  <c:v>1.06701</c:v>
                </c:pt>
                <c:pt idx="1056">
                  <c:v>0.604902</c:v>
                </c:pt>
                <c:pt idx="1057">
                  <c:v>0.652481</c:v>
                </c:pt>
                <c:pt idx="1058">
                  <c:v>0.652726</c:v>
                </c:pt>
                <c:pt idx="1059">
                  <c:v>0.908403</c:v>
                </c:pt>
                <c:pt idx="1060">
                  <c:v>0.693387</c:v>
                </c:pt>
                <c:pt idx="1061">
                  <c:v>0.560888</c:v>
                </c:pt>
                <c:pt idx="1062">
                  <c:v>0.384042</c:v>
                </c:pt>
                <c:pt idx="1063">
                  <c:v>0.650222</c:v>
                </c:pt>
                <c:pt idx="1064">
                  <c:v>1.029657</c:v>
                </c:pt>
                <c:pt idx="1065">
                  <c:v>0.276367</c:v>
                </c:pt>
                <c:pt idx="1066">
                  <c:v>0.392615</c:v>
                </c:pt>
                <c:pt idx="1067">
                  <c:v>0.688022</c:v>
                </c:pt>
                <c:pt idx="1068">
                  <c:v>0.663451</c:v>
                </c:pt>
                <c:pt idx="1069">
                  <c:v>1.093429</c:v>
                </c:pt>
                <c:pt idx="1070">
                  <c:v>0.375528</c:v>
                </c:pt>
                <c:pt idx="1071">
                  <c:v>0.53245</c:v>
                </c:pt>
                <c:pt idx="1072">
                  <c:v>0.547076</c:v>
                </c:pt>
                <c:pt idx="1073">
                  <c:v>0.759508</c:v>
                </c:pt>
                <c:pt idx="1074">
                  <c:v>1.451</c:v>
                </c:pt>
                <c:pt idx="1075">
                  <c:v>1.071249</c:v>
                </c:pt>
                <c:pt idx="1076">
                  <c:v>0.741857</c:v>
                </c:pt>
                <c:pt idx="1077">
                  <c:v>2.818087</c:v>
                </c:pt>
                <c:pt idx="1078">
                  <c:v>0.916894</c:v>
                </c:pt>
                <c:pt idx="1079">
                  <c:v>0.390616</c:v>
                </c:pt>
                <c:pt idx="1080">
                  <c:v>0.380102</c:v>
                </c:pt>
                <c:pt idx="1081">
                  <c:v>0.897703</c:v>
                </c:pt>
                <c:pt idx="1082">
                  <c:v>0.26907</c:v>
                </c:pt>
                <c:pt idx="1083">
                  <c:v>0.341848</c:v>
                </c:pt>
                <c:pt idx="1084">
                  <c:v>0.524505</c:v>
                </c:pt>
                <c:pt idx="1085">
                  <c:v>0.442218</c:v>
                </c:pt>
                <c:pt idx="1086">
                  <c:v>0.566794</c:v>
                </c:pt>
                <c:pt idx="1087">
                  <c:v>0.446515</c:v>
                </c:pt>
                <c:pt idx="1088">
                  <c:v>0.189709</c:v>
                </c:pt>
                <c:pt idx="1089">
                  <c:v>0.484474</c:v>
                </c:pt>
                <c:pt idx="1090">
                  <c:v>0.406224</c:v>
                </c:pt>
                <c:pt idx="1091">
                  <c:v>0.365771</c:v>
                </c:pt>
                <c:pt idx="1092">
                  <c:v>0.210657</c:v>
                </c:pt>
                <c:pt idx="1093">
                  <c:v>0.552128</c:v>
                </c:pt>
                <c:pt idx="1094">
                  <c:v>1.122864</c:v>
                </c:pt>
                <c:pt idx="1095">
                  <c:v>0.236483</c:v>
                </c:pt>
                <c:pt idx="1096">
                  <c:v>1.152398</c:v>
                </c:pt>
                <c:pt idx="1097">
                  <c:v>0.655419</c:v>
                </c:pt>
                <c:pt idx="1098">
                  <c:v>4.240454</c:v>
                </c:pt>
                <c:pt idx="1099">
                  <c:v>1.148559</c:v>
                </c:pt>
                <c:pt idx="1100">
                  <c:v>0.790978</c:v>
                </c:pt>
                <c:pt idx="1101">
                  <c:v>0.763675</c:v>
                </c:pt>
                <c:pt idx="1102">
                  <c:v>0.633568</c:v>
                </c:pt>
                <c:pt idx="1103">
                  <c:v>1.868951</c:v>
                </c:pt>
                <c:pt idx="1104">
                  <c:v>0.626086</c:v>
                </c:pt>
                <c:pt idx="1105">
                  <c:v>1.133364</c:v>
                </c:pt>
                <c:pt idx="1106">
                  <c:v>1.061895</c:v>
                </c:pt>
                <c:pt idx="1107">
                  <c:v>0.273218</c:v>
                </c:pt>
                <c:pt idx="1108">
                  <c:v>0.426188</c:v>
                </c:pt>
                <c:pt idx="1109">
                  <c:v>0.71189</c:v>
                </c:pt>
                <c:pt idx="1110">
                  <c:v>0.497273</c:v>
                </c:pt>
                <c:pt idx="1111">
                  <c:v>0.273613</c:v>
                </c:pt>
                <c:pt idx="1112">
                  <c:v>0.215266</c:v>
                </c:pt>
                <c:pt idx="1113">
                  <c:v>0.713326</c:v>
                </c:pt>
                <c:pt idx="1114">
                  <c:v>0.791404</c:v>
                </c:pt>
                <c:pt idx="1115">
                  <c:v>0.271419</c:v>
                </c:pt>
                <c:pt idx="1116">
                  <c:v>0.298767</c:v>
                </c:pt>
                <c:pt idx="1117">
                  <c:v>0.282849</c:v>
                </c:pt>
                <c:pt idx="1118">
                  <c:v>0.3847</c:v>
                </c:pt>
                <c:pt idx="1119">
                  <c:v>0.191475</c:v>
                </c:pt>
                <c:pt idx="1120">
                  <c:v>0.343498</c:v>
                </c:pt>
                <c:pt idx="1121">
                  <c:v>0.160151</c:v>
                </c:pt>
                <c:pt idx="1122">
                  <c:v>0.43939</c:v>
                </c:pt>
                <c:pt idx="1123">
                  <c:v>0.555439</c:v>
                </c:pt>
                <c:pt idx="1124">
                  <c:v>0.335575</c:v>
                </c:pt>
                <c:pt idx="1125">
                  <c:v>0.396524</c:v>
                </c:pt>
                <c:pt idx="1126">
                  <c:v>1.516408</c:v>
                </c:pt>
                <c:pt idx="1127">
                  <c:v>0.527555</c:v>
                </c:pt>
                <c:pt idx="1128">
                  <c:v>0.505969</c:v>
                </c:pt>
                <c:pt idx="1129">
                  <c:v>0.183427</c:v>
                </c:pt>
                <c:pt idx="1130">
                  <c:v>0.290886</c:v>
                </c:pt>
                <c:pt idx="1131">
                  <c:v>0.282091</c:v>
                </c:pt>
                <c:pt idx="1132">
                  <c:v>0.147581</c:v>
                </c:pt>
                <c:pt idx="1133">
                  <c:v>0.282403</c:v>
                </c:pt>
                <c:pt idx="1134">
                  <c:v>0.360973</c:v>
                </c:pt>
                <c:pt idx="1135">
                  <c:v>0.996767</c:v>
                </c:pt>
                <c:pt idx="1136">
                  <c:v>0.525349</c:v>
                </c:pt>
                <c:pt idx="1137">
                  <c:v>0.337111</c:v>
                </c:pt>
                <c:pt idx="1138">
                  <c:v>0.417305</c:v>
                </c:pt>
                <c:pt idx="1139">
                  <c:v>1.731104</c:v>
                </c:pt>
                <c:pt idx="1140">
                  <c:v>0.792542</c:v>
                </c:pt>
                <c:pt idx="1141">
                  <c:v>4.451744</c:v>
                </c:pt>
                <c:pt idx="1142">
                  <c:v>0.871806</c:v>
                </c:pt>
                <c:pt idx="1143">
                  <c:v>1.588448</c:v>
                </c:pt>
                <c:pt idx="1144">
                  <c:v>1.226843</c:v>
                </c:pt>
                <c:pt idx="1145">
                  <c:v>0.67384</c:v>
                </c:pt>
                <c:pt idx="1146">
                  <c:v>0.438896</c:v>
                </c:pt>
                <c:pt idx="1147">
                  <c:v>0.302914</c:v>
                </c:pt>
                <c:pt idx="1148">
                  <c:v>0.359571</c:v>
                </c:pt>
                <c:pt idx="1149">
                  <c:v>0.401991</c:v>
                </c:pt>
                <c:pt idx="1150">
                  <c:v>0.85952</c:v>
                </c:pt>
                <c:pt idx="1151">
                  <c:v>0.224987</c:v>
                </c:pt>
                <c:pt idx="1152">
                  <c:v>0.24436</c:v>
                </c:pt>
                <c:pt idx="1153">
                  <c:v>0.91948</c:v>
                </c:pt>
                <c:pt idx="1154">
                  <c:v>1.091292</c:v>
                </c:pt>
                <c:pt idx="1155">
                  <c:v>0.611484</c:v>
                </c:pt>
                <c:pt idx="1156">
                  <c:v>3.524221</c:v>
                </c:pt>
                <c:pt idx="1157">
                  <c:v>1.228258</c:v>
                </c:pt>
                <c:pt idx="1158">
                  <c:v>0.446996</c:v>
                </c:pt>
                <c:pt idx="1159">
                  <c:v>1.068469</c:v>
                </c:pt>
                <c:pt idx="1160">
                  <c:v>0.413081</c:v>
                </c:pt>
                <c:pt idx="1161">
                  <c:v>0.5719</c:v>
                </c:pt>
                <c:pt idx="1162">
                  <c:v>1.408984</c:v>
                </c:pt>
                <c:pt idx="1163">
                  <c:v>0.450162</c:v>
                </c:pt>
                <c:pt idx="1164">
                  <c:v>0.404491</c:v>
                </c:pt>
                <c:pt idx="1165">
                  <c:v>0.351324</c:v>
                </c:pt>
                <c:pt idx="1166">
                  <c:v>0.312686</c:v>
                </c:pt>
                <c:pt idx="1167">
                  <c:v>0.532805</c:v>
                </c:pt>
                <c:pt idx="1168">
                  <c:v>0.905646</c:v>
                </c:pt>
                <c:pt idx="1169">
                  <c:v>0.246092</c:v>
                </c:pt>
                <c:pt idx="1170">
                  <c:v>0.630392</c:v>
                </c:pt>
                <c:pt idx="1171">
                  <c:v>0.415753</c:v>
                </c:pt>
                <c:pt idx="1172">
                  <c:v>0.762172</c:v>
                </c:pt>
                <c:pt idx="1173">
                  <c:v>1.337488</c:v>
                </c:pt>
                <c:pt idx="1174">
                  <c:v>1.339775</c:v>
                </c:pt>
                <c:pt idx="1175">
                  <c:v>0.757122</c:v>
                </c:pt>
                <c:pt idx="1176">
                  <c:v>0.303599</c:v>
                </c:pt>
                <c:pt idx="1177">
                  <c:v>1.353037</c:v>
                </c:pt>
                <c:pt idx="1178">
                  <c:v>1.212</c:v>
                </c:pt>
                <c:pt idx="1179">
                  <c:v>1.219765</c:v>
                </c:pt>
                <c:pt idx="1180">
                  <c:v>0.378335</c:v>
                </c:pt>
                <c:pt idx="1181">
                  <c:v>0.35065</c:v>
                </c:pt>
                <c:pt idx="1182">
                  <c:v>0.390361</c:v>
                </c:pt>
                <c:pt idx="1183">
                  <c:v>0.633079</c:v>
                </c:pt>
                <c:pt idx="1184">
                  <c:v>0.224603</c:v>
                </c:pt>
                <c:pt idx="1185">
                  <c:v>0.189615</c:v>
                </c:pt>
                <c:pt idx="1186">
                  <c:v>0.285619</c:v>
                </c:pt>
                <c:pt idx="1187">
                  <c:v>0.917322</c:v>
                </c:pt>
                <c:pt idx="1188">
                  <c:v>0.302158</c:v>
                </c:pt>
                <c:pt idx="1189">
                  <c:v>0.342736</c:v>
                </c:pt>
                <c:pt idx="1190">
                  <c:v>0.349758</c:v>
                </c:pt>
                <c:pt idx="1191">
                  <c:v>1.371608</c:v>
                </c:pt>
                <c:pt idx="1192">
                  <c:v>1.731805</c:v>
                </c:pt>
                <c:pt idx="1193">
                  <c:v>0.901016</c:v>
                </c:pt>
              </c:numCache>
            </c:numRef>
          </c:val>
        </c:ser>
        <c:dLbls>
          <c:showLegendKey val="0"/>
          <c:showVal val="0"/>
          <c:showCatName val="0"/>
          <c:showSerName val="0"/>
          <c:showPercent val="0"/>
          <c:showBubbleSize val="0"/>
        </c:dLbls>
        <c:gapWidth val="100"/>
        <c:overlap val="-24"/>
        <c:axId val="679772960"/>
        <c:axId val="679775360"/>
      </c:barChart>
      <c:dateAx>
        <c:axId val="679772960"/>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156000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79775360"/>
        <c:crosses val="autoZero"/>
        <c:auto val="1"/>
        <c:lblOffset val="100"/>
        <c:baseTimeUnit val="days"/>
      </c:dateAx>
      <c:valAx>
        <c:axId val="6797753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79772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Score'!$F$81:$I$81</c:f>
              <c:numCache>
                <c:formatCode>mmm/yy</c:formatCode>
                <c:ptCount val="4"/>
                <c:pt idx="0" c:formatCode="mmm/yy">
                  <c:v>44286</c:v>
                </c:pt>
                <c:pt idx="1" c:formatCode="mmm/yy">
                  <c:v>44651</c:v>
                </c:pt>
                <c:pt idx="2" c:formatCode="mmm/yy">
                  <c:v>45016</c:v>
                </c:pt>
                <c:pt idx="3" c:formatCode="mmm/yy">
                  <c:v>45382</c:v>
                </c:pt>
              </c:numCache>
            </c:numRef>
          </c:cat>
          <c:val>
            <c:numRef>
              <c:f>'Altman''s Z Score'!$F$84:$I$84</c:f>
              <c:numCache>
                <c:formatCode>0%</c:formatCode>
                <c:ptCount val="4"/>
                <c:pt idx="0">
                  <c:v>0.813062599755844</c:v>
                </c:pt>
                <c:pt idx="1">
                  <c:v>1.13418894899901</c:v>
                </c:pt>
                <c:pt idx="2">
                  <c:v>1.20174749868231</c:v>
                </c:pt>
                <c:pt idx="3">
                  <c:v>3.54727696570712</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Score'!$F$87:$I$87</c:f>
              <c:numCache>
                <c:formatCode>mmm/yy</c:formatCode>
                <c:ptCount val="4"/>
                <c:pt idx="0" c:formatCode="mmm/yy">
                  <c:v>44286</c:v>
                </c:pt>
                <c:pt idx="1" c:formatCode="mmm/yy">
                  <c:v>44651</c:v>
                </c:pt>
                <c:pt idx="2" c:formatCode="mmm/yy">
                  <c:v>45016</c:v>
                </c:pt>
                <c:pt idx="3" c:formatCode="mmm/yy">
                  <c:v>45382</c:v>
                </c:pt>
              </c:numCache>
            </c:numRef>
          </c:cat>
          <c:val>
            <c:numRef>
              <c:f>'Altman''s Z Score'!$F$90:$I$90</c:f>
              <c:numCache>
                <c:formatCode>0.00%</c:formatCode>
                <c:ptCount val="4"/>
                <c:pt idx="0">
                  <c:v>0.731313686267037</c:v>
                </c:pt>
                <c:pt idx="1">
                  <c:v>0.846205431088275</c:v>
                </c:pt>
                <c:pt idx="2">
                  <c:v>1.03374186668518</c:v>
                </c:pt>
                <c:pt idx="3">
                  <c:v>1.1851240719699</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7319951526"/>
          <c:y val="0.104849913805159"/>
          <c:w val="0.760067778294406"/>
          <c:h val="0.742985171057919"/>
        </c:manualLayout>
      </c:layout>
      <c:barChart>
        <c:barDir val="col"/>
        <c:grouping val="clustered"/>
        <c:varyColors val="0"/>
        <c:ser>
          <c:idx val="0"/>
          <c:order val="0"/>
          <c:spPr>
            <a:solidFill>
              <a:srgbClr val="0E6AB5"/>
            </a:solidFill>
            <a:ln>
              <a:noFill/>
            </a:ln>
            <a:effectLst/>
          </c:spPr>
          <c:invertIfNegative val="0"/>
          <c:dPt>
            <c:idx val="0"/>
            <c:invertIfNegative val="0"/>
            <c:bubble3D val="0"/>
            <c:spPr>
              <a:solidFill>
                <a:srgbClr val="86BADF"/>
              </a:solidFill>
              <a:ln>
                <a:noFill/>
              </a:ln>
              <a:effectLst/>
            </c:spPr>
          </c:dPt>
          <c:dPt>
            <c:idx val="1"/>
            <c:invertIfNegative val="0"/>
            <c:bubble3D val="0"/>
            <c:spPr>
              <a:solidFill>
                <a:srgbClr val="2596BE"/>
              </a:solidFill>
              <a:ln>
                <a:noFill/>
              </a:ln>
              <a:effectLst/>
            </c:spPr>
          </c:dPt>
          <c:dPt>
            <c:idx val="2"/>
            <c:invertIfNegative val="0"/>
            <c:bubble3D val="0"/>
            <c:spPr>
              <a:solidFill>
                <a:srgbClr val="0275D8"/>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extLst>
            </c:dLbl>
            <c:dLbl>
              <c:idx val="1"/>
              <c:layout/>
              <c:dLblPos val="outEnd"/>
              <c:showLegendKey val="0"/>
              <c:showVal val="1"/>
              <c:showCatName val="0"/>
              <c:showSerName val="0"/>
              <c:showPercent val="0"/>
              <c:showBubbleSize val="0"/>
              <c:extLst>
                <c:ext xmlns:c15="http://schemas.microsoft.com/office/drawing/2012/chart" uri="{CE6537A1-D6FC-4f65-9D91-7224C49458BB}"/>
              </c:extLst>
            </c:dLbl>
            <c:dLbl>
              <c:idx val="2"/>
              <c:layout/>
              <c:dLblPos val="outEnd"/>
              <c:showLegendKey val="0"/>
              <c:showVal val="1"/>
              <c:showCatName val="0"/>
              <c:showSerName val="0"/>
              <c:showPercent val="0"/>
              <c:showBubbleSize val="0"/>
              <c:extLst>
                <c:ext xmlns:c15="http://schemas.microsoft.com/office/drawing/2012/chart" uri="{CE6537A1-D6FC-4f65-9D91-7224C49458BB}"/>
              </c:extLst>
            </c:dLbl>
            <c:dLbl>
              <c:idx val="3"/>
              <c:layout/>
              <c:dLblPos val="outEnd"/>
              <c:showLegendKey val="0"/>
              <c:showVal val="1"/>
              <c:showCatName val="0"/>
              <c:showSerName val="0"/>
              <c:showPercent val="0"/>
              <c:showBubbleSize val="0"/>
              <c:extLst>
                <c:ext xmlns:c15="http://schemas.microsoft.com/office/drawing/2012/chart" uri="{CE6537A1-D6FC-4f65-9D91-7224C49458BB}"/>
              </c:extLst>
            </c:dLbl>
            <c:numFmt formatCode="#,##0.00_ ;\-#,##0.00\ "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'Altman''s Z Score'!$F$93:$I$93</c:f>
              <c:numCache>
                <c:formatCode>mmm/yy</c:formatCode>
                <c:ptCount val="4"/>
                <c:pt idx="0" c:formatCode="mmm/yy">
                  <c:v>44286</c:v>
                </c:pt>
                <c:pt idx="1" c:formatCode="mmm/yy">
                  <c:v>44651</c:v>
                </c:pt>
                <c:pt idx="2" c:formatCode="mmm/yy">
                  <c:v>45016</c:v>
                </c:pt>
                <c:pt idx="3" c:formatCode="mmm/yy">
                  <c:v>45382</c:v>
                </c:pt>
              </c:numCache>
            </c:numRef>
          </c:cat>
          <c:val>
            <c:numRef>
              <c:f>'Altman''s Z Score'!$F$94:$I$94</c:f>
              <c:numCache>
                <c:formatCode>0.00</c:formatCode>
                <c:ptCount val="4"/>
                <c:pt idx="0">
                  <c:v>1.352258778924</c:v>
                </c:pt>
                <c:pt idx="1">
                  <c:v>1.60539319353197</c:v>
                </c:pt>
                <c:pt idx="2">
                  <c:v>1.93180061732011</c:v>
                </c:pt>
                <c:pt idx="3">
                  <c:v>3.76422154348637</c:v>
                </c:pt>
              </c:numCache>
            </c:numRef>
          </c:val>
        </c:ser>
        <c:dLbls>
          <c:showLegendKey val="0"/>
          <c:showVal val="0"/>
          <c:showCatName val="0"/>
          <c:showSerName val="0"/>
          <c:showPercent val="0"/>
          <c:showBubbleSize val="0"/>
        </c:dLbls>
        <c:gapWidth val="219"/>
        <c:overlap val="-27"/>
        <c:axId val="1051976592"/>
        <c:axId val="1051982352"/>
      </c:barChart>
      <c:dateAx>
        <c:axId val="1051976592"/>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82352"/>
        <c:crosses val="autoZero"/>
        <c:auto val="1"/>
        <c:lblOffset val="100"/>
        <c:baseTimeUnit val="years"/>
      </c:dateAx>
      <c:valAx>
        <c:axId val="10519823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976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lumMod val="75000"/>
              </a:schemeClr>
            </a:solidFill>
            <a:ln>
              <a:noFill/>
            </a:ln>
            <a:effectLst/>
          </c:spPr>
          <c:invertIfNegative val="0"/>
          <c:dPt>
            <c:idx val="0"/>
            <c:invertIfNegative val="0"/>
            <c:bubble3D val="0"/>
            <c:spPr>
              <a:solidFill>
                <a:schemeClr val="accent4">
                  <a:lumMod val="75000"/>
                </a:schemeClr>
              </a:solidFill>
              <a:ln>
                <a:solidFill>
                  <a:schemeClr val="accent4">
                    <a:lumMod val="50000"/>
                  </a:schemeClr>
                </a:solid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4">
                  <a:lumMod val="40000"/>
                  <a:lumOff val="60000"/>
                </a:schemeClr>
              </a:solidFill>
              <a:ln>
                <a:noFill/>
              </a:ln>
              <a:effectLst/>
            </c:spPr>
          </c:dPt>
          <c:dPt>
            <c:idx val="3"/>
            <c:invertIfNegative val="0"/>
            <c:bubble3D val="0"/>
            <c:spPr>
              <a:solidFill>
                <a:schemeClr val="accent4">
                  <a:lumMod val="20000"/>
                  <a:lumOff val="80000"/>
                </a:schemeClr>
              </a:solidFill>
              <a:ln>
                <a:noFill/>
              </a:ln>
              <a:effectLst/>
            </c:spPr>
          </c:dPt>
          <c:dLbls>
            <c:dLbl>
              <c:idx val="2"/>
              <c:layout>
                <c:manualLayout>
                  <c:x val="-0.158833486947349"/>
                  <c:y val="0.0073927254417444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lumMod val="9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'Share Price'!$L$1224:$L$1227</c:f>
              <c:strCache>
                <c:ptCount val="4"/>
                <c:pt idx="0">
                  <c:v>Promoters</c:v>
                </c:pt>
                <c:pt idx="1">
                  <c:v>FIIs</c:v>
                </c:pt>
                <c:pt idx="2">
                  <c:v>DIIs</c:v>
                </c:pt>
                <c:pt idx="3">
                  <c:v>Public &amp; Government</c:v>
                </c:pt>
              </c:strCache>
            </c:strRef>
          </c:cat>
          <c:val>
            <c:numRef>
              <c:f>'Share Price'!$M$1224:$M$1227</c:f>
              <c:numCache>
                <c:formatCode>0.00%</c:formatCode>
                <c:ptCount val="4"/>
                <c:pt idx="0">
                  <c:v>0.4636</c:v>
                </c:pt>
                <c:pt idx="1">
                  <c:v>0.1818</c:v>
                </c:pt>
                <c:pt idx="2">
                  <c:v>0.1593</c:v>
                </c:pt>
                <c:pt idx="3">
                  <c:v>0.1953</c:v>
                </c:pt>
              </c:numCache>
            </c:numRef>
          </c:val>
        </c:ser>
        <c:dLbls>
          <c:showLegendKey val="0"/>
          <c:showVal val="0"/>
          <c:showCatName val="0"/>
          <c:showSerName val="0"/>
          <c:showPercent val="0"/>
          <c:showBubbleSize val="0"/>
        </c:dLbls>
        <c:gapWidth val="182"/>
        <c:axId val="679793120"/>
        <c:axId val="679776320"/>
      </c:barChart>
      <c:catAx>
        <c:axId val="6797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9776320"/>
        <c:crosses val="autoZero"/>
        <c:auto val="1"/>
        <c:lblAlgn val="ctr"/>
        <c:lblOffset val="100"/>
        <c:noMultiLvlLbl val="0"/>
      </c:catAx>
      <c:valAx>
        <c:axId val="679776320"/>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9793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'Share Price'!$C$2</c:f>
              <c:strCache>
                <c:ptCount val="1"/>
                <c:pt idx="0">
                  <c:v>Adj Close</c:v>
                </c:pt>
              </c:strCache>
            </c:strRef>
          </c:tx>
          <c:spPr>
            <a:ln w="28575" cap="rnd">
              <a:solidFill>
                <a:schemeClr val="accent4">
                  <a:lumMod val="75000"/>
                </a:schemeClr>
              </a:solidFill>
              <a:round/>
            </a:ln>
            <a:effectLst/>
          </c:spPr>
          <c:marker>
            <c:symbol val="none"/>
          </c:marker>
          <c:dLbls>
            <c:delete val="1"/>
          </c:dLbls>
          <c:cat>
            <c:numRef>
              <c:f>'Share Price'!$B$3:$B$1196</c:f>
              <c:numCache>
                <c:formatCode>dd/mm/yyyy</c:formatCode>
                <c:ptCount val="1194"/>
                <c:pt idx="0" c:formatCode="dd/mm/yyyy">
                  <c:v>43706</c:v>
                </c:pt>
                <c:pt idx="1" c:formatCode="dd/mm/yyyy">
                  <c:v>43707</c:v>
                </c:pt>
                <c:pt idx="2" c:formatCode="dd/mm/yyyy">
                  <c:v>43711</c:v>
                </c:pt>
                <c:pt idx="3" c:formatCode="dd/mm/yyyy">
                  <c:v>43712</c:v>
                </c:pt>
                <c:pt idx="4" c:formatCode="dd/mm/yyyy">
                  <c:v>43713</c:v>
                </c:pt>
                <c:pt idx="5" c:formatCode="dd/mm/yyyy">
                  <c:v>43714</c:v>
                </c:pt>
                <c:pt idx="6" c:formatCode="dd/mm/yyyy">
                  <c:v>43717</c:v>
                </c:pt>
                <c:pt idx="7" c:formatCode="dd/mm/yyyy">
                  <c:v>43719</c:v>
                </c:pt>
                <c:pt idx="8" c:formatCode="dd/mm/yyyy">
                  <c:v>43720</c:v>
                </c:pt>
                <c:pt idx="9" c:formatCode="dd/mm/yyyy">
                  <c:v>43721</c:v>
                </c:pt>
                <c:pt idx="10" c:formatCode="dd/mm/yyyy">
                  <c:v>43724</c:v>
                </c:pt>
                <c:pt idx="11" c:formatCode="dd/mm/yyyy">
                  <c:v>43725</c:v>
                </c:pt>
                <c:pt idx="12" c:formatCode="dd/mm/yyyy">
                  <c:v>43726</c:v>
                </c:pt>
                <c:pt idx="13" c:formatCode="dd/mm/yyyy">
                  <c:v>43727</c:v>
                </c:pt>
                <c:pt idx="14" c:formatCode="dd/mm/yyyy">
                  <c:v>43728</c:v>
                </c:pt>
                <c:pt idx="15" c:formatCode="dd/mm/yyyy">
                  <c:v>43731</c:v>
                </c:pt>
                <c:pt idx="16" c:formatCode="dd/mm/yyyy">
                  <c:v>43732</c:v>
                </c:pt>
                <c:pt idx="17" c:formatCode="dd/mm/yyyy">
                  <c:v>43733</c:v>
                </c:pt>
                <c:pt idx="18" c:formatCode="dd/mm/yyyy">
                  <c:v>43734</c:v>
                </c:pt>
                <c:pt idx="19" c:formatCode="dd/mm/yyyy">
                  <c:v>43735</c:v>
                </c:pt>
                <c:pt idx="20" c:formatCode="dd/mm/yyyy">
                  <c:v>43738</c:v>
                </c:pt>
                <c:pt idx="21" c:formatCode="dd/mm/yyyy">
                  <c:v>43739</c:v>
                </c:pt>
                <c:pt idx="22" c:formatCode="dd/mm/yyyy">
                  <c:v>43741</c:v>
                </c:pt>
                <c:pt idx="23" c:formatCode="dd/mm/yyyy">
                  <c:v>43742</c:v>
                </c:pt>
                <c:pt idx="24" c:formatCode="dd/mm/yyyy">
                  <c:v>43745</c:v>
                </c:pt>
                <c:pt idx="25" c:formatCode="dd/mm/yyyy">
                  <c:v>43747</c:v>
                </c:pt>
                <c:pt idx="26" c:formatCode="dd/mm/yyyy">
                  <c:v>43748</c:v>
                </c:pt>
                <c:pt idx="27" c:formatCode="dd/mm/yyyy">
                  <c:v>43749</c:v>
                </c:pt>
                <c:pt idx="28" c:formatCode="dd/mm/yyyy">
                  <c:v>43752</c:v>
                </c:pt>
                <c:pt idx="29" c:formatCode="dd/mm/yyyy">
                  <c:v>43753</c:v>
                </c:pt>
                <c:pt idx="30" c:formatCode="dd/mm/yyyy">
                  <c:v>43754</c:v>
                </c:pt>
                <c:pt idx="31" c:formatCode="dd/mm/yyyy">
                  <c:v>43755</c:v>
                </c:pt>
                <c:pt idx="32" c:formatCode="dd/mm/yyyy">
                  <c:v>43756</c:v>
                </c:pt>
                <c:pt idx="33" c:formatCode="dd/mm/yyyy">
                  <c:v>43760</c:v>
                </c:pt>
                <c:pt idx="34" c:formatCode="dd/mm/yyyy">
                  <c:v>43761</c:v>
                </c:pt>
                <c:pt idx="35" c:formatCode="dd/mm/yyyy">
                  <c:v>43762</c:v>
                </c:pt>
                <c:pt idx="36" c:formatCode="dd/mm/yyyy">
                  <c:v>43763</c:v>
                </c:pt>
                <c:pt idx="37" c:formatCode="dd/mm/yyyy">
                  <c:v>43765</c:v>
                </c:pt>
                <c:pt idx="38" c:formatCode="dd/mm/yyyy">
                  <c:v>43767</c:v>
                </c:pt>
                <c:pt idx="39" c:formatCode="dd/mm/yyyy">
                  <c:v>43768</c:v>
                </c:pt>
                <c:pt idx="40" c:formatCode="dd/mm/yyyy">
                  <c:v>43769</c:v>
                </c:pt>
                <c:pt idx="41" c:formatCode="dd/mm/yyyy">
                  <c:v>43770</c:v>
                </c:pt>
                <c:pt idx="42" c:formatCode="dd/mm/yyyy">
                  <c:v>43773</c:v>
                </c:pt>
                <c:pt idx="43" c:formatCode="dd/mm/yyyy">
                  <c:v>43774</c:v>
                </c:pt>
                <c:pt idx="44" c:formatCode="dd/mm/yyyy">
                  <c:v>43775</c:v>
                </c:pt>
                <c:pt idx="45" c:formatCode="dd/mm/yyyy">
                  <c:v>43776</c:v>
                </c:pt>
                <c:pt idx="46" c:formatCode="dd/mm/yyyy">
                  <c:v>43777</c:v>
                </c:pt>
                <c:pt idx="47" c:formatCode="dd/mm/yyyy">
                  <c:v>43780</c:v>
                </c:pt>
                <c:pt idx="48" c:formatCode="dd/mm/yyyy">
                  <c:v>43782</c:v>
                </c:pt>
                <c:pt idx="49" c:formatCode="dd/mm/yyyy">
                  <c:v>43783</c:v>
                </c:pt>
                <c:pt idx="50" c:formatCode="dd/mm/yyyy">
                  <c:v>43784</c:v>
                </c:pt>
                <c:pt idx="51" c:formatCode="dd/mm/yyyy">
                  <c:v>43787</c:v>
                </c:pt>
                <c:pt idx="52" c:formatCode="dd/mm/yyyy">
                  <c:v>43788</c:v>
                </c:pt>
                <c:pt idx="53" c:formatCode="dd/mm/yyyy">
                  <c:v>43789</c:v>
                </c:pt>
                <c:pt idx="54" c:formatCode="dd/mm/yyyy">
                  <c:v>43790</c:v>
                </c:pt>
                <c:pt idx="55" c:formatCode="dd/mm/yyyy">
                  <c:v>43791</c:v>
                </c:pt>
                <c:pt idx="56" c:formatCode="dd/mm/yyyy">
                  <c:v>43794</c:v>
                </c:pt>
                <c:pt idx="57" c:formatCode="dd/mm/yyyy">
                  <c:v>43795</c:v>
                </c:pt>
                <c:pt idx="58" c:formatCode="dd/mm/yyyy">
                  <c:v>43796</c:v>
                </c:pt>
                <c:pt idx="59" c:formatCode="dd/mm/yyyy">
                  <c:v>43797</c:v>
                </c:pt>
                <c:pt idx="60" c:formatCode="dd/mm/yyyy">
                  <c:v>43798</c:v>
                </c:pt>
                <c:pt idx="61" c:formatCode="dd/mm/yyyy">
                  <c:v>43801</c:v>
                </c:pt>
                <c:pt idx="62" c:formatCode="dd/mm/yyyy">
                  <c:v>43802</c:v>
                </c:pt>
                <c:pt idx="63" c:formatCode="dd/mm/yyyy">
                  <c:v>43803</c:v>
                </c:pt>
                <c:pt idx="64" c:formatCode="dd/mm/yyyy">
                  <c:v>43804</c:v>
                </c:pt>
                <c:pt idx="65" c:formatCode="dd/mm/yyyy">
                  <c:v>43805</c:v>
                </c:pt>
                <c:pt idx="66" c:formatCode="dd/mm/yyyy">
                  <c:v>43808</c:v>
                </c:pt>
                <c:pt idx="67" c:formatCode="dd/mm/yyyy">
                  <c:v>43809</c:v>
                </c:pt>
                <c:pt idx="68" c:formatCode="dd/mm/yyyy">
                  <c:v>43810</c:v>
                </c:pt>
                <c:pt idx="69" c:formatCode="dd/mm/yyyy">
                  <c:v>43811</c:v>
                </c:pt>
                <c:pt idx="70" c:formatCode="dd/mm/yyyy">
                  <c:v>43812</c:v>
                </c:pt>
                <c:pt idx="71" c:formatCode="dd/mm/yyyy">
                  <c:v>43815</c:v>
                </c:pt>
                <c:pt idx="72" c:formatCode="dd/mm/yyyy">
                  <c:v>43816</c:v>
                </c:pt>
                <c:pt idx="73" c:formatCode="dd/mm/yyyy">
                  <c:v>43817</c:v>
                </c:pt>
                <c:pt idx="74" c:formatCode="dd/mm/yyyy">
                  <c:v>43818</c:v>
                </c:pt>
                <c:pt idx="75" c:formatCode="dd/mm/yyyy">
                  <c:v>43819</c:v>
                </c:pt>
                <c:pt idx="76" c:formatCode="dd/mm/yyyy">
                  <c:v>43822</c:v>
                </c:pt>
                <c:pt idx="77" c:formatCode="dd/mm/yyyy">
                  <c:v>43823</c:v>
                </c:pt>
                <c:pt idx="78" c:formatCode="dd/mm/yyyy">
                  <c:v>43825</c:v>
                </c:pt>
                <c:pt idx="79" c:formatCode="dd/mm/yyyy">
                  <c:v>43826</c:v>
                </c:pt>
                <c:pt idx="80" c:formatCode="dd/mm/yyyy">
                  <c:v>43829</c:v>
                </c:pt>
                <c:pt idx="81" c:formatCode="dd/mm/yyyy">
                  <c:v>43830</c:v>
                </c:pt>
                <c:pt idx="82" c:formatCode="dd/mm/yyyy">
                  <c:v>43831</c:v>
                </c:pt>
                <c:pt idx="83" c:formatCode="dd/mm/yyyy">
                  <c:v>43832</c:v>
                </c:pt>
                <c:pt idx="84" c:formatCode="dd/mm/yyyy">
                  <c:v>43833</c:v>
                </c:pt>
                <c:pt idx="85" c:formatCode="dd/mm/yyyy">
                  <c:v>43836</c:v>
                </c:pt>
                <c:pt idx="86" c:formatCode="dd/mm/yyyy">
                  <c:v>43837</c:v>
                </c:pt>
                <c:pt idx="87" c:formatCode="dd/mm/yyyy">
                  <c:v>43838</c:v>
                </c:pt>
                <c:pt idx="88" c:formatCode="dd/mm/yyyy">
                  <c:v>43839</c:v>
                </c:pt>
                <c:pt idx="89" c:formatCode="dd/mm/yyyy">
                  <c:v>43840</c:v>
                </c:pt>
                <c:pt idx="90" c:formatCode="dd/mm/yyyy">
                  <c:v>43843</c:v>
                </c:pt>
                <c:pt idx="91" c:formatCode="dd/mm/yyyy">
                  <c:v>43844</c:v>
                </c:pt>
                <c:pt idx="92" c:formatCode="dd/mm/yyyy">
                  <c:v>43845</c:v>
                </c:pt>
                <c:pt idx="93" c:formatCode="dd/mm/yyyy">
                  <c:v>43846</c:v>
                </c:pt>
                <c:pt idx="94" c:formatCode="dd/mm/yyyy">
                  <c:v>43847</c:v>
                </c:pt>
                <c:pt idx="95" c:formatCode="dd/mm/yyyy">
                  <c:v>43850</c:v>
                </c:pt>
                <c:pt idx="96" c:formatCode="dd/mm/yyyy">
                  <c:v>43851</c:v>
                </c:pt>
                <c:pt idx="97" c:formatCode="dd/mm/yyyy">
                  <c:v>43852</c:v>
                </c:pt>
                <c:pt idx="98" c:formatCode="dd/mm/yyyy">
                  <c:v>43853</c:v>
                </c:pt>
                <c:pt idx="99" c:formatCode="dd/mm/yyyy">
                  <c:v>43854</c:v>
                </c:pt>
                <c:pt idx="100" c:formatCode="dd/mm/yyyy">
                  <c:v>43857</c:v>
                </c:pt>
                <c:pt idx="101" c:formatCode="dd/mm/yyyy">
                  <c:v>43858</c:v>
                </c:pt>
                <c:pt idx="102" c:formatCode="dd/mm/yyyy">
                  <c:v>43859</c:v>
                </c:pt>
                <c:pt idx="103" c:formatCode="dd/mm/yyyy">
                  <c:v>43860</c:v>
                </c:pt>
                <c:pt idx="104" c:formatCode="dd/mm/yyyy">
                  <c:v>43861</c:v>
                </c:pt>
                <c:pt idx="105" c:formatCode="dd/mm/yyyy">
                  <c:v>43864</c:v>
                </c:pt>
                <c:pt idx="106" c:formatCode="dd/mm/yyyy">
                  <c:v>43865</c:v>
                </c:pt>
                <c:pt idx="107" c:formatCode="dd/mm/yyyy">
                  <c:v>43866</c:v>
                </c:pt>
                <c:pt idx="108" c:formatCode="dd/mm/yyyy">
                  <c:v>43867</c:v>
                </c:pt>
                <c:pt idx="109" c:formatCode="dd/mm/yyyy">
                  <c:v>43868</c:v>
                </c:pt>
                <c:pt idx="110" c:formatCode="dd/mm/yyyy">
                  <c:v>43871</c:v>
                </c:pt>
                <c:pt idx="111" c:formatCode="dd/mm/yyyy">
                  <c:v>43872</c:v>
                </c:pt>
                <c:pt idx="112" c:formatCode="dd/mm/yyyy">
                  <c:v>43873</c:v>
                </c:pt>
                <c:pt idx="113" c:formatCode="dd/mm/yyyy">
                  <c:v>43874</c:v>
                </c:pt>
                <c:pt idx="114" c:formatCode="dd/mm/yyyy">
                  <c:v>43875</c:v>
                </c:pt>
                <c:pt idx="115" c:formatCode="dd/mm/yyyy">
                  <c:v>43878</c:v>
                </c:pt>
                <c:pt idx="116" c:formatCode="dd/mm/yyyy">
                  <c:v>43879</c:v>
                </c:pt>
                <c:pt idx="117" c:formatCode="dd/mm/yyyy">
                  <c:v>43880</c:v>
                </c:pt>
                <c:pt idx="118" c:formatCode="dd/mm/yyyy">
                  <c:v>43881</c:v>
                </c:pt>
                <c:pt idx="119" c:formatCode="dd/mm/yyyy">
                  <c:v>43885</c:v>
                </c:pt>
                <c:pt idx="120" c:formatCode="dd/mm/yyyy">
                  <c:v>43886</c:v>
                </c:pt>
                <c:pt idx="121" c:formatCode="dd/mm/yyyy">
                  <c:v>43887</c:v>
                </c:pt>
                <c:pt idx="122" c:formatCode="dd/mm/yyyy">
                  <c:v>43888</c:v>
                </c:pt>
                <c:pt idx="123" c:formatCode="dd/mm/yyyy">
                  <c:v>43889</c:v>
                </c:pt>
                <c:pt idx="124" c:formatCode="dd/mm/yyyy">
                  <c:v>43892</c:v>
                </c:pt>
                <c:pt idx="125" c:formatCode="dd/mm/yyyy">
                  <c:v>43893</c:v>
                </c:pt>
                <c:pt idx="126" c:formatCode="dd/mm/yyyy">
                  <c:v>43894</c:v>
                </c:pt>
                <c:pt idx="127" c:formatCode="dd/mm/yyyy">
                  <c:v>43895</c:v>
                </c:pt>
                <c:pt idx="128" c:formatCode="dd/mm/yyyy">
                  <c:v>43896</c:v>
                </c:pt>
                <c:pt idx="129" c:formatCode="dd/mm/yyyy">
                  <c:v>43899</c:v>
                </c:pt>
                <c:pt idx="130" c:formatCode="dd/mm/yyyy">
                  <c:v>43901</c:v>
                </c:pt>
                <c:pt idx="131" c:formatCode="dd/mm/yyyy">
                  <c:v>43902</c:v>
                </c:pt>
                <c:pt idx="132" c:formatCode="dd/mm/yyyy">
                  <c:v>43903</c:v>
                </c:pt>
                <c:pt idx="133" c:formatCode="dd/mm/yyyy">
                  <c:v>43906</c:v>
                </c:pt>
                <c:pt idx="134" c:formatCode="dd/mm/yyyy">
                  <c:v>43907</c:v>
                </c:pt>
                <c:pt idx="135" c:formatCode="dd/mm/yyyy">
                  <c:v>43908</c:v>
                </c:pt>
                <c:pt idx="136" c:formatCode="dd/mm/yyyy">
                  <c:v>43909</c:v>
                </c:pt>
                <c:pt idx="137" c:formatCode="dd/mm/yyyy">
                  <c:v>43910</c:v>
                </c:pt>
                <c:pt idx="138" c:formatCode="dd/mm/yyyy">
                  <c:v>43913</c:v>
                </c:pt>
                <c:pt idx="139" c:formatCode="dd/mm/yyyy">
                  <c:v>43914</c:v>
                </c:pt>
                <c:pt idx="140" c:formatCode="dd/mm/yyyy">
                  <c:v>43915</c:v>
                </c:pt>
                <c:pt idx="141" c:formatCode="dd/mm/yyyy">
                  <c:v>43916</c:v>
                </c:pt>
                <c:pt idx="142" c:formatCode="dd/mm/yyyy">
                  <c:v>43917</c:v>
                </c:pt>
                <c:pt idx="143" c:formatCode="dd/mm/yyyy">
                  <c:v>43920</c:v>
                </c:pt>
                <c:pt idx="144" c:formatCode="dd/mm/yyyy">
                  <c:v>43921</c:v>
                </c:pt>
                <c:pt idx="145" c:formatCode="dd/mm/yyyy">
                  <c:v>43922</c:v>
                </c:pt>
                <c:pt idx="146" c:formatCode="dd/mm/yyyy">
                  <c:v>43924</c:v>
                </c:pt>
                <c:pt idx="147" c:formatCode="dd/mm/yyyy">
                  <c:v>43928</c:v>
                </c:pt>
                <c:pt idx="148" c:formatCode="dd/mm/yyyy">
                  <c:v>43929</c:v>
                </c:pt>
                <c:pt idx="149" c:formatCode="dd/mm/yyyy">
                  <c:v>43930</c:v>
                </c:pt>
                <c:pt idx="150" c:formatCode="dd/mm/yyyy">
                  <c:v>43934</c:v>
                </c:pt>
                <c:pt idx="151" c:formatCode="dd/mm/yyyy">
                  <c:v>43936</c:v>
                </c:pt>
                <c:pt idx="152" c:formatCode="dd/mm/yyyy">
                  <c:v>43937</c:v>
                </c:pt>
                <c:pt idx="153" c:formatCode="dd/mm/yyyy">
                  <c:v>43938</c:v>
                </c:pt>
                <c:pt idx="154" c:formatCode="dd/mm/yyyy">
                  <c:v>43941</c:v>
                </c:pt>
                <c:pt idx="155" c:formatCode="dd/mm/yyyy">
                  <c:v>43942</c:v>
                </c:pt>
                <c:pt idx="156" c:formatCode="dd/mm/yyyy">
                  <c:v>43943</c:v>
                </c:pt>
                <c:pt idx="157" c:formatCode="dd/mm/yyyy">
                  <c:v>43944</c:v>
                </c:pt>
                <c:pt idx="158" c:formatCode="dd/mm/yyyy">
                  <c:v>43945</c:v>
                </c:pt>
                <c:pt idx="159" c:formatCode="dd/mm/yyyy">
                  <c:v>43948</c:v>
                </c:pt>
                <c:pt idx="160" c:formatCode="dd/mm/yyyy">
                  <c:v>43949</c:v>
                </c:pt>
                <c:pt idx="161" c:formatCode="dd/mm/yyyy">
                  <c:v>43950</c:v>
                </c:pt>
                <c:pt idx="162" c:formatCode="dd/mm/yyyy">
                  <c:v>43951</c:v>
                </c:pt>
                <c:pt idx="163" c:formatCode="dd/mm/yyyy">
                  <c:v>43955</c:v>
                </c:pt>
                <c:pt idx="164" c:formatCode="dd/mm/yyyy">
                  <c:v>43956</c:v>
                </c:pt>
                <c:pt idx="165" c:formatCode="dd/mm/yyyy">
                  <c:v>43957</c:v>
                </c:pt>
                <c:pt idx="166" c:formatCode="dd/mm/yyyy">
                  <c:v>43958</c:v>
                </c:pt>
                <c:pt idx="167" c:formatCode="dd/mm/yyyy">
                  <c:v>43959</c:v>
                </c:pt>
                <c:pt idx="168" c:formatCode="dd/mm/yyyy">
                  <c:v>43962</c:v>
                </c:pt>
                <c:pt idx="169" c:formatCode="dd/mm/yyyy">
                  <c:v>43963</c:v>
                </c:pt>
                <c:pt idx="170" c:formatCode="dd/mm/yyyy">
                  <c:v>43964</c:v>
                </c:pt>
                <c:pt idx="171" c:formatCode="dd/mm/yyyy">
                  <c:v>43965</c:v>
                </c:pt>
                <c:pt idx="172" c:formatCode="dd/mm/yyyy">
                  <c:v>43966</c:v>
                </c:pt>
                <c:pt idx="173" c:formatCode="dd/mm/yyyy">
                  <c:v>43969</c:v>
                </c:pt>
                <c:pt idx="174" c:formatCode="dd/mm/yyyy">
                  <c:v>43970</c:v>
                </c:pt>
                <c:pt idx="175" c:formatCode="dd/mm/yyyy">
                  <c:v>43971</c:v>
                </c:pt>
                <c:pt idx="176" c:formatCode="dd/mm/yyyy">
                  <c:v>43972</c:v>
                </c:pt>
                <c:pt idx="177" c:formatCode="dd/mm/yyyy">
                  <c:v>43973</c:v>
                </c:pt>
                <c:pt idx="178" c:formatCode="dd/mm/yyyy">
                  <c:v>43977</c:v>
                </c:pt>
                <c:pt idx="179" c:formatCode="dd/mm/yyyy">
                  <c:v>43978</c:v>
                </c:pt>
                <c:pt idx="180" c:formatCode="dd/mm/yyyy">
                  <c:v>43979</c:v>
                </c:pt>
                <c:pt idx="181" c:formatCode="dd/mm/yyyy">
                  <c:v>43980</c:v>
                </c:pt>
                <c:pt idx="182" c:formatCode="dd/mm/yyyy">
                  <c:v>43983</c:v>
                </c:pt>
                <c:pt idx="183" c:formatCode="dd/mm/yyyy">
                  <c:v>43984</c:v>
                </c:pt>
                <c:pt idx="184" c:formatCode="dd/mm/yyyy">
                  <c:v>43985</c:v>
                </c:pt>
                <c:pt idx="185" c:formatCode="dd/mm/yyyy">
                  <c:v>43986</c:v>
                </c:pt>
                <c:pt idx="186" c:formatCode="dd/mm/yyyy">
                  <c:v>43987</c:v>
                </c:pt>
                <c:pt idx="187" c:formatCode="dd/mm/yyyy">
                  <c:v>43990</c:v>
                </c:pt>
                <c:pt idx="188" c:formatCode="dd/mm/yyyy">
                  <c:v>43991</c:v>
                </c:pt>
                <c:pt idx="189" c:formatCode="dd/mm/yyyy">
                  <c:v>43992</c:v>
                </c:pt>
                <c:pt idx="190" c:formatCode="dd/mm/yyyy">
                  <c:v>43993</c:v>
                </c:pt>
                <c:pt idx="191" c:formatCode="dd/mm/yyyy">
                  <c:v>43994</c:v>
                </c:pt>
                <c:pt idx="192" c:formatCode="dd/mm/yyyy">
                  <c:v>43997</c:v>
                </c:pt>
                <c:pt idx="193" c:formatCode="dd/mm/yyyy">
                  <c:v>43998</c:v>
                </c:pt>
                <c:pt idx="194" c:formatCode="dd/mm/yyyy">
                  <c:v>43999</c:v>
                </c:pt>
                <c:pt idx="195" c:formatCode="dd/mm/yyyy">
                  <c:v>44000</c:v>
                </c:pt>
                <c:pt idx="196" c:formatCode="dd/mm/yyyy">
                  <c:v>44005</c:v>
                </c:pt>
                <c:pt idx="197" c:formatCode="dd/mm/yyyy">
                  <c:v>44006</c:v>
                </c:pt>
                <c:pt idx="198" c:formatCode="dd/mm/yyyy">
                  <c:v>44007</c:v>
                </c:pt>
                <c:pt idx="199" c:formatCode="dd/mm/yyyy">
                  <c:v>44008</c:v>
                </c:pt>
                <c:pt idx="200" c:formatCode="dd/mm/yyyy">
                  <c:v>44011</c:v>
                </c:pt>
                <c:pt idx="201" c:formatCode="dd/mm/yyyy">
                  <c:v>44012</c:v>
                </c:pt>
                <c:pt idx="202" c:formatCode="dd/mm/yyyy">
                  <c:v>44013</c:v>
                </c:pt>
                <c:pt idx="203" c:formatCode="dd/mm/yyyy">
                  <c:v>44014</c:v>
                </c:pt>
                <c:pt idx="204" c:formatCode="dd/mm/yyyy">
                  <c:v>44018</c:v>
                </c:pt>
                <c:pt idx="205" c:formatCode="dd/mm/yyyy">
                  <c:v>44020</c:v>
                </c:pt>
                <c:pt idx="206" c:formatCode="dd/mm/yyyy">
                  <c:v>44021</c:v>
                </c:pt>
                <c:pt idx="207" c:formatCode="dd/mm/yyyy">
                  <c:v>44022</c:v>
                </c:pt>
                <c:pt idx="208" c:formatCode="dd/mm/yyyy">
                  <c:v>44025</c:v>
                </c:pt>
                <c:pt idx="209" c:formatCode="dd/mm/yyyy">
                  <c:v>44026</c:v>
                </c:pt>
                <c:pt idx="210" c:formatCode="dd/mm/yyyy">
                  <c:v>44027</c:v>
                </c:pt>
                <c:pt idx="211" c:formatCode="dd/mm/yyyy">
                  <c:v>44028</c:v>
                </c:pt>
                <c:pt idx="212" c:formatCode="dd/mm/yyyy">
                  <c:v>44029</c:v>
                </c:pt>
                <c:pt idx="213" c:formatCode="dd/mm/yyyy">
                  <c:v>44032</c:v>
                </c:pt>
                <c:pt idx="214" c:formatCode="dd/mm/yyyy">
                  <c:v>44033</c:v>
                </c:pt>
                <c:pt idx="215" c:formatCode="dd/mm/yyyy">
                  <c:v>44034</c:v>
                </c:pt>
                <c:pt idx="216" c:formatCode="dd/mm/yyyy">
                  <c:v>44035</c:v>
                </c:pt>
                <c:pt idx="217" c:formatCode="dd/mm/yyyy">
                  <c:v>44036</c:v>
                </c:pt>
                <c:pt idx="218" c:formatCode="dd/mm/yyyy">
                  <c:v>44039</c:v>
                </c:pt>
                <c:pt idx="219" c:formatCode="dd/mm/yyyy">
                  <c:v>44040</c:v>
                </c:pt>
                <c:pt idx="220" c:formatCode="dd/mm/yyyy">
                  <c:v>44041</c:v>
                </c:pt>
                <c:pt idx="221" c:formatCode="dd/mm/yyyy">
                  <c:v>44042</c:v>
                </c:pt>
                <c:pt idx="222" c:formatCode="dd/mm/yyyy">
                  <c:v>44043</c:v>
                </c:pt>
                <c:pt idx="223" c:formatCode="dd/mm/yyyy">
                  <c:v>44046</c:v>
                </c:pt>
                <c:pt idx="224" c:formatCode="dd/mm/yyyy">
                  <c:v>44047</c:v>
                </c:pt>
                <c:pt idx="225" c:formatCode="dd/mm/yyyy">
                  <c:v>44048</c:v>
                </c:pt>
                <c:pt idx="226" c:formatCode="dd/mm/yyyy">
                  <c:v>44049</c:v>
                </c:pt>
                <c:pt idx="227" c:formatCode="dd/mm/yyyy">
                  <c:v>44050</c:v>
                </c:pt>
                <c:pt idx="228" c:formatCode="dd/mm/yyyy">
                  <c:v>44053</c:v>
                </c:pt>
                <c:pt idx="229" c:formatCode="dd/mm/yyyy">
                  <c:v>44054</c:v>
                </c:pt>
                <c:pt idx="230" c:formatCode="dd/mm/yyyy">
                  <c:v>44055</c:v>
                </c:pt>
                <c:pt idx="231" c:formatCode="dd/mm/yyyy">
                  <c:v>44056</c:v>
                </c:pt>
                <c:pt idx="232" c:formatCode="dd/mm/yyyy">
                  <c:v>44057</c:v>
                </c:pt>
                <c:pt idx="233" c:formatCode="dd/mm/yyyy">
                  <c:v>44060</c:v>
                </c:pt>
                <c:pt idx="234" c:formatCode="dd/mm/yyyy">
                  <c:v>44061</c:v>
                </c:pt>
                <c:pt idx="235" c:formatCode="dd/mm/yyyy">
                  <c:v>44062</c:v>
                </c:pt>
                <c:pt idx="236" c:formatCode="dd/mm/yyyy">
                  <c:v>44063</c:v>
                </c:pt>
                <c:pt idx="237" c:formatCode="dd/mm/yyyy">
                  <c:v>44064</c:v>
                </c:pt>
                <c:pt idx="238" c:formatCode="dd/mm/yyyy">
                  <c:v>44067</c:v>
                </c:pt>
                <c:pt idx="239" c:formatCode="dd/mm/yyyy">
                  <c:v>44068</c:v>
                </c:pt>
                <c:pt idx="240" c:formatCode="dd/mm/yyyy">
                  <c:v>44069</c:v>
                </c:pt>
                <c:pt idx="241" c:formatCode="dd/mm/yyyy">
                  <c:v>44070</c:v>
                </c:pt>
                <c:pt idx="242" c:formatCode="dd/mm/yyyy">
                  <c:v>44071</c:v>
                </c:pt>
                <c:pt idx="243" c:formatCode="dd/mm/yyyy">
                  <c:v>44074</c:v>
                </c:pt>
                <c:pt idx="244" c:formatCode="dd/mm/yyyy">
                  <c:v>44075</c:v>
                </c:pt>
                <c:pt idx="245" c:formatCode="dd/mm/yyyy">
                  <c:v>44076</c:v>
                </c:pt>
                <c:pt idx="246" c:formatCode="dd/mm/yyyy">
                  <c:v>44077</c:v>
                </c:pt>
                <c:pt idx="247" c:formatCode="dd/mm/yyyy">
                  <c:v>44078</c:v>
                </c:pt>
                <c:pt idx="248" c:formatCode="dd/mm/yyyy">
                  <c:v>44081</c:v>
                </c:pt>
                <c:pt idx="249" c:formatCode="dd/mm/yyyy">
                  <c:v>44082</c:v>
                </c:pt>
                <c:pt idx="250" c:formatCode="dd/mm/yyyy">
                  <c:v>44083</c:v>
                </c:pt>
                <c:pt idx="251" c:formatCode="dd/mm/yyyy">
                  <c:v>44084</c:v>
                </c:pt>
                <c:pt idx="252" c:formatCode="dd/mm/yyyy">
                  <c:v>44085</c:v>
                </c:pt>
                <c:pt idx="253" c:formatCode="dd/mm/yyyy">
                  <c:v>44088</c:v>
                </c:pt>
                <c:pt idx="254" c:formatCode="dd/mm/yyyy">
                  <c:v>44089</c:v>
                </c:pt>
                <c:pt idx="255" c:formatCode="dd/mm/yyyy">
                  <c:v>44090</c:v>
                </c:pt>
                <c:pt idx="256" c:formatCode="dd/mm/yyyy">
                  <c:v>44091</c:v>
                </c:pt>
                <c:pt idx="257" c:formatCode="dd/mm/yyyy">
                  <c:v>44092</c:v>
                </c:pt>
                <c:pt idx="258" c:formatCode="dd/mm/yyyy">
                  <c:v>44095</c:v>
                </c:pt>
                <c:pt idx="259" c:formatCode="dd/mm/yyyy">
                  <c:v>44096</c:v>
                </c:pt>
                <c:pt idx="260" c:formatCode="dd/mm/yyyy">
                  <c:v>44097</c:v>
                </c:pt>
                <c:pt idx="261" c:formatCode="dd/mm/yyyy">
                  <c:v>44098</c:v>
                </c:pt>
                <c:pt idx="262" c:formatCode="dd/mm/yyyy">
                  <c:v>44099</c:v>
                </c:pt>
                <c:pt idx="263" c:formatCode="dd/mm/yyyy">
                  <c:v>44102</c:v>
                </c:pt>
                <c:pt idx="264" c:formatCode="dd/mm/yyyy">
                  <c:v>44103</c:v>
                </c:pt>
                <c:pt idx="265" c:formatCode="dd/mm/yyyy">
                  <c:v>44104</c:v>
                </c:pt>
                <c:pt idx="266" c:formatCode="dd/mm/yyyy">
                  <c:v>44105</c:v>
                </c:pt>
                <c:pt idx="267" c:formatCode="dd/mm/yyyy">
                  <c:v>44109</c:v>
                </c:pt>
                <c:pt idx="268" c:formatCode="dd/mm/yyyy">
                  <c:v>44110</c:v>
                </c:pt>
                <c:pt idx="269" c:formatCode="dd/mm/yyyy">
                  <c:v>44111</c:v>
                </c:pt>
                <c:pt idx="270" c:formatCode="dd/mm/yyyy">
                  <c:v>44112</c:v>
                </c:pt>
                <c:pt idx="271" c:formatCode="dd/mm/yyyy">
                  <c:v>44113</c:v>
                </c:pt>
                <c:pt idx="272" c:formatCode="dd/mm/yyyy">
                  <c:v>44116</c:v>
                </c:pt>
                <c:pt idx="273" c:formatCode="dd/mm/yyyy">
                  <c:v>44117</c:v>
                </c:pt>
                <c:pt idx="274" c:formatCode="dd/mm/yyyy">
                  <c:v>44118</c:v>
                </c:pt>
                <c:pt idx="275" c:formatCode="dd/mm/yyyy">
                  <c:v>44119</c:v>
                </c:pt>
                <c:pt idx="276" c:formatCode="dd/mm/yyyy">
                  <c:v>44120</c:v>
                </c:pt>
                <c:pt idx="277" c:formatCode="dd/mm/yyyy">
                  <c:v>44123</c:v>
                </c:pt>
                <c:pt idx="278" c:formatCode="dd/mm/yyyy">
                  <c:v>44124</c:v>
                </c:pt>
                <c:pt idx="279" c:formatCode="dd/mm/yyyy">
                  <c:v>44125</c:v>
                </c:pt>
                <c:pt idx="280" c:formatCode="dd/mm/yyyy">
                  <c:v>44126</c:v>
                </c:pt>
                <c:pt idx="281" c:formatCode="dd/mm/yyyy">
                  <c:v>44127</c:v>
                </c:pt>
                <c:pt idx="282" c:formatCode="dd/mm/yyyy">
                  <c:v>44130</c:v>
                </c:pt>
                <c:pt idx="283" c:formatCode="dd/mm/yyyy">
                  <c:v>44131</c:v>
                </c:pt>
                <c:pt idx="284" c:formatCode="dd/mm/yyyy">
                  <c:v>44132</c:v>
                </c:pt>
                <c:pt idx="285" c:formatCode="dd/mm/yyyy">
                  <c:v>44133</c:v>
                </c:pt>
                <c:pt idx="286" c:formatCode="dd/mm/yyyy">
                  <c:v>44134</c:v>
                </c:pt>
                <c:pt idx="287" c:formatCode="dd/mm/yyyy">
                  <c:v>44137</c:v>
                </c:pt>
                <c:pt idx="288" c:formatCode="dd/mm/yyyy">
                  <c:v>44138</c:v>
                </c:pt>
                <c:pt idx="289" c:formatCode="dd/mm/yyyy">
                  <c:v>44139</c:v>
                </c:pt>
                <c:pt idx="290" c:formatCode="dd/mm/yyyy">
                  <c:v>44140</c:v>
                </c:pt>
                <c:pt idx="291" c:formatCode="dd/mm/yyyy">
                  <c:v>44141</c:v>
                </c:pt>
                <c:pt idx="292" c:formatCode="dd/mm/yyyy">
                  <c:v>44144</c:v>
                </c:pt>
                <c:pt idx="293" c:formatCode="dd/mm/yyyy">
                  <c:v>44145</c:v>
                </c:pt>
                <c:pt idx="294" c:formatCode="dd/mm/yyyy">
                  <c:v>44146</c:v>
                </c:pt>
                <c:pt idx="295" c:formatCode="dd/mm/yyyy">
                  <c:v>44147</c:v>
                </c:pt>
                <c:pt idx="296" c:formatCode="dd/mm/yyyy">
                  <c:v>44148</c:v>
                </c:pt>
                <c:pt idx="297" c:formatCode="dd/mm/yyyy">
                  <c:v>44149</c:v>
                </c:pt>
                <c:pt idx="298" c:formatCode="dd/mm/yyyy">
                  <c:v>44152</c:v>
                </c:pt>
                <c:pt idx="299" c:formatCode="dd/mm/yyyy">
                  <c:v>44153</c:v>
                </c:pt>
                <c:pt idx="300" c:formatCode="dd/mm/yyyy">
                  <c:v>44154</c:v>
                </c:pt>
                <c:pt idx="301" c:formatCode="dd/mm/yyyy">
                  <c:v>44155</c:v>
                </c:pt>
                <c:pt idx="302" c:formatCode="dd/mm/yyyy">
                  <c:v>44158</c:v>
                </c:pt>
                <c:pt idx="303" c:formatCode="dd/mm/yyyy">
                  <c:v>44159</c:v>
                </c:pt>
                <c:pt idx="304" c:formatCode="dd/mm/yyyy">
                  <c:v>44160</c:v>
                </c:pt>
                <c:pt idx="305" c:formatCode="dd/mm/yyyy">
                  <c:v>44161</c:v>
                </c:pt>
                <c:pt idx="306" c:formatCode="dd/mm/yyyy">
                  <c:v>44162</c:v>
                </c:pt>
                <c:pt idx="307" c:formatCode="dd/mm/yyyy">
                  <c:v>44166</c:v>
                </c:pt>
                <c:pt idx="308" c:formatCode="dd/mm/yyyy">
                  <c:v>44167</c:v>
                </c:pt>
                <c:pt idx="309" c:formatCode="dd/mm/yyyy">
                  <c:v>44168</c:v>
                </c:pt>
                <c:pt idx="310" c:formatCode="dd/mm/yyyy">
                  <c:v>44169</c:v>
                </c:pt>
                <c:pt idx="311" c:formatCode="dd/mm/yyyy">
                  <c:v>44172</c:v>
                </c:pt>
                <c:pt idx="312" c:formatCode="dd/mm/yyyy">
                  <c:v>44173</c:v>
                </c:pt>
                <c:pt idx="313" c:formatCode="dd/mm/yyyy">
                  <c:v>44174</c:v>
                </c:pt>
                <c:pt idx="314" c:formatCode="dd/mm/yyyy">
                  <c:v>44175</c:v>
                </c:pt>
                <c:pt idx="315" c:formatCode="dd/mm/yyyy">
                  <c:v>44176</c:v>
                </c:pt>
                <c:pt idx="316" c:formatCode="dd/mm/yyyy">
                  <c:v>44179</c:v>
                </c:pt>
                <c:pt idx="317" c:formatCode="dd/mm/yyyy">
                  <c:v>44180</c:v>
                </c:pt>
                <c:pt idx="318" c:formatCode="dd/mm/yyyy">
                  <c:v>44181</c:v>
                </c:pt>
                <c:pt idx="319" c:formatCode="dd/mm/yyyy">
                  <c:v>44182</c:v>
                </c:pt>
                <c:pt idx="320" c:formatCode="dd/mm/yyyy">
                  <c:v>44183</c:v>
                </c:pt>
                <c:pt idx="321" c:formatCode="dd/mm/yyyy">
                  <c:v>44186</c:v>
                </c:pt>
                <c:pt idx="322" c:formatCode="dd/mm/yyyy">
                  <c:v>44187</c:v>
                </c:pt>
                <c:pt idx="323" c:formatCode="dd/mm/yyyy">
                  <c:v>44188</c:v>
                </c:pt>
                <c:pt idx="324" c:formatCode="dd/mm/yyyy">
                  <c:v>44189</c:v>
                </c:pt>
                <c:pt idx="325" c:formatCode="dd/mm/yyyy">
                  <c:v>44193</c:v>
                </c:pt>
                <c:pt idx="326" c:formatCode="dd/mm/yyyy">
                  <c:v>44194</c:v>
                </c:pt>
                <c:pt idx="327" c:formatCode="dd/mm/yyyy">
                  <c:v>44195</c:v>
                </c:pt>
                <c:pt idx="328" c:formatCode="dd/mm/yyyy">
                  <c:v>44196</c:v>
                </c:pt>
                <c:pt idx="329" c:formatCode="dd/mm/yyyy">
                  <c:v>44197</c:v>
                </c:pt>
                <c:pt idx="330" c:formatCode="dd/mm/yyyy">
                  <c:v>44200</c:v>
                </c:pt>
                <c:pt idx="331" c:formatCode="dd/mm/yyyy">
                  <c:v>44201</c:v>
                </c:pt>
                <c:pt idx="332" c:formatCode="dd/mm/yyyy">
                  <c:v>44202</c:v>
                </c:pt>
                <c:pt idx="333" c:formatCode="dd/mm/yyyy">
                  <c:v>44203</c:v>
                </c:pt>
                <c:pt idx="334" c:formatCode="dd/mm/yyyy">
                  <c:v>44204</c:v>
                </c:pt>
                <c:pt idx="335" c:formatCode="dd/mm/yyyy">
                  <c:v>44207</c:v>
                </c:pt>
                <c:pt idx="336" c:formatCode="dd/mm/yyyy">
                  <c:v>44208</c:v>
                </c:pt>
                <c:pt idx="337" c:formatCode="dd/mm/yyyy">
                  <c:v>44209</c:v>
                </c:pt>
                <c:pt idx="338" c:formatCode="dd/mm/yyyy">
                  <c:v>44210</c:v>
                </c:pt>
                <c:pt idx="339" c:formatCode="dd/mm/yyyy">
                  <c:v>44211</c:v>
                </c:pt>
                <c:pt idx="340" c:formatCode="dd/mm/yyyy">
                  <c:v>44214</c:v>
                </c:pt>
                <c:pt idx="341" c:formatCode="dd/mm/yyyy">
                  <c:v>44215</c:v>
                </c:pt>
                <c:pt idx="342" c:formatCode="dd/mm/yyyy">
                  <c:v>44216</c:v>
                </c:pt>
                <c:pt idx="343" c:formatCode="dd/mm/yyyy">
                  <c:v>44217</c:v>
                </c:pt>
                <c:pt idx="344" c:formatCode="dd/mm/yyyy">
                  <c:v>44218</c:v>
                </c:pt>
                <c:pt idx="345" c:formatCode="dd/mm/yyyy">
                  <c:v>44221</c:v>
                </c:pt>
                <c:pt idx="346" c:formatCode="dd/mm/yyyy">
                  <c:v>44223</c:v>
                </c:pt>
                <c:pt idx="347" c:formatCode="dd/mm/yyyy">
                  <c:v>44224</c:v>
                </c:pt>
                <c:pt idx="348" c:formatCode="dd/mm/yyyy">
                  <c:v>44225</c:v>
                </c:pt>
                <c:pt idx="349" c:formatCode="dd/mm/yyyy">
                  <c:v>44228</c:v>
                </c:pt>
                <c:pt idx="350" c:formatCode="dd/mm/yyyy">
                  <c:v>44229</c:v>
                </c:pt>
                <c:pt idx="351" c:formatCode="dd/mm/yyyy">
                  <c:v>44230</c:v>
                </c:pt>
                <c:pt idx="352" c:formatCode="dd/mm/yyyy">
                  <c:v>44231</c:v>
                </c:pt>
                <c:pt idx="353" c:formatCode="dd/mm/yyyy">
                  <c:v>44232</c:v>
                </c:pt>
                <c:pt idx="354" c:formatCode="dd/mm/yyyy">
                  <c:v>44235</c:v>
                </c:pt>
                <c:pt idx="355" c:formatCode="dd/mm/yyyy">
                  <c:v>44236</c:v>
                </c:pt>
                <c:pt idx="356" c:formatCode="dd/mm/yyyy">
                  <c:v>44237</c:v>
                </c:pt>
                <c:pt idx="357" c:formatCode="dd/mm/yyyy">
                  <c:v>44238</c:v>
                </c:pt>
                <c:pt idx="358" c:formatCode="dd/mm/yyyy">
                  <c:v>44239</c:v>
                </c:pt>
                <c:pt idx="359" c:formatCode="dd/mm/yyyy">
                  <c:v>44242</c:v>
                </c:pt>
                <c:pt idx="360" c:formatCode="dd/mm/yyyy">
                  <c:v>44243</c:v>
                </c:pt>
                <c:pt idx="361" c:formatCode="dd/mm/yyyy">
                  <c:v>44244</c:v>
                </c:pt>
                <c:pt idx="362" c:formatCode="dd/mm/yyyy">
                  <c:v>44245</c:v>
                </c:pt>
                <c:pt idx="363" c:formatCode="dd/mm/yyyy">
                  <c:v>44246</c:v>
                </c:pt>
                <c:pt idx="364" c:formatCode="dd/mm/yyyy">
                  <c:v>44249</c:v>
                </c:pt>
                <c:pt idx="365" c:formatCode="dd/mm/yyyy">
                  <c:v>44250</c:v>
                </c:pt>
                <c:pt idx="366" c:formatCode="dd/mm/yyyy">
                  <c:v>44251</c:v>
                </c:pt>
                <c:pt idx="367" c:formatCode="dd/mm/yyyy">
                  <c:v>44252</c:v>
                </c:pt>
                <c:pt idx="368" c:formatCode="dd/mm/yyyy">
                  <c:v>44253</c:v>
                </c:pt>
                <c:pt idx="369" c:formatCode="dd/mm/yyyy">
                  <c:v>44256</c:v>
                </c:pt>
                <c:pt idx="370" c:formatCode="dd/mm/yyyy">
                  <c:v>44257</c:v>
                </c:pt>
                <c:pt idx="371" c:formatCode="dd/mm/yyyy">
                  <c:v>44258</c:v>
                </c:pt>
                <c:pt idx="372" c:formatCode="dd/mm/yyyy">
                  <c:v>44259</c:v>
                </c:pt>
                <c:pt idx="373" c:formatCode="dd/mm/yyyy">
                  <c:v>44260</c:v>
                </c:pt>
                <c:pt idx="374" c:formatCode="dd/mm/yyyy">
                  <c:v>44263</c:v>
                </c:pt>
                <c:pt idx="375" c:formatCode="dd/mm/yyyy">
                  <c:v>44264</c:v>
                </c:pt>
                <c:pt idx="376" c:formatCode="dd/mm/yyyy">
                  <c:v>44265</c:v>
                </c:pt>
                <c:pt idx="377" c:formatCode="dd/mm/yyyy">
                  <c:v>44267</c:v>
                </c:pt>
                <c:pt idx="378" c:formatCode="dd/mm/yyyy">
                  <c:v>44270</c:v>
                </c:pt>
                <c:pt idx="379" c:formatCode="dd/mm/yyyy">
                  <c:v>44271</c:v>
                </c:pt>
                <c:pt idx="380" c:formatCode="dd/mm/yyyy">
                  <c:v>44272</c:v>
                </c:pt>
                <c:pt idx="381" c:formatCode="dd/mm/yyyy">
                  <c:v>44273</c:v>
                </c:pt>
                <c:pt idx="382" c:formatCode="dd/mm/yyyy">
                  <c:v>44274</c:v>
                </c:pt>
                <c:pt idx="383" c:formatCode="dd/mm/yyyy">
                  <c:v>44277</c:v>
                </c:pt>
                <c:pt idx="384" c:formatCode="dd/mm/yyyy">
                  <c:v>44278</c:v>
                </c:pt>
                <c:pt idx="385" c:formatCode="dd/mm/yyyy">
                  <c:v>44279</c:v>
                </c:pt>
                <c:pt idx="386" c:formatCode="dd/mm/yyyy">
                  <c:v>44280</c:v>
                </c:pt>
                <c:pt idx="387" c:formatCode="dd/mm/yyyy">
                  <c:v>44281</c:v>
                </c:pt>
                <c:pt idx="388" c:formatCode="dd/mm/yyyy">
                  <c:v>44285</c:v>
                </c:pt>
                <c:pt idx="389" c:formatCode="dd/mm/yyyy">
                  <c:v>44286</c:v>
                </c:pt>
                <c:pt idx="390" c:formatCode="dd/mm/yyyy">
                  <c:v>44287</c:v>
                </c:pt>
                <c:pt idx="391" c:formatCode="dd/mm/yyyy">
                  <c:v>44291</c:v>
                </c:pt>
                <c:pt idx="392" c:formatCode="dd/mm/yyyy">
                  <c:v>44292</c:v>
                </c:pt>
                <c:pt idx="393" c:formatCode="dd/mm/yyyy">
                  <c:v>44293</c:v>
                </c:pt>
                <c:pt idx="394" c:formatCode="dd/mm/yyyy">
                  <c:v>44294</c:v>
                </c:pt>
                <c:pt idx="395" c:formatCode="dd/mm/yyyy">
                  <c:v>44295</c:v>
                </c:pt>
                <c:pt idx="396" c:formatCode="dd/mm/yyyy">
                  <c:v>44298</c:v>
                </c:pt>
                <c:pt idx="397" c:formatCode="dd/mm/yyyy">
                  <c:v>44299</c:v>
                </c:pt>
                <c:pt idx="398" c:formatCode="dd/mm/yyyy">
                  <c:v>44301</c:v>
                </c:pt>
                <c:pt idx="399" c:formatCode="dd/mm/yyyy">
                  <c:v>44302</c:v>
                </c:pt>
                <c:pt idx="400" c:formatCode="dd/mm/yyyy">
                  <c:v>44305</c:v>
                </c:pt>
                <c:pt idx="401" c:formatCode="dd/mm/yyyy">
                  <c:v>44306</c:v>
                </c:pt>
                <c:pt idx="402" c:formatCode="dd/mm/yyyy">
                  <c:v>44308</c:v>
                </c:pt>
                <c:pt idx="403" c:formatCode="dd/mm/yyyy">
                  <c:v>44309</c:v>
                </c:pt>
                <c:pt idx="404" c:formatCode="dd/mm/yyyy">
                  <c:v>44312</c:v>
                </c:pt>
                <c:pt idx="405" c:formatCode="dd/mm/yyyy">
                  <c:v>44313</c:v>
                </c:pt>
                <c:pt idx="406" c:formatCode="dd/mm/yyyy">
                  <c:v>44314</c:v>
                </c:pt>
                <c:pt idx="407" c:formatCode="dd/mm/yyyy">
                  <c:v>44315</c:v>
                </c:pt>
                <c:pt idx="408" c:formatCode="dd/mm/yyyy">
                  <c:v>44316</c:v>
                </c:pt>
                <c:pt idx="409" c:formatCode="dd/mm/yyyy">
                  <c:v>44319</c:v>
                </c:pt>
                <c:pt idx="410" c:formatCode="dd/mm/yyyy">
                  <c:v>44320</c:v>
                </c:pt>
                <c:pt idx="411" c:formatCode="dd/mm/yyyy">
                  <c:v>44321</c:v>
                </c:pt>
                <c:pt idx="412" c:formatCode="dd/mm/yyyy">
                  <c:v>44322</c:v>
                </c:pt>
                <c:pt idx="413" c:formatCode="dd/mm/yyyy">
                  <c:v>44323</c:v>
                </c:pt>
                <c:pt idx="414" c:formatCode="dd/mm/yyyy">
                  <c:v>44326</c:v>
                </c:pt>
                <c:pt idx="415" c:formatCode="dd/mm/yyyy">
                  <c:v>44327</c:v>
                </c:pt>
                <c:pt idx="416" c:formatCode="dd/mm/yyyy">
                  <c:v>44328</c:v>
                </c:pt>
                <c:pt idx="417" c:formatCode="dd/mm/yyyy">
                  <c:v>44330</c:v>
                </c:pt>
                <c:pt idx="418" c:formatCode="dd/mm/yyyy">
                  <c:v>44333</c:v>
                </c:pt>
                <c:pt idx="419" c:formatCode="dd/mm/yyyy">
                  <c:v>44334</c:v>
                </c:pt>
                <c:pt idx="420" c:formatCode="dd/mm/yyyy">
                  <c:v>44335</c:v>
                </c:pt>
                <c:pt idx="421" c:formatCode="dd/mm/yyyy">
                  <c:v>44336</c:v>
                </c:pt>
                <c:pt idx="422" c:formatCode="dd/mm/yyyy">
                  <c:v>44337</c:v>
                </c:pt>
                <c:pt idx="423" c:formatCode="dd/mm/yyyy">
                  <c:v>44340</c:v>
                </c:pt>
                <c:pt idx="424" c:formatCode="dd/mm/yyyy">
                  <c:v>44341</c:v>
                </c:pt>
                <c:pt idx="425" c:formatCode="dd/mm/yyyy">
                  <c:v>44342</c:v>
                </c:pt>
                <c:pt idx="426" c:formatCode="dd/mm/yyyy">
                  <c:v>44343</c:v>
                </c:pt>
                <c:pt idx="427" c:formatCode="dd/mm/yyyy">
                  <c:v>44344</c:v>
                </c:pt>
                <c:pt idx="428" c:formatCode="dd/mm/yyyy">
                  <c:v>44347</c:v>
                </c:pt>
                <c:pt idx="429" c:formatCode="dd/mm/yyyy">
                  <c:v>44348</c:v>
                </c:pt>
                <c:pt idx="430" c:formatCode="dd/mm/yyyy">
                  <c:v>44349</c:v>
                </c:pt>
                <c:pt idx="431" c:formatCode="dd/mm/yyyy">
                  <c:v>44350</c:v>
                </c:pt>
                <c:pt idx="432" c:formatCode="dd/mm/yyyy">
                  <c:v>44351</c:v>
                </c:pt>
                <c:pt idx="433" c:formatCode="dd/mm/yyyy">
                  <c:v>44354</c:v>
                </c:pt>
                <c:pt idx="434" c:formatCode="dd/mm/yyyy">
                  <c:v>44355</c:v>
                </c:pt>
                <c:pt idx="435" c:formatCode="dd/mm/yyyy">
                  <c:v>44356</c:v>
                </c:pt>
                <c:pt idx="436" c:formatCode="dd/mm/yyyy">
                  <c:v>44357</c:v>
                </c:pt>
                <c:pt idx="437" c:formatCode="dd/mm/yyyy">
                  <c:v>44358</c:v>
                </c:pt>
                <c:pt idx="438" c:formatCode="dd/mm/yyyy">
                  <c:v>44361</c:v>
                </c:pt>
                <c:pt idx="439" c:formatCode="dd/mm/yyyy">
                  <c:v>44362</c:v>
                </c:pt>
                <c:pt idx="440" c:formatCode="dd/mm/yyyy">
                  <c:v>44363</c:v>
                </c:pt>
                <c:pt idx="441" c:formatCode="dd/mm/yyyy">
                  <c:v>44364</c:v>
                </c:pt>
                <c:pt idx="442" c:formatCode="dd/mm/yyyy">
                  <c:v>44365</c:v>
                </c:pt>
                <c:pt idx="443" c:formatCode="dd/mm/yyyy">
                  <c:v>44368</c:v>
                </c:pt>
                <c:pt idx="444" c:formatCode="dd/mm/yyyy">
                  <c:v>44369</c:v>
                </c:pt>
                <c:pt idx="445" c:formatCode="dd/mm/yyyy">
                  <c:v>44370</c:v>
                </c:pt>
                <c:pt idx="446" c:formatCode="dd/mm/yyyy">
                  <c:v>44371</c:v>
                </c:pt>
                <c:pt idx="447" c:formatCode="dd/mm/yyyy">
                  <c:v>44372</c:v>
                </c:pt>
                <c:pt idx="448" c:formatCode="dd/mm/yyyy">
                  <c:v>44375</c:v>
                </c:pt>
                <c:pt idx="449" c:formatCode="dd/mm/yyyy">
                  <c:v>44376</c:v>
                </c:pt>
                <c:pt idx="450" c:formatCode="dd/mm/yyyy">
                  <c:v>44377</c:v>
                </c:pt>
                <c:pt idx="451" c:formatCode="dd/mm/yyyy">
                  <c:v>44378</c:v>
                </c:pt>
                <c:pt idx="452" c:formatCode="dd/mm/yyyy">
                  <c:v>44379</c:v>
                </c:pt>
                <c:pt idx="453" c:formatCode="dd/mm/yyyy">
                  <c:v>44382</c:v>
                </c:pt>
                <c:pt idx="454" c:formatCode="dd/mm/yyyy">
                  <c:v>44383</c:v>
                </c:pt>
                <c:pt idx="455" c:formatCode="dd/mm/yyyy">
                  <c:v>44384</c:v>
                </c:pt>
                <c:pt idx="456" c:formatCode="dd/mm/yyyy">
                  <c:v>44385</c:v>
                </c:pt>
                <c:pt idx="457" c:formatCode="dd/mm/yyyy">
                  <c:v>44386</c:v>
                </c:pt>
                <c:pt idx="458" c:formatCode="dd/mm/yyyy">
                  <c:v>44389</c:v>
                </c:pt>
                <c:pt idx="459" c:formatCode="dd/mm/yyyy">
                  <c:v>44390</c:v>
                </c:pt>
                <c:pt idx="460" c:formatCode="dd/mm/yyyy">
                  <c:v>44391</c:v>
                </c:pt>
                <c:pt idx="461" c:formatCode="dd/mm/yyyy">
                  <c:v>44392</c:v>
                </c:pt>
                <c:pt idx="462" c:formatCode="dd/mm/yyyy">
                  <c:v>44393</c:v>
                </c:pt>
                <c:pt idx="463" c:formatCode="dd/mm/yyyy">
                  <c:v>44396</c:v>
                </c:pt>
                <c:pt idx="464" c:formatCode="dd/mm/yyyy">
                  <c:v>44397</c:v>
                </c:pt>
                <c:pt idx="465" c:formatCode="dd/mm/yyyy">
                  <c:v>44399</c:v>
                </c:pt>
                <c:pt idx="466" c:formatCode="dd/mm/yyyy">
                  <c:v>44400</c:v>
                </c:pt>
                <c:pt idx="467" c:formatCode="dd/mm/yyyy">
                  <c:v>44403</c:v>
                </c:pt>
                <c:pt idx="468" c:formatCode="dd/mm/yyyy">
                  <c:v>44404</c:v>
                </c:pt>
                <c:pt idx="469" c:formatCode="dd/mm/yyyy">
                  <c:v>44405</c:v>
                </c:pt>
                <c:pt idx="470" c:formatCode="dd/mm/yyyy">
                  <c:v>44406</c:v>
                </c:pt>
                <c:pt idx="471" c:formatCode="dd/mm/yyyy">
                  <c:v>44407</c:v>
                </c:pt>
                <c:pt idx="472" c:formatCode="dd/mm/yyyy">
                  <c:v>44410</c:v>
                </c:pt>
                <c:pt idx="473" c:formatCode="dd/mm/yyyy">
                  <c:v>44411</c:v>
                </c:pt>
                <c:pt idx="474" c:formatCode="dd/mm/yyyy">
                  <c:v>44412</c:v>
                </c:pt>
                <c:pt idx="475" c:formatCode="dd/mm/yyyy">
                  <c:v>44413</c:v>
                </c:pt>
                <c:pt idx="476" c:formatCode="dd/mm/yyyy">
                  <c:v>44414</c:v>
                </c:pt>
                <c:pt idx="477" c:formatCode="dd/mm/yyyy">
                  <c:v>44417</c:v>
                </c:pt>
                <c:pt idx="478" c:formatCode="dd/mm/yyyy">
                  <c:v>44418</c:v>
                </c:pt>
                <c:pt idx="479" c:formatCode="dd/mm/yyyy">
                  <c:v>44419</c:v>
                </c:pt>
                <c:pt idx="480" c:formatCode="dd/mm/yyyy">
                  <c:v>44420</c:v>
                </c:pt>
                <c:pt idx="481" c:formatCode="dd/mm/yyyy">
                  <c:v>44421</c:v>
                </c:pt>
                <c:pt idx="482" c:formatCode="dd/mm/yyyy">
                  <c:v>44424</c:v>
                </c:pt>
                <c:pt idx="483" c:formatCode="dd/mm/yyyy">
                  <c:v>44425</c:v>
                </c:pt>
                <c:pt idx="484" c:formatCode="dd/mm/yyyy">
                  <c:v>44426</c:v>
                </c:pt>
                <c:pt idx="485" c:formatCode="dd/mm/yyyy">
                  <c:v>44428</c:v>
                </c:pt>
                <c:pt idx="486" c:formatCode="dd/mm/yyyy">
                  <c:v>44431</c:v>
                </c:pt>
                <c:pt idx="487" c:formatCode="dd/mm/yyyy">
                  <c:v>44432</c:v>
                </c:pt>
                <c:pt idx="488" c:formatCode="dd/mm/yyyy">
                  <c:v>44433</c:v>
                </c:pt>
                <c:pt idx="489" c:formatCode="dd/mm/yyyy">
                  <c:v>44434</c:v>
                </c:pt>
                <c:pt idx="490" c:formatCode="dd/mm/yyyy">
                  <c:v>44435</c:v>
                </c:pt>
                <c:pt idx="491" c:formatCode="dd/mm/yyyy">
                  <c:v>44438</c:v>
                </c:pt>
                <c:pt idx="492" c:formatCode="dd/mm/yyyy">
                  <c:v>44439</c:v>
                </c:pt>
                <c:pt idx="493" c:formatCode="dd/mm/yyyy">
                  <c:v>44440</c:v>
                </c:pt>
                <c:pt idx="494" c:formatCode="dd/mm/yyyy">
                  <c:v>44441</c:v>
                </c:pt>
                <c:pt idx="495" c:formatCode="dd/mm/yyyy">
                  <c:v>44442</c:v>
                </c:pt>
                <c:pt idx="496" c:formatCode="dd/mm/yyyy">
                  <c:v>44445</c:v>
                </c:pt>
                <c:pt idx="497" c:formatCode="dd/mm/yyyy">
                  <c:v>44446</c:v>
                </c:pt>
                <c:pt idx="498" c:formatCode="dd/mm/yyyy">
                  <c:v>44447</c:v>
                </c:pt>
                <c:pt idx="499" c:formatCode="dd/mm/yyyy">
                  <c:v>44448</c:v>
                </c:pt>
                <c:pt idx="500" c:formatCode="dd/mm/yyyy">
                  <c:v>44452</c:v>
                </c:pt>
                <c:pt idx="501" c:formatCode="dd/mm/yyyy">
                  <c:v>44453</c:v>
                </c:pt>
                <c:pt idx="502" c:formatCode="dd/mm/yyyy">
                  <c:v>44454</c:v>
                </c:pt>
                <c:pt idx="503" c:formatCode="dd/mm/yyyy">
                  <c:v>44455</c:v>
                </c:pt>
                <c:pt idx="504" c:formatCode="dd/mm/yyyy">
                  <c:v>44456</c:v>
                </c:pt>
                <c:pt idx="505" c:formatCode="dd/mm/yyyy">
                  <c:v>44459</c:v>
                </c:pt>
                <c:pt idx="506" c:formatCode="dd/mm/yyyy">
                  <c:v>44460</c:v>
                </c:pt>
                <c:pt idx="507" c:formatCode="dd/mm/yyyy">
                  <c:v>44461</c:v>
                </c:pt>
                <c:pt idx="508" c:formatCode="dd/mm/yyyy">
                  <c:v>44462</c:v>
                </c:pt>
                <c:pt idx="509" c:formatCode="dd/mm/yyyy">
                  <c:v>44463</c:v>
                </c:pt>
                <c:pt idx="510" c:formatCode="dd/mm/yyyy">
                  <c:v>44466</c:v>
                </c:pt>
                <c:pt idx="511" c:formatCode="dd/mm/yyyy">
                  <c:v>44467</c:v>
                </c:pt>
                <c:pt idx="512" c:formatCode="dd/mm/yyyy">
                  <c:v>44468</c:v>
                </c:pt>
                <c:pt idx="513" c:formatCode="dd/mm/yyyy">
                  <c:v>44469</c:v>
                </c:pt>
                <c:pt idx="514" c:formatCode="dd/mm/yyyy">
                  <c:v>44470</c:v>
                </c:pt>
                <c:pt idx="515" c:formatCode="dd/mm/yyyy">
                  <c:v>44473</c:v>
                </c:pt>
                <c:pt idx="516" c:formatCode="dd/mm/yyyy">
                  <c:v>44474</c:v>
                </c:pt>
                <c:pt idx="517" c:formatCode="dd/mm/yyyy">
                  <c:v>44475</c:v>
                </c:pt>
                <c:pt idx="518" c:formatCode="dd/mm/yyyy">
                  <c:v>44476</c:v>
                </c:pt>
                <c:pt idx="519" c:formatCode="dd/mm/yyyy">
                  <c:v>44477</c:v>
                </c:pt>
                <c:pt idx="520" c:formatCode="dd/mm/yyyy">
                  <c:v>44480</c:v>
                </c:pt>
                <c:pt idx="521" c:formatCode="dd/mm/yyyy">
                  <c:v>44481</c:v>
                </c:pt>
                <c:pt idx="522" c:formatCode="dd/mm/yyyy">
                  <c:v>44482</c:v>
                </c:pt>
                <c:pt idx="523" c:formatCode="dd/mm/yyyy">
                  <c:v>44483</c:v>
                </c:pt>
                <c:pt idx="524" c:formatCode="dd/mm/yyyy">
                  <c:v>44487</c:v>
                </c:pt>
                <c:pt idx="525" c:formatCode="dd/mm/yyyy">
                  <c:v>44488</c:v>
                </c:pt>
                <c:pt idx="526" c:formatCode="dd/mm/yyyy">
                  <c:v>44489</c:v>
                </c:pt>
                <c:pt idx="527" c:formatCode="dd/mm/yyyy">
                  <c:v>44490</c:v>
                </c:pt>
                <c:pt idx="528" c:formatCode="dd/mm/yyyy">
                  <c:v>44491</c:v>
                </c:pt>
                <c:pt idx="529" c:formatCode="dd/mm/yyyy">
                  <c:v>44494</c:v>
                </c:pt>
                <c:pt idx="530" c:formatCode="dd/mm/yyyy">
                  <c:v>44495</c:v>
                </c:pt>
                <c:pt idx="531" c:formatCode="dd/mm/yyyy">
                  <c:v>44496</c:v>
                </c:pt>
                <c:pt idx="532" c:formatCode="dd/mm/yyyy">
                  <c:v>44497</c:v>
                </c:pt>
                <c:pt idx="533" c:formatCode="dd/mm/yyyy">
                  <c:v>44498</c:v>
                </c:pt>
                <c:pt idx="534" c:formatCode="dd/mm/yyyy">
                  <c:v>44501</c:v>
                </c:pt>
                <c:pt idx="535" c:formatCode="dd/mm/yyyy">
                  <c:v>44502</c:v>
                </c:pt>
                <c:pt idx="536" c:formatCode="dd/mm/yyyy">
                  <c:v>44503</c:v>
                </c:pt>
                <c:pt idx="537" c:formatCode="dd/mm/yyyy">
                  <c:v>44504</c:v>
                </c:pt>
                <c:pt idx="538" c:formatCode="dd/mm/yyyy">
                  <c:v>44508</c:v>
                </c:pt>
                <c:pt idx="539" c:formatCode="dd/mm/yyyy">
                  <c:v>44509</c:v>
                </c:pt>
                <c:pt idx="540" c:formatCode="dd/mm/yyyy">
                  <c:v>44510</c:v>
                </c:pt>
                <c:pt idx="541" c:formatCode="dd/mm/yyyy">
                  <c:v>44511</c:v>
                </c:pt>
                <c:pt idx="542" c:formatCode="dd/mm/yyyy">
                  <c:v>44512</c:v>
                </c:pt>
                <c:pt idx="543" c:formatCode="dd/mm/yyyy">
                  <c:v>44515</c:v>
                </c:pt>
                <c:pt idx="544" c:formatCode="dd/mm/yyyy">
                  <c:v>44516</c:v>
                </c:pt>
                <c:pt idx="545" c:formatCode="dd/mm/yyyy">
                  <c:v>44517</c:v>
                </c:pt>
                <c:pt idx="546" c:formatCode="dd/mm/yyyy">
                  <c:v>44518</c:v>
                </c:pt>
                <c:pt idx="547" c:formatCode="dd/mm/yyyy">
                  <c:v>44522</c:v>
                </c:pt>
                <c:pt idx="548" c:formatCode="dd/mm/yyyy">
                  <c:v>44523</c:v>
                </c:pt>
                <c:pt idx="549" c:formatCode="dd/mm/yyyy">
                  <c:v>44524</c:v>
                </c:pt>
                <c:pt idx="550" c:formatCode="dd/mm/yyyy">
                  <c:v>44525</c:v>
                </c:pt>
                <c:pt idx="551" c:formatCode="dd/mm/yyyy">
                  <c:v>44526</c:v>
                </c:pt>
                <c:pt idx="552" c:formatCode="dd/mm/yyyy">
                  <c:v>44529</c:v>
                </c:pt>
                <c:pt idx="553" c:formatCode="dd/mm/yyyy">
                  <c:v>44530</c:v>
                </c:pt>
                <c:pt idx="554" c:formatCode="dd/mm/yyyy">
                  <c:v>44531</c:v>
                </c:pt>
                <c:pt idx="555" c:formatCode="dd/mm/yyyy">
                  <c:v>44532</c:v>
                </c:pt>
                <c:pt idx="556" c:formatCode="dd/mm/yyyy">
                  <c:v>44533</c:v>
                </c:pt>
                <c:pt idx="557" c:formatCode="dd/mm/yyyy">
                  <c:v>44536</c:v>
                </c:pt>
                <c:pt idx="558" c:formatCode="dd/mm/yyyy">
                  <c:v>44537</c:v>
                </c:pt>
                <c:pt idx="559" c:formatCode="dd/mm/yyyy">
                  <c:v>44538</c:v>
                </c:pt>
                <c:pt idx="560" c:formatCode="dd/mm/yyyy">
                  <c:v>44539</c:v>
                </c:pt>
                <c:pt idx="561" c:formatCode="dd/mm/yyyy">
                  <c:v>44540</c:v>
                </c:pt>
                <c:pt idx="562" c:formatCode="dd/mm/yyyy">
                  <c:v>44543</c:v>
                </c:pt>
                <c:pt idx="563" c:formatCode="dd/mm/yyyy">
                  <c:v>44544</c:v>
                </c:pt>
                <c:pt idx="564" c:formatCode="dd/mm/yyyy">
                  <c:v>44545</c:v>
                </c:pt>
                <c:pt idx="565" c:formatCode="dd/mm/yyyy">
                  <c:v>44546</c:v>
                </c:pt>
                <c:pt idx="566" c:formatCode="dd/mm/yyyy">
                  <c:v>44547</c:v>
                </c:pt>
                <c:pt idx="567" c:formatCode="dd/mm/yyyy">
                  <c:v>44550</c:v>
                </c:pt>
                <c:pt idx="568" c:formatCode="dd/mm/yyyy">
                  <c:v>44551</c:v>
                </c:pt>
                <c:pt idx="569" c:formatCode="dd/mm/yyyy">
                  <c:v>44552</c:v>
                </c:pt>
                <c:pt idx="570" c:formatCode="dd/mm/yyyy">
                  <c:v>44553</c:v>
                </c:pt>
                <c:pt idx="571" c:formatCode="dd/mm/yyyy">
                  <c:v>44554</c:v>
                </c:pt>
                <c:pt idx="572" c:formatCode="dd/mm/yyyy">
                  <c:v>44557</c:v>
                </c:pt>
                <c:pt idx="573" c:formatCode="dd/mm/yyyy">
                  <c:v>44558</c:v>
                </c:pt>
                <c:pt idx="574" c:formatCode="dd/mm/yyyy">
                  <c:v>44559</c:v>
                </c:pt>
                <c:pt idx="575" c:formatCode="dd/mm/yyyy">
                  <c:v>44560</c:v>
                </c:pt>
                <c:pt idx="576" c:formatCode="dd/mm/yyyy">
                  <c:v>44561</c:v>
                </c:pt>
                <c:pt idx="577" c:formatCode="dd/mm/yyyy">
                  <c:v>44564</c:v>
                </c:pt>
                <c:pt idx="578" c:formatCode="dd/mm/yyyy">
                  <c:v>44565</c:v>
                </c:pt>
                <c:pt idx="579" c:formatCode="dd/mm/yyyy">
                  <c:v>44566</c:v>
                </c:pt>
                <c:pt idx="580" c:formatCode="dd/mm/yyyy">
                  <c:v>44567</c:v>
                </c:pt>
                <c:pt idx="581" c:formatCode="dd/mm/yyyy">
                  <c:v>44568</c:v>
                </c:pt>
                <c:pt idx="582" c:formatCode="dd/mm/yyyy">
                  <c:v>44571</c:v>
                </c:pt>
                <c:pt idx="583" c:formatCode="dd/mm/yyyy">
                  <c:v>44572</c:v>
                </c:pt>
                <c:pt idx="584" c:formatCode="dd/mm/yyyy">
                  <c:v>44573</c:v>
                </c:pt>
                <c:pt idx="585" c:formatCode="dd/mm/yyyy">
                  <c:v>44574</c:v>
                </c:pt>
                <c:pt idx="586" c:formatCode="dd/mm/yyyy">
                  <c:v>44575</c:v>
                </c:pt>
                <c:pt idx="587" c:formatCode="dd/mm/yyyy">
                  <c:v>44578</c:v>
                </c:pt>
                <c:pt idx="588" c:formatCode="dd/mm/yyyy">
                  <c:v>44579</c:v>
                </c:pt>
                <c:pt idx="589" c:formatCode="dd/mm/yyyy">
                  <c:v>44580</c:v>
                </c:pt>
                <c:pt idx="590" c:formatCode="dd/mm/yyyy">
                  <c:v>44581</c:v>
                </c:pt>
                <c:pt idx="591" c:formatCode="dd/mm/yyyy">
                  <c:v>44582</c:v>
                </c:pt>
                <c:pt idx="592" c:formatCode="dd/mm/yyyy">
                  <c:v>44585</c:v>
                </c:pt>
                <c:pt idx="593" c:formatCode="dd/mm/yyyy">
                  <c:v>44586</c:v>
                </c:pt>
                <c:pt idx="594" c:formatCode="dd/mm/yyyy">
                  <c:v>44588</c:v>
                </c:pt>
                <c:pt idx="595" c:formatCode="dd/mm/yyyy">
                  <c:v>44589</c:v>
                </c:pt>
                <c:pt idx="596" c:formatCode="dd/mm/yyyy">
                  <c:v>44592</c:v>
                </c:pt>
                <c:pt idx="597" c:formatCode="dd/mm/yyyy">
                  <c:v>44593</c:v>
                </c:pt>
                <c:pt idx="598" c:formatCode="dd/mm/yyyy">
                  <c:v>44594</c:v>
                </c:pt>
                <c:pt idx="599" c:formatCode="dd/mm/yyyy">
                  <c:v>44595</c:v>
                </c:pt>
                <c:pt idx="600" c:formatCode="dd/mm/yyyy">
                  <c:v>44596</c:v>
                </c:pt>
                <c:pt idx="601" c:formatCode="dd/mm/yyyy">
                  <c:v>44599</c:v>
                </c:pt>
                <c:pt idx="602" c:formatCode="dd/mm/yyyy">
                  <c:v>44600</c:v>
                </c:pt>
                <c:pt idx="603" c:formatCode="dd/mm/yyyy">
                  <c:v>44601</c:v>
                </c:pt>
                <c:pt idx="604" c:formatCode="dd/mm/yyyy">
                  <c:v>44602</c:v>
                </c:pt>
                <c:pt idx="605" c:formatCode="dd/mm/yyyy">
                  <c:v>44603</c:v>
                </c:pt>
                <c:pt idx="606" c:formatCode="dd/mm/yyyy">
                  <c:v>44607</c:v>
                </c:pt>
                <c:pt idx="607" c:formatCode="dd/mm/yyyy">
                  <c:v>44608</c:v>
                </c:pt>
                <c:pt idx="608" c:formatCode="dd/mm/yyyy">
                  <c:v>44610</c:v>
                </c:pt>
                <c:pt idx="609" c:formatCode="dd/mm/yyyy">
                  <c:v>44613</c:v>
                </c:pt>
                <c:pt idx="610" c:formatCode="dd/mm/yyyy">
                  <c:v>44614</c:v>
                </c:pt>
                <c:pt idx="611" c:formatCode="dd/mm/yyyy">
                  <c:v>44615</c:v>
                </c:pt>
                <c:pt idx="612" c:formatCode="dd/mm/yyyy">
                  <c:v>44616</c:v>
                </c:pt>
                <c:pt idx="613" c:formatCode="dd/mm/yyyy">
                  <c:v>44617</c:v>
                </c:pt>
                <c:pt idx="614" c:formatCode="dd/mm/yyyy">
                  <c:v>44620</c:v>
                </c:pt>
                <c:pt idx="615" c:formatCode="dd/mm/yyyy">
                  <c:v>44622</c:v>
                </c:pt>
                <c:pt idx="616" c:formatCode="dd/mm/yyyy">
                  <c:v>44623</c:v>
                </c:pt>
                <c:pt idx="617" c:formatCode="dd/mm/yyyy">
                  <c:v>44624</c:v>
                </c:pt>
                <c:pt idx="618" c:formatCode="dd/mm/yyyy">
                  <c:v>44627</c:v>
                </c:pt>
                <c:pt idx="619" c:formatCode="dd/mm/yyyy">
                  <c:v>44628</c:v>
                </c:pt>
                <c:pt idx="620" c:formatCode="dd/mm/yyyy">
                  <c:v>44629</c:v>
                </c:pt>
                <c:pt idx="621" c:formatCode="dd/mm/yyyy">
                  <c:v>44630</c:v>
                </c:pt>
                <c:pt idx="622" c:formatCode="dd/mm/yyyy">
                  <c:v>44631</c:v>
                </c:pt>
                <c:pt idx="623" c:formatCode="dd/mm/yyyy">
                  <c:v>44634</c:v>
                </c:pt>
                <c:pt idx="624" c:formatCode="dd/mm/yyyy">
                  <c:v>44635</c:v>
                </c:pt>
                <c:pt idx="625" c:formatCode="dd/mm/yyyy">
                  <c:v>44636</c:v>
                </c:pt>
                <c:pt idx="626" c:formatCode="dd/mm/yyyy">
                  <c:v>44637</c:v>
                </c:pt>
                <c:pt idx="627" c:formatCode="dd/mm/yyyy">
                  <c:v>44641</c:v>
                </c:pt>
                <c:pt idx="628" c:formatCode="dd/mm/yyyy">
                  <c:v>44642</c:v>
                </c:pt>
                <c:pt idx="629" c:formatCode="dd/mm/yyyy">
                  <c:v>44643</c:v>
                </c:pt>
                <c:pt idx="630" c:formatCode="dd/mm/yyyy">
                  <c:v>44644</c:v>
                </c:pt>
                <c:pt idx="631" c:formatCode="dd/mm/yyyy">
                  <c:v>44645</c:v>
                </c:pt>
                <c:pt idx="632" c:formatCode="dd/mm/yyyy">
                  <c:v>44648</c:v>
                </c:pt>
                <c:pt idx="633" c:formatCode="dd/mm/yyyy">
                  <c:v>44649</c:v>
                </c:pt>
                <c:pt idx="634" c:formatCode="dd/mm/yyyy">
                  <c:v>44650</c:v>
                </c:pt>
                <c:pt idx="635" c:formatCode="dd/mm/yyyy">
                  <c:v>44651</c:v>
                </c:pt>
                <c:pt idx="636" c:formatCode="dd/mm/yyyy">
                  <c:v>44652</c:v>
                </c:pt>
                <c:pt idx="637" c:formatCode="dd/mm/yyyy">
                  <c:v>44655</c:v>
                </c:pt>
                <c:pt idx="638" c:formatCode="dd/mm/yyyy">
                  <c:v>44656</c:v>
                </c:pt>
                <c:pt idx="639" c:formatCode="dd/mm/yyyy">
                  <c:v>44657</c:v>
                </c:pt>
                <c:pt idx="640" c:formatCode="dd/mm/yyyy">
                  <c:v>44658</c:v>
                </c:pt>
                <c:pt idx="641" c:formatCode="dd/mm/yyyy">
                  <c:v>44659</c:v>
                </c:pt>
                <c:pt idx="642" c:formatCode="dd/mm/yyyy">
                  <c:v>44662</c:v>
                </c:pt>
                <c:pt idx="643" c:formatCode="dd/mm/yyyy">
                  <c:v>44663</c:v>
                </c:pt>
                <c:pt idx="644" c:formatCode="dd/mm/yyyy">
                  <c:v>44664</c:v>
                </c:pt>
                <c:pt idx="645" c:formatCode="dd/mm/yyyy">
                  <c:v>44669</c:v>
                </c:pt>
                <c:pt idx="646" c:formatCode="dd/mm/yyyy">
                  <c:v>44670</c:v>
                </c:pt>
                <c:pt idx="647" c:formatCode="dd/mm/yyyy">
                  <c:v>44671</c:v>
                </c:pt>
                <c:pt idx="648" c:formatCode="dd/mm/yyyy">
                  <c:v>44672</c:v>
                </c:pt>
                <c:pt idx="649" c:formatCode="dd/mm/yyyy">
                  <c:v>44673</c:v>
                </c:pt>
                <c:pt idx="650" c:formatCode="dd/mm/yyyy">
                  <c:v>44676</c:v>
                </c:pt>
                <c:pt idx="651" c:formatCode="dd/mm/yyyy">
                  <c:v>44677</c:v>
                </c:pt>
                <c:pt idx="652" c:formatCode="dd/mm/yyyy">
                  <c:v>44678</c:v>
                </c:pt>
                <c:pt idx="653" c:formatCode="dd/mm/yyyy">
                  <c:v>44679</c:v>
                </c:pt>
                <c:pt idx="654" c:formatCode="dd/mm/yyyy">
                  <c:v>44680</c:v>
                </c:pt>
                <c:pt idx="655" c:formatCode="dd/mm/yyyy">
                  <c:v>44685</c:v>
                </c:pt>
                <c:pt idx="656" c:formatCode="dd/mm/yyyy">
                  <c:v>44686</c:v>
                </c:pt>
                <c:pt idx="657" c:formatCode="dd/mm/yyyy">
                  <c:v>44687</c:v>
                </c:pt>
                <c:pt idx="658" c:formatCode="dd/mm/yyyy">
                  <c:v>44691</c:v>
                </c:pt>
                <c:pt idx="659" c:formatCode="dd/mm/yyyy">
                  <c:v>44692</c:v>
                </c:pt>
                <c:pt idx="660" c:formatCode="dd/mm/yyyy">
                  <c:v>44693</c:v>
                </c:pt>
                <c:pt idx="661" c:formatCode="dd/mm/yyyy">
                  <c:v>44694</c:v>
                </c:pt>
                <c:pt idx="662" c:formatCode="dd/mm/yyyy">
                  <c:v>44697</c:v>
                </c:pt>
                <c:pt idx="663" c:formatCode="dd/mm/yyyy">
                  <c:v>44698</c:v>
                </c:pt>
                <c:pt idx="664" c:formatCode="dd/mm/yyyy">
                  <c:v>44699</c:v>
                </c:pt>
                <c:pt idx="665" c:formatCode="dd/mm/yyyy">
                  <c:v>44700</c:v>
                </c:pt>
                <c:pt idx="666" c:formatCode="dd/mm/yyyy">
                  <c:v>44701</c:v>
                </c:pt>
                <c:pt idx="667" c:formatCode="dd/mm/yyyy">
                  <c:v>44704</c:v>
                </c:pt>
                <c:pt idx="668" c:formatCode="dd/mm/yyyy">
                  <c:v>44705</c:v>
                </c:pt>
                <c:pt idx="669" c:formatCode="dd/mm/yyyy">
                  <c:v>44706</c:v>
                </c:pt>
                <c:pt idx="670" c:formatCode="dd/mm/yyyy">
                  <c:v>44707</c:v>
                </c:pt>
                <c:pt idx="671" c:formatCode="dd/mm/yyyy">
                  <c:v>44708</c:v>
                </c:pt>
                <c:pt idx="672" c:formatCode="dd/mm/yyyy">
                  <c:v>44711</c:v>
                </c:pt>
                <c:pt idx="673" c:formatCode="dd/mm/yyyy">
                  <c:v>44712</c:v>
                </c:pt>
                <c:pt idx="674" c:formatCode="dd/mm/yyyy">
                  <c:v>44713</c:v>
                </c:pt>
                <c:pt idx="675" c:formatCode="dd/mm/yyyy">
                  <c:v>44714</c:v>
                </c:pt>
                <c:pt idx="676" c:formatCode="dd/mm/yyyy">
                  <c:v>44715</c:v>
                </c:pt>
                <c:pt idx="677" c:formatCode="dd/mm/yyyy">
                  <c:v>44718</c:v>
                </c:pt>
                <c:pt idx="678" c:formatCode="dd/mm/yyyy">
                  <c:v>44719</c:v>
                </c:pt>
                <c:pt idx="679" c:formatCode="dd/mm/yyyy">
                  <c:v>44720</c:v>
                </c:pt>
                <c:pt idx="680" c:formatCode="dd/mm/yyyy">
                  <c:v>44721</c:v>
                </c:pt>
                <c:pt idx="681" c:formatCode="dd/mm/yyyy">
                  <c:v>44722</c:v>
                </c:pt>
                <c:pt idx="682" c:formatCode="dd/mm/yyyy">
                  <c:v>44725</c:v>
                </c:pt>
                <c:pt idx="683" c:formatCode="dd/mm/yyyy">
                  <c:v>44726</c:v>
                </c:pt>
                <c:pt idx="684" c:formatCode="dd/mm/yyyy">
                  <c:v>44727</c:v>
                </c:pt>
                <c:pt idx="685" c:formatCode="dd/mm/yyyy">
                  <c:v>44728</c:v>
                </c:pt>
                <c:pt idx="686" c:formatCode="dd/mm/yyyy">
                  <c:v>44729</c:v>
                </c:pt>
                <c:pt idx="687" c:formatCode="dd/mm/yyyy">
                  <c:v>44732</c:v>
                </c:pt>
                <c:pt idx="688" c:formatCode="dd/mm/yyyy">
                  <c:v>44733</c:v>
                </c:pt>
                <c:pt idx="689" c:formatCode="dd/mm/yyyy">
                  <c:v>44734</c:v>
                </c:pt>
                <c:pt idx="690" c:formatCode="dd/mm/yyyy">
                  <c:v>44735</c:v>
                </c:pt>
                <c:pt idx="691" c:formatCode="dd/mm/yyyy">
                  <c:v>44736</c:v>
                </c:pt>
                <c:pt idx="692" c:formatCode="dd/mm/yyyy">
                  <c:v>44739</c:v>
                </c:pt>
                <c:pt idx="693" c:formatCode="dd/mm/yyyy">
                  <c:v>44740</c:v>
                </c:pt>
                <c:pt idx="694" c:formatCode="dd/mm/yyyy">
                  <c:v>44741</c:v>
                </c:pt>
                <c:pt idx="695" c:formatCode="dd/mm/yyyy">
                  <c:v>44742</c:v>
                </c:pt>
                <c:pt idx="696" c:formatCode="dd/mm/yyyy">
                  <c:v>44743</c:v>
                </c:pt>
                <c:pt idx="697" c:formatCode="dd/mm/yyyy">
                  <c:v>44746</c:v>
                </c:pt>
                <c:pt idx="698" c:formatCode="dd/mm/yyyy">
                  <c:v>44747</c:v>
                </c:pt>
                <c:pt idx="699" c:formatCode="dd/mm/yyyy">
                  <c:v>44748</c:v>
                </c:pt>
                <c:pt idx="700" c:formatCode="dd/mm/yyyy">
                  <c:v>44749</c:v>
                </c:pt>
                <c:pt idx="701" c:formatCode="dd/mm/yyyy">
                  <c:v>44750</c:v>
                </c:pt>
                <c:pt idx="702" c:formatCode="dd/mm/yyyy">
                  <c:v>44753</c:v>
                </c:pt>
                <c:pt idx="703" c:formatCode="dd/mm/yyyy">
                  <c:v>44754</c:v>
                </c:pt>
                <c:pt idx="704" c:formatCode="dd/mm/yyyy">
                  <c:v>44755</c:v>
                </c:pt>
                <c:pt idx="705" c:formatCode="dd/mm/yyyy">
                  <c:v>44756</c:v>
                </c:pt>
                <c:pt idx="706" c:formatCode="dd/mm/yyyy">
                  <c:v>44757</c:v>
                </c:pt>
                <c:pt idx="707" c:formatCode="dd/mm/yyyy">
                  <c:v>44760</c:v>
                </c:pt>
                <c:pt idx="708" c:formatCode="dd/mm/yyyy">
                  <c:v>44761</c:v>
                </c:pt>
                <c:pt idx="709" c:formatCode="dd/mm/yyyy">
                  <c:v>44762</c:v>
                </c:pt>
                <c:pt idx="710" c:formatCode="dd/mm/yyyy">
                  <c:v>44763</c:v>
                </c:pt>
                <c:pt idx="711" c:formatCode="dd/mm/yyyy">
                  <c:v>44764</c:v>
                </c:pt>
                <c:pt idx="712" c:formatCode="dd/mm/yyyy">
                  <c:v>44767</c:v>
                </c:pt>
                <c:pt idx="713" c:formatCode="dd/mm/yyyy">
                  <c:v>44768</c:v>
                </c:pt>
                <c:pt idx="714" c:formatCode="dd/mm/yyyy">
                  <c:v>44769</c:v>
                </c:pt>
                <c:pt idx="715" c:formatCode="dd/mm/yyyy">
                  <c:v>44770</c:v>
                </c:pt>
                <c:pt idx="716" c:formatCode="dd/mm/yyyy">
                  <c:v>44771</c:v>
                </c:pt>
                <c:pt idx="717" c:formatCode="dd/mm/yyyy">
                  <c:v>44774</c:v>
                </c:pt>
                <c:pt idx="718" c:formatCode="dd/mm/yyyy">
                  <c:v>44775</c:v>
                </c:pt>
                <c:pt idx="719" c:formatCode="dd/mm/yyyy">
                  <c:v>44776</c:v>
                </c:pt>
                <c:pt idx="720" c:formatCode="dd/mm/yyyy">
                  <c:v>44777</c:v>
                </c:pt>
                <c:pt idx="721" c:formatCode="dd/mm/yyyy">
                  <c:v>44778</c:v>
                </c:pt>
                <c:pt idx="722" c:formatCode="dd/mm/yyyy">
                  <c:v>44781</c:v>
                </c:pt>
                <c:pt idx="723" c:formatCode="dd/mm/yyyy">
                  <c:v>44783</c:v>
                </c:pt>
                <c:pt idx="724" c:formatCode="dd/mm/yyyy">
                  <c:v>44784</c:v>
                </c:pt>
                <c:pt idx="725" c:formatCode="dd/mm/yyyy">
                  <c:v>44785</c:v>
                </c:pt>
                <c:pt idx="726" c:formatCode="dd/mm/yyyy">
                  <c:v>44789</c:v>
                </c:pt>
                <c:pt idx="727" c:formatCode="dd/mm/yyyy">
                  <c:v>44790</c:v>
                </c:pt>
                <c:pt idx="728" c:formatCode="dd/mm/yyyy">
                  <c:v>44791</c:v>
                </c:pt>
                <c:pt idx="729" c:formatCode="dd/mm/yyyy">
                  <c:v>44792</c:v>
                </c:pt>
                <c:pt idx="730" c:formatCode="dd/mm/yyyy">
                  <c:v>44795</c:v>
                </c:pt>
                <c:pt idx="731" c:formatCode="dd/mm/yyyy">
                  <c:v>44796</c:v>
                </c:pt>
                <c:pt idx="732" c:formatCode="dd/mm/yyyy">
                  <c:v>44797</c:v>
                </c:pt>
                <c:pt idx="733" c:formatCode="dd/mm/yyyy">
                  <c:v>44798</c:v>
                </c:pt>
                <c:pt idx="734" c:formatCode="dd/mm/yyyy">
                  <c:v>44799</c:v>
                </c:pt>
                <c:pt idx="735" c:formatCode="dd/mm/yyyy">
                  <c:v>44802</c:v>
                </c:pt>
                <c:pt idx="736" c:formatCode="dd/mm/yyyy">
                  <c:v>44803</c:v>
                </c:pt>
                <c:pt idx="737" c:formatCode="dd/mm/yyyy">
                  <c:v>44805</c:v>
                </c:pt>
                <c:pt idx="738" c:formatCode="dd/mm/yyyy">
                  <c:v>44806</c:v>
                </c:pt>
                <c:pt idx="739" c:formatCode="dd/mm/yyyy">
                  <c:v>44809</c:v>
                </c:pt>
                <c:pt idx="740" c:formatCode="dd/mm/yyyy">
                  <c:v>44810</c:v>
                </c:pt>
                <c:pt idx="741" c:formatCode="dd/mm/yyyy">
                  <c:v>44811</c:v>
                </c:pt>
                <c:pt idx="742" c:formatCode="dd/mm/yyyy">
                  <c:v>44812</c:v>
                </c:pt>
                <c:pt idx="743" c:formatCode="dd/mm/yyyy">
                  <c:v>44813</c:v>
                </c:pt>
                <c:pt idx="744" c:formatCode="dd/mm/yyyy">
                  <c:v>44816</c:v>
                </c:pt>
                <c:pt idx="745" c:formatCode="dd/mm/yyyy">
                  <c:v>44817</c:v>
                </c:pt>
                <c:pt idx="746" c:formatCode="dd/mm/yyyy">
                  <c:v>44818</c:v>
                </c:pt>
                <c:pt idx="747" c:formatCode="dd/mm/yyyy">
                  <c:v>44819</c:v>
                </c:pt>
                <c:pt idx="748" c:formatCode="dd/mm/yyyy">
                  <c:v>44820</c:v>
                </c:pt>
                <c:pt idx="749" c:formatCode="dd/mm/yyyy">
                  <c:v>44823</c:v>
                </c:pt>
                <c:pt idx="750" c:formatCode="dd/mm/yyyy">
                  <c:v>44824</c:v>
                </c:pt>
                <c:pt idx="751" c:formatCode="dd/mm/yyyy">
                  <c:v>44825</c:v>
                </c:pt>
                <c:pt idx="752" c:formatCode="dd/mm/yyyy">
                  <c:v>44826</c:v>
                </c:pt>
                <c:pt idx="753" c:formatCode="dd/mm/yyyy">
                  <c:v>44827</c:v>
                </c:pt>
                <c:pt idx="754" c:formatCode="dd/mm/yyyy">
                  <c:v>44830</c:v>
                </c:pt>
                <c:pt idx="755" c:formatCode="dd/mm/yyyy">
                  <c:v>44831</c:v>
                </c:pt>
                <c:pt idx="756" c:formatCode="dd/mm/yyyy">
                  <c:v>44832</c:v>
                </c:pt>
                <c:pt idx="757" c:formatCode="dd/mm/yyyy">
                  <c:v>44833</c:v>
                </c:pt>
                <c:pt idx="758" c:formatCode="dd/mm/yyyy">
                  <c:v>44834</c:v>
                </c:pt>
                <c:pt idx="759" c:formatCode="dd/mm/yyyy">
                  <c:v>44837</c:v>
                </c:pt>
                <c:pt idx="760" c:formatCode="dd/mm/yyyy">
                  <c:v>44838</c:v>
                </c:pt>
                <c:pt idx="761" c:formatCode="dd/mm/yyyy">
                  <c:v>44840</c:v>
                </c:pt>
                <c:pt idx="762" c:formatCode="dd/mm/yyyy">
                  <c:v>44841</c:v>
                </c:pt>
                <c:pt idx="763" c:formatCode="dd/mm/yyyy">
                  <c:v>44844</c:v>
                </c:pt>
                <c:pt idx="764" c:formatCode="dd/mm/yyyy">
                  <c:v>44845</c:v>
                </c:pt>
                <c:pt idx="765" c:formatCode="dd/mm/yyyy">
                  <c:v>44846</c:v>
                </c:pt>
                <c:pt idx="766" c:formatCode="dd/mm/yyyy">
                  <c:v>44847</c:v>
                </c:pt>
                <c:pt idx="767" c:formatCode="dd/mm/yyyy">
                  <c:v>44848</c:v>
                </c:pt>
                <c:pt idx="768" c:formatCode="dd/mm/yyyy">
                  <c:v>44851</c:v>
                </c:pt>
                <c:pt idx="769" c:formatCode="dd/mm/yyyy">
                  <c:v>44852</c:v>
                </c:pt>
                <c:pt idx="770" c:formatCode="dd/mm/yyyy">
                  <c:v>44853</c:v>
                </c:pt>
                <c:pt idx="771" c:formatCode="dd/mm/yyyy">
                  <c:v>44854</c:v>
                </c:pt>
                <c:pt idx="772" c:formatCode="dd/mm/yyyy">
                  <c:v>44855</c:v>
                </c:pt>
                <c:pt idx="773" c:formatCode="dd/mm/yyyy">
                  <c:v>44858</c:v>
                </c:pt>
                <c:pt idx="774" c:formatCode="dd/mm/yyyy">
                  <c:v>44859</c:v>
                </c:pt>
                <c:pt idx="775" c:formatCode="dd/mm/yyyy">
                  <c:v>44861</c:v>
                </c:pt>
                <c:pt idx="776" c:formatCode="dd/mm/yyyy">
                  <c:v>44862</c:v>
                </c:pt>
                <c:pt idx="777" c:formatCode="dd/mm/yyyy">
                  <c:v>44865</c:v>
                </c:pt>
                <c:pt idx="778" c:formatCode="dd/mm/yyyy">
                  <c:v>44866</c:v>
                </c:pt>
                <c:pt idx="779" c:formatCode="dd/mm/yyyy">
                  <c:v>44867</c:v>
                </c:pt>
                <c:pt idx="780" c:formatCode="dd/mm/yyyy">
                  <c:v>44868</c:v>
                </c:pt>
                <c:pt idx="781" c:formatCode="dd/mm/yyyy">
                  <c:v>44869</c:v>
                </c:pt>
                <c:pt idx="782" c:formatCode="dd/mm/yyyy">
                  <c:v>44872</c:v>
                </c:pt>
                <c:pt idx="783" c:formatCode="dd/mm/yyyy">
                  <c:v>44874</c:v>
                </c:pt>
                <c:pt idx="784" c:formatCode="dd/mm/yyyy">
                  <c:v>44875</c:v>
                </c:pt>
                <c:pt idx="785" c:formatCode="dd/mm/yyyy">
                  <c:v>44876</c:v>
                </c:pt>
                <c:pt idx="786" c:formatCode="dd/mm/yyyy">
                  <c:v>44879</c:v>
                </c:pt>
                <c:pt idx="787" c:formatCode="dd/mm/yyyy">
                  <c:v>44880</c:v>
                </c:pt>
                <c:pt idx="788" c:formatCode="dd/mm/yyyy">
                  <c:v>44881</c:v>
                </c:pt>
                <c:pt idx="789" c:formatCode="dd/mm/yyyy">
                  <c:v>44882</c:v>
                </c:pt>
                <c:pt idx="790" c:formatCode="dd/mm/yyyy">
                  <c:v>44883</c:v>
                </c:pt>
                <c:pt idx="791" c:formatCode="dd/mm/yyyy">
                  <c:v>44886</c:v>
                </c:pt>
                <c:pt idx="792" c:formatCode="dd/mm/yyyy">
                  <c:v>44887</c:v>
                </c:pt>
                <c:pt idx="793" c:formatCode="dd/mm/yyyy">
                  <c:v>44888</c:v>
                </c:pt>
                <c:pt idx="794" c:formatCode="dd/mm/yyyy">
                  <c:v>44889</c:v>
                </c:pt>
                <c:pt idx="795" c:formatCode="dd/mm/yyyy">
                  <c:v>44890</c:v>
                </c:pt>
                <c:pt idx="796" c:formatCode="dd/mm/yyyy">
                  <c:v>44893</c:v>
                </c:pt>
                <c:pt idx="797" c:formatCode="dd/mm/yyyy">
                  <c:v>44894</c:v>
                </c:pt>
                <c:pt idx="798" c:formatCode="dd/mm/yyyy">
                  <c:v>44895</c:v>
                </c:pt>
                <c:pt idx="799" c:formatCode="dd/mm/yyyy">
                  <c:v>44896</c:v>
                </c:pt>
                <c:pt idx="800" c:formatCode="dd/mm/yyyy">
                  <c:v>44897</c:v>
                </c:pt>
                <c:pt idx="801" c:formatCode="dd/mm/yyyy">
                  <c:v>44900</c:v>
                </c:pt>
                <c:pt idx="802" c:formatCode="dd/mm/yyyy">
                  <c:v>44901</c:v>
                </c:pt>
                <c:pt idx="803" c:formatCode="dd/mm/yyyy">
                  <c:v>44902</c:v>
                </c:pt>
                <c:pt idx="804" c:formatCode="dd/mm/yyyy">
                  <c:v>44903</c:v>
                </c:pt>
                <c:pt idx="805" c:formatCode="dd/mm/yyyy">
                  <c:v>44904</c:v>
                </c:pt>
                <c:pt idx="806" c:formatCode="dd/mm/yyyy">
                  <c:v>44907</c:v>
                </c:pt>
                <c:pt idx="807" c:formatCode="dd/mm/yyyy">
                  <c:v>44908</c:v>
                </c:pt>
                <c:pt idx="808" c:formatCode="dd/mm/yyyy">
                  <c:v>44909</c:v>
                </c:pt>
                <c:pt idx="809" c:formatCode="dd/mm/yyyy">
                  <c:v>44910</c:v>
                </c:pt>
                <c:pt idx="810" c:formatCode="dd/mm/yyyy">
                  <c:v>44911</c:v>
                </c:pt>
                <c:pt idx="811" c:formatCode="dd/mm/yyyy">
                  <c:v>44914</c:v>
                </c:pt>
                <c:pt idx="812" c:formatCode="dd/mm/yyyy">
                  <c:v>44915</c:v>
                </c:pt>
                <c:pt idx="813" c:formatCode="dd/mm/yyyy">
                  <c:v>44916</c:v>
                </c:pt>
                <c:pt idx="814" c:formatCode="dd/mm/yyyy">
                  <c:v>44917</c:v>
                </c:pt>
                <c:pt idx="815" c:formatCode="dd/mm/yyyy">
                  <c:v>44918</c:v>
                </c:pt>
                <c:pt idx="816" c:formatCode="dd/mm/yyyy">
                  <c:v>44921</c:v>
                </c:pt>
                <c:pt idx="817" c:formatCode="dd/mm/yyyy">
                  <c:v>44922</c:v>
                </c:pt>
                <c:pt idx="818" c:formatCode="dd/mm/yyyy">
                  <c:v>44923</c:v>
                </c:pt>
                <c:pt idx="819" c:formatCode="dd/mm/yyyy">
                  <c:v>44924</c:v>
                </c:pt>
                <c:pt idx="820" c:formatCode="dd/mm/yyyy">
                  <c:v>44925</c:v>
                </c:pt>
                <c:pt idx="821" c:formatCode="dd/mm/yyyy">
                  <c:v>44928</c:v>
                </c:pt>
                <c:pt idx="822" c:formatCode="dd/mm/yyyy">
                  <c:v>44929</c:v>
                </c:pt>
                <c:pt idx="823" c:formatCode="dd/mm/yyyy">
                  <c:v>44930</c:v>
                </c:pt>
                <c:pt idx="824" c:formatCode="dd/mm/yyyy">
                  <c:v>44931</c:v>
                </c:pt>
                <c:pt idx="825" c:formatCode="dd/mm/yyyy">
                  <c:v>44932</c:v>
                </c:pt>
                <c:pt idx="826" c:formatCode="dd/mm/yyyy">
                  <c:v>44935</c:v>
                </c:pt>
                <c:pt idx="827" c:formatCode="dd/mm/yyyy">
                  <c:v>44936</c:v>
                </c:pt>
                <c:pt idx="828" c:formatCode="dd/mm/yyyy">
                  <c:v>44937</c:v>
                </c:pt>
                <c:pt idx="829" c:formatCode="dd/mm/yyyy">
                  <c:v>44938</c:v>
                </c:pt>
                <c:pt idx="830" c:formatCode="dd/mm/yyyy">
                  <c:v>44939</c:v>
                </c:pt>
                <c:pt idx="831" c:formatCode="dd/mm/yyyy">
                  <c:v>44942</c:v>
                </c:pt>
                <c:pt idx="832" c:formatCode="dd/mm/yyyy">
                  <c:v>44943</c:v>
                </c:pt>
                <c:pt idx="833" c:formatCode="dd/mm/yyyy">
                  <c:v>44944</c:v>
                </c:pt>
                <c:pt idx="834" c:formatCode="dd/mm/yyyy">
                  <c:v>44945</c:v>
                </c:pt>
                <c:pt idx="835" c:formatCode="dd/mm/yyyy">
                  <c:v>44946</c:v>
                </c:pt>
                <c:pt idx="836" c:formatCode="dd/mm/yyyy">
                  <c:v>44949</c:v>
                </c:pt>
                <c:pt idx="837" c:formatCode="dd/mm/yyyy">
                  <c:v>44950</c:v>
                </c:pt>
                <c:pt idx="838" c:formatCode="dd/mm/yyyy">
                  <c:v>44951</c:v>
                </c:pt>
                <c:pt idx="839" c:formatCode="dd/mm/yyyy">
                  <c:v>44953</c:v>
                </c:pt>
                <c:pt idx="840" c:formatCode="dd/mm/yyyy">
                  <c:v>44956</c:v>
                </c:pt>
                <c:pt idx="841" c:formatCode="dd/mm/yyyy">
                  <c:v>44957</c:v>
                </c:pt>
                <c:pt idx="842" c:formatCode="dd/mm/yyyy">
                  <c:v>44958</c:v>
                </c:pt>
                <c:pt idx="843" c:formatCode="dd/mm/yyyy">
                  <c:v>44959</c:v>
                </c:pt>
                <c:pt idx="844" c:formatCode="dd/mm/yyyy">
                  <c:v>44960</c:v>
                </c:pt>
                <c:pt idx="845" c:formatCode="dd/mm/yyyy">
                  <c:v>44963</c:v>
                </c:pt>
                <c:pt idx="846" c:formatCode="dd/mm/yyyy">
                  <c:v>44964</c:v>
                </c:pt>
                <c:pt idx="847" c:formatCode="dd/mm/yyyy">
                  <c:v>44965</c:v>
                </c:pt>
                <c:pt idx="848" c:formatCode="dd/mm/yyyy">
                  <c:v>44966</c:v>
                </c:pt>
                <c:pt idx="849" c:formatCode="dd/mm/yyyy">
                  <c:v>44967</c:v>
                </c:pt>
                <c:pt idx="850" c:formatCode="dd/mm/yyyy">
                  <c:v>44970</c:v>
                </c:pt>
                <c:pt idx="851" c:formatCode="dd/mm/yyyy">
                  <c:v>44971</c:v>
                </c:pt>
                <c:pt idx="852" c:formatCode="dd/mm/yyyy">
                  <c:v>44972</c:v>
                </c:pt>
                <c:pt idx="853" c:formatCode="dd/mm/yyyy">
                  <c:v>44973</c:v>
                </c:pt>
                <c:pt idx="854" c:formatCode="dd/mm/yyyy">
                  <c:v>44974</c:v>
                </c:pt>
                <c:pt idx="855" c:formatCode="dd/mm/yyyy">
                  <c:v>44977</c:v>
                </c:pt>
                <c:pt idx="856" c:formatCode="dd/mm/yyyy">
                  <c:v>44978</c:v>
                </c:pt>
                <c:pt idx="857" c:formatCode="dd/mm/yyyy">
                  <c:v>44979</c:v>
                </c:pt>
                <c:pt idx="858" c:formatCode="dd/mm/yyyy">
                  <c:v>44980</c:v>
                </c:pt>
                <c:pt idx="859" c:formatCode="dd/mm/yyyy">
                  <c:v>44981</c:v>
                </c:pt>
                <c:pt idx="860" c:formatCode="dd/mm/yyyy">
                  <c:v>44984</c:v>
                </c:pt>
                <c:pt idx="861" c:formatCode="dd/mm/yyyy">
                  <c:v>44985</c:v>
                </c:pt>
                <c:pt idx="862" c:formatCode="dd/mm/yyyy">
                  <c:v>44986</c:v>
                </c:pt>
                <c:pt idx="863" c:formatCode="dd/mm/yyyy">
                  <c:v>44987</c:v>
                </c:pt>
                <c:pt idx="864" c:formatCode="dd/mm/yyyy">
                  <c:v>44988</c:v>
                </c:pt>
                <c:pt idx="865" c:formatCode="dd/mm/yyyy">
                  <c:v>44991</c:v>
                </c:pt>
                <c:pt idx="866" c:formatCode="dd/mm/yyyy">
                  <c:v>44993</c:v>
                </c:pt>
                <c:pt idx="867" c:formatCode="dd/mm/yyyy">
                  <c:v>44994</c:v>
                </c:pt>
                <c:pt idx="868" c:formatCode="dd/mm/yyyy">
                  <c:v>44995</c:v>
                </c:pt>
                <c:pt idx="869" c:formatCode="dd/mm/yyyy">
                  <c:v>44998</c:v>
                </c:pt>
                <c:pt idx="870" c:formatCode="dd/mm/yyyy">
                  <c:v>44999</c:v>
                </c:pt>
                <c:pt idx="871" c:formatCode="dd/mm/yyyy">
                  <c:v>45000</c:v>
                </c:pt>
                <c:pt idx="872" c:formatCode="dd/mm/yyyy">
                  <c:v>45001</c:v>
                </c:pt>
                <c:pt idx="873" c:formatCode="dd/mm/yyyy">
                  <c:v>45002</c:v>
                </c:pt>
                <c:pt idx="874" c:formatCode="dd/mm/yyyy">
                  <c:v>45005</c:v>
                </c:pt>
                <c:pt idx="875" c:formatCode="dd/mm/yyyy">
                  <c:v>45006</c:v>
                </c:pt>
                <c:pt idx="876" c:formatCode="dd/mm/yyyy">
                  <c:v>45007</c:v>
                </c:pt>
                <c:pt idx="877" c:formatCode="dd/mm/yyyy">
                  <c:v>45008</c:v>
                </c:pt>
                <c:pt idx="878" c:formatCode="dd/mm/yyyy">
                  <c:v>45009</c:v>
                </c:pt>
                <c:pt idx="879" c:formatCode="dd/mm/yyyy">
                  <c:v>45012</c:v>
                </c:pt>
                <c:pt idx="880" c:formatCode="dd/mm/yyyy">
                  <c:v>45013</c:v>
                </c:pt>
                <c:pt idx="881" c:formatCode="dd/mm/yyyy">
                  <c:v>45014</c:v>
                </c:pt>
                <c:pt idx="882" c:formatCode="dd/mm/yyyy">
                  <c:v>45016</c:v>
                </c:pt>
                <c:pt idx="883" c:formatCode="dd/mm/yyyy">
                  <c:v>45019</c:v>
                </c:pt>
                <c:pt idx="884" c:formatCode="dd/mm/yyyy">
                  <c:v>45021</c:v>
                </c:pt>
                <c:pt idx="885" c:formatCode="dd/mm/yyyy">
                  <c:v>45022</c:v>
                </c:pt>
                <c:pt idx="886" c:formatCode="dd/mm/yyyy">
                  <c:v>45026</c:v>
                </c:pt>
                <c:pt idx="887" c:formatCode="dd/mm/yyyy">
                  <c:v>45027</c:v>
                </c:pt>
                <c:pt idx="888" c:formatCode="dd/mm/yyyy">
                  <c:v>45028</c:v>
                </c:pt>
                <c:pt idx="889" c:formatCode="dd/mm/yyyy">
                  <c:v>45029</c:v>
                </c:pt>
                <c:pt idx="890" c:formatCode="dd/mm/yyyy">
                  <c:v>45033</c:v>
                </c:pt>
                <c:pt idx="891" c:formatCode="dd/mm/yyyy">
                  <c:v>45034</c:v>
                </c:pt>
                <c:pt idx="892" c:formatCode="dd/mm/yyyy">
                  <c:v>45035</c:v>
                </c:pt>
                <c:pt idx="893" c:formatCode="dd/mm/yyyy">
                  <c:v>45036</c:v>
                </c:pt>
                <c:pt idx="894" c:formatCode="dd/mm/yyyy">
                  <c:v>45037</c:v>
                </c:pt>
                <c:pt idx="895" c:formatCode="dd/mm/yyyy">
                  <c:v>45040</c:v>
                </c:pt>
                <c:pt idx="896" c:formatCode="dd/mm/yyyy">
                  <c:v>45041</c:v>
                </c:pt>
                <c:pt idx="897" c:formatCode="dd/mm/yyyy">
                  <c:v>45042</c:v>
                </c:pt>
                <c:pt idx="898" c:formatCode="dd/mm/yyyy">
                  <c:v>45043</c:v>
                </c:pt>
                <c:pt idx="899" c:formatCode="dd/mm/yyyy">
                  <c:v>45044</c:v>
                </c:pt>
                <c:pt idx="900" c:formatCode="dd/mm/yyyy">
                  <c:v>45048</c:v>
                </c:pt>
                <c:pt idx="901" c:formatCode="dd/mm/yyyy">
                  <c:v>45049</c:v>
                </c:pt>
                <c:pt idx="902" c:formatCode="dd/mm/yyyy">
                  <c:v>45050</c:v>
                </c:pt>
                <c:pt idx="903" c:formatCode="dd/mm/yyyy">
                  <c:v>45051</c:v>
                </c:pt>
                <c:pt idx="904" c:formatCode="dd/mm/yyyy">
                  <c:v>45054</c:v>
                </c:pt>
                <c:pt idx="905" c:formatCode="dd/mm/yyyy">
                  <c:v>45055</c:v>
                </c:pt>
                <c:pt idx="906" c:formatCode="dd/mm/yyyy">
                  <c:v>45056</c:v>
                </c:pt>
                <c:pt idx="907" c:formatCode="dd/mm/yyyy">
                  <c:v>45057</c:v>
                </c:pt>
                <c:pt idx="908" c:formatCode="dd/mm/yyyy">
                  <c:v>45058</c:v>
                </c:pt>
                <c:pt idx="909" c:formatCode="dd/mm/yyyy">
                  <c:v>45061</c:v>
                </c:pt>
                <c:pt idx="910" c:formatCode="dd/mm/yyyy">
                  <c:v>45062</c:v>
                </c:pt>
                <c:pt idx="911" c:formatCode="dd/mm/yyyy">
                  <c:v>45063</c:v>
                </c:pt>
                <c:pt idx="912" c:formatCode="dd/mm/yyyy">
                  <c:v>45065</c:v>
                </c:pt>
                <c:pt idx="913" c:formatCode="dd/mm/yyyy">
                  <c:v>45068</c:v>
                </c:pt>
                <c:pt idx="914" c:formatCode="dd/mm/yyyy">
                  <c:v>45069</c:v>
                </c:pt>
                <c:pt idx="915" c:formatCode="dd/mm/yyyy">
                  <c:v>45070</c:v>
                </c:pt>
                <c:pt idx="916" c:formatCode="dd/mm/yyyy">
                  <c:v>45072</c:v>
                </c:pt>
                <c:pt idx="917" c:formatCode="dd/mm/yyyy">
                  <c:v>45076</c:v>
                </c:pt>
                <c:pt idx="918" c:formatCode="dd/mm/yyyy">
                  <c:v>45077</c:v>
                </c:pt>
                <c:pt idx="919" c:formatCode="dd/mm/yyyy">
                  <c:v>45078</c:v>
                </c:pt>
                <c:pt idx="920" c:formatCode="dd/mm/yyyy">
                  <c:v>45079</c:v>
                </c:pt>
                <c:pt idx="921" c:formatCode="dd/mm/yyyy">
                  <c:v>45082</c:v>
                </c:pt>
                <c:pt idx="922" c:formatCode="dd/mm/yyyy">
                  <c:v>45084</c:v>
                </c:pt>
                <c:pt idx="923" c:formatCode="dd/mm/yyyy">
                  <c:v>45085</c:v>
                </c:pt>
                <c:pt idx="924" c:formatCode="dd/mm/yyyy">
                  <c:v>45086</c:v>
                </c:pt>
                <c:pt idx="925" c:formatCode="dd/mm/yyyy">
                  <c:v>45089</c:v>
                </c:pt>
                <c:pt idx="926" c:formatCode="dd/mm/yyyy">
                  <c:v>45090</c:v>
                </c:pt>
                <c:pt idx="927" c:formatCode="dd/mm/yyyy">
                  <c:v>45091</c:v>
                </c:pt>
                <c:pt idx="928" c:formatCode="dd/mm/yyyy">
                  <c:v>45092</c:v>
                </c:pt>
                <c:pt idx="929" c:formatCode="dd/mm/yyyy">
                  <c:v>45093</c:v>
                </c:pt>
                <c:pt idx="930" c:formatCode="dd/mm/yyyy">
                  <c:v>45096</c:v>
                </c:pt>
                <c:pt idx="931" c:formatCode="dd/mm/yyyy">
                  <c:v>45097</c:v>
                </c:pt>
                <c:pt idx="932" c:formatCode="dd/mm/yyyy">
                  <c:v>45098</c:v>
                </c:pt>
                <c:pt idx="933" c:formatCode="dd/mm/yyyy">
                  <c:v>45099</c:v>
                </c:pt>
                <c:pt idx="934" c:formatCode="dd/mm/yyyy">
                  <c:v>45100</c:v>
                </c:pt>
                <c:pt idx="935" c:formatCode="dd/mm/yyyy">
                  <c:v>45103</c:v>
                </c:pt>
                <c:pt idx="936" c:formatCode="dd/mm/yyyy">
                  <c:v>45104</c:v>
                </c:pt>
                <c:pt idx="937" c:formatCode="dd/mm/yyyy">
                  <c:v>45105</c:v>
                </c:pt>
                <c:pt idx="938" c:formatCode="dd/mm/yyyy">
                  <c:v>45107</c:v>
                </c:pt>
                <c:pt idx="939" c:formatCode="dd/mm/yyyy">
                  <c:v>45114</c:v>
                </c:pt>
                <c:pt idx="940" c:formatCode="dd/mm/yyyy">
                  <c:v>45117</c:v>
                </c:pt>
                <c:pt idx="941" c:formatCode="dd/mm/yyyy">
                  <c:v>45121</c:v>
                </c:pt>
                <c:pt idx="942" c:formatCode="dd/mm/yyyy">
                  <c:v>45124</c:v>
                </c:pt>
                <c:pt idx="943" c:formatCode="dd/mm/yyyy">
                  <c:v>45126</c:v>
                </c:pt>
                <c:pt idx="944" c:formatCode="dd/mm/yyyy">
                  <c:v>45127</c:v>
                </c:pt>
                <c:pt idx="945" c:formatCode="dd/mm/yyyy">
                  <c:v>45141</c:v>
                </c:pt>
                <c:pt idx="946" c:formatCode="dd/mm/yyyy">
                  <c:v>45142</c:v>
                </c:pt>
                <c:pt idx="947" c:formatCode="dd/mm/yyyy">
                  <c:v>45148</c:v>
                </c:pt>
                <c:pt idx="948" c:formatCode="dd/mm/yyyy">
                  <c:v>45149</c:v>
                </c:pt>
                <c:pt idx="949" c:formatCode="dd/mm/yyyy">
                  <c:v>45154</c:v>
                </c:pt>
                <c:pt idx="950" c:formatCode="dd/mm/yyyy">
                  <c:v>45155</c:v>
                </c:pt>
                <c:pt idx="951" c:formatCode="dd/mm/yyyy">
                  <c:v>45156</c:v>
                </c:pt>
                <c:pt idx="952" c:formatCode="dd/mm/yyyy">
                  <c:v>45159</c:v>
                </c:pt>
                <c:pt idx="953" c:formatCode="dd/mm/yyyy">
                  <c:v>45161</c:v>
                </c:pt>
                <c:pt idx="954" c:formatCode="dd/mm/yyyy">
                  <c:v>45163</c:v>
                </c:pt>
                <c:pt idx="955" c:formatCode="dd/mm/yyyy">
                  <c:v>45169</c:v>
                </c:pt>
                <c:pt idx="956" c:formatCode="dd/mm/yyyy">
                  <c:v>45170</c:v>
                </c:pt>
                <c:pt idx="957" c:formatCode="dd/mm/yyyy">
                  <c:v>45173</c:v>
                </c:pt>
                <c:pt idx="958" c:formatCode="dd/mm/yyyy">
                  <c:v>45174</c:v>
                </c:pt>
                <c:pt idx="959" c:formatCode="dd/mm/yyyy">
                  <c:v>45175</c:v>
                </c:pt>
                <c:pt idx="960" c:formatCode="dd/mm/yyyy">
                  <c:v>45176</c:v>
                </c:pt>
                <c:pt idx="961" c:formatCode="dd/mm/yyyy">
                  <c:v>45177</c:v>
                </c:pt>
                <c:pt idx="962" c:formatCode="dd/mm/yyyy">
                  <c:v>45180</c:v>
                </c:pt>
                <c:pt idx="963" c:formatCode="dd/mm/yyyy">
                  <c:v>45181</c:v>
                </c:pt>
                <c:pt idx="964" c:formatCode="dd/mm/yyyy">
                  <c:v>45182</c:v>
                </c:pt>
                <c:pt idx="965" c:formatCode="dd/mm/yyyy">
                  <c:v>45183</c:v>
                </c:pt>
                <c:pt idx="966" c:formatCode="dd/mm/yyyy">
                  <c:v>45184</c:v>
                </c:pt>
                <c:pt idx="967" c:formatCode="dd/mm/yyyy">
                  <c:v>45187</c:v>
                </c:pt>
                <c:pt idx="968" c:formatCode="dd/mm/yyyy">
                  <c:v>45189</c:v>
                </c:pt>
                <c:pt idx="969" c:formatCode="dd/mm/yyyy">
                  <c:v>45190</c:v>
                </c:pt>
                <c:pt idx="970" c:formatCode="dd/mm/yyyy">
                  <c:v>45191</c:v>
                </c:pt>
                <c:pt idx="971" c:formatCode="dd/mm/yyyy">
                  <c:v>45194</c:v>
                </c:pt>
                <c:pt idx="972" c:formatCode="dd/mm/yyyy">
                  <c:v>45195</c:v>
                </c:pt>
                <c:pt idx="973" c:formatCode="dd/mm/yyyy">
                  <c:v>45196</c:v>
                </c:pt>
                <c:pt idx="974" c:formatCode="dd/mm/yyyy">
                  <c:v>45197</c:v>
                </c:pt>
                <c:pt idx="975" c:formatCode="dd/mm/yyyy">
                  <c:v>45198</c:v>
                </c:pt>
                <c:pt idx="976" c:formatCode="dd/mm/yyyy">
                  <c:v>45202</c:v>
                </c:pt>
                <c:pt idx="977" c:formatCode="dd/mm/yyyy">
                  <c:v>45203</c:v>
                </c:pt>
                <c:pt idx="978" c:formatCode="dd/mm/yyyy">
                  <c:v>45204</c:v>
                </c:pt>
                <c:pt idx="979" c:formatCode="dd/mm/yyyy">
                  <c:v>45205</c:v>
                </c:pt>
                <c:pt idx="980" c:formatCode="dd/mm/yyyy">
                  <c:v>45208</c:v>
                </c:pt>
                <c:pt idx="981" c:formatCode="dd/mm/yyyy">
                  <c:v>45209</c:v>
                </c:pt>
                <c:pt idx="982" c:formatCode="dd/mm/yyyy">
                  <c:v>45210</c:v>
                </c:pt>
                <c:pt idx="983" c:formatCode="dd/mm/yyyy">
                  <c:v>45211</c:v>
                </c:pt>
                <c:pt idx="984" c:formatCode="dd/mm/yyyy">
                  <c:v>45212</c:v>
                </c:pt>
                <c:pt idx="985" c:formatCode="dd/mm/yyyy">
                  <c:v>45215</c:v>
                </c:pt>
                <c:pt idx="986" c:formatCode="dd/mm/yyyy">
                  <c:v>45216</c:v>
                </c:pt>
                <c:pt idx="987" c:formatCode="dd/mm/yyyy">
                  <c:v>45217</c:v>
                </c:pt>
                <c:pt idx="988" c:formatCode="dd/mm/yyyy">
                  <c:v>45218</c:v>
                </c:pt>
                <c:pt idx="989" c:formatCode="dd/mm/yyyy">
                  <c:v>45219</c:v>
                </c:pt>
                <c:pt idx="990" c:formatCode="dd/mm/yyyy">
                  <c:v>45222</c:v>
                </c:pt>
                <c:pt idx="991" c:formatCode="dd/mm/yyyy">
                  <c:v>45224</c:v>
                </c:pt>
                <c:pt idx="992" c:formatCode="dd/mm/yyyy">
                  <c:v>45225</c:v>
                </c:pt>
                <c:pt idx="993" c:formatCode="dd/mm/yyyy">
                  <c:v>45226</c:v>
                </c:pt>
                <c:pt idx="994" c:formatCode="dd/mm/yyyy">
                  <c:v>45229</c:v>
                </c:pt>
                <c:pt idx="995" c:formatCode="dd/mm/yyyy">
                  <c:v>45230</c:v>
                </c:pt>
                <c:pt idx="996" c:formatCode="dd/mm/yyyy">
                  <c:v>45231</c:v>
                </c:pt>
                <c:pt idx="997" c:formatCode="dd/mm/yyyy">
                  <c:v>45232</c:v>
                </c:pt>
                <c:pt idx="998" c:formatCode="dd/mm/yyyy">
                  <c:v>45233</c:v>
                </c:pt>
                <c:pt idx="999" c:formatCode="dd/mm/yyyy">
                  <c:v>45236</c:v>
                </c:pt>
                <c:pt idx="1000" c:formatCode="dd/mm/yyyy">
                  <c:v>45237</c:v>
                </c:pt>
                <c:pt idx="1001" c:formatCode="dd/mm/yyyy">
                  <c:v>45238</c:v>
                </c:pt>
                <c:pt idx="1002" c:formatCode="dd/mm/yyyy">
                  <c:v>45239</c:v>
                </c:pt>
                <c:pt idx="1003" c:formatCode="dd/mm/yyyy">
                  <c:v>45240</c:v>
                </c:pt>
                <c:pt idx="1004" c:formatCode="dd/mm/yyyy">
                  <c:v>45243</c:v>
                </c:pt>
                <c:pt idx="1005" c:formatCode="dd/mm/yyyy">
                  <c:v>45245</c:v>
                </c:pt>
                <c:pt idx="1006" c:formatCode="dd/mm/yyyy">
                  <c:v>45246</c:v>
                </c:pt>
                <c:pt idx="1007" c:formatCode="dd/mm/yyyy">
                  <c:v>45247</c:v>
                </c:pt>
                <c:pt idx="1008" c:formatCode="dd/mm/yyyy">
                  <c:v>45250</c:v>
                </c:pt>
                <c:pt idx="1009" c:formatCode="dd/mm/yyyy">
                  <c:v>45251</c:v>
                </c:pt>
                <c:pt idx="1010" c:formatCode="dd/mm/yyyy">
                  <c:v>45252</c:v>
                </c:pt>
                <c:pt idx="1011" c:formatCode="dd/mm/yyyy">
                  <c:v>45253</c:v>
                </c:pt>
                <c:pt idx="1012" c:formatCode="dd/mm/yyyy">
                  <c:v>45254</c:v>
                </c:pt>
                <c:pt idx="1013" c:formatCode="dd/mm/yyyy">
                  <c:v>45258</c:v>
                </c:pt>
                <c:pt idx="1014" c:formatCode="dd/mm/yyyy">
                  <c:v>45259</c:v>
                </c:pt>
                <c:pt idx="1015" c:formatCode="dd/mm/yyyy">
                  <c:v>45260</c:v>
                </c:pt>
                <c:pt idx="1016" c:formatCode="dd/mm/yyyy">
                  <c:v>45261</c:v>
                </c:pt>
                <c:pt idx="1017" c:formatCode="dd/mm/yyyy">
                  <c:v>45264</c:v>
                </c:pt>
                <c:pt idx="1018" c:formatCode="dd/mm/yyyy">
                  <c:v>45265</c:v>
                </c:pt>
                <c:pt idx="1019" c:formatCode="dd/mm/yyyy">
                  <c:v>45266</c:v>
                </c:pt>
                <c:pt idx="1020" c:formatCode="dd/mm/yyyy">
                  <c:v>45267</c:v>
                </c:pt>
                <c:pt idx="1021" c:formatCode="dd/mm/yyyy">
                  <c:v>45268</c:v>
                </c:pt>
                <c:pt idx="1022" c:formatCode="dd/mm/yyyy">
                  <c:v>45271</c:v>
                </c:pt>
                <c:pt idx="1023" c:formatCode="dd/mm/yyyy">
                  <c:v>45272</c:v>
                </c:pt>
                <c:pt idx="1024" c:formatCode="dd/mm/yyyy">
                  <c:v>45273</c:v>
                </c:pt>
                <c:pt idx="1025" c:formatCode="dd/mm/yyyy">
                  <c:v>45274</c:v>
                </c:pt>
                <c:pt idx="1026" c:formatCode="dd/mm/yyyy">
                  <c:v>45275</c:v>
                </c:pt>
                <c:pt idx="1027" c:formatCode="dd/mm/yyyy">
                  <c:v>45278</c:v>
                </c:pt>
                <c:pt idx="1028" c:formatCode="dd/mm/yyyy">
                  <c:v>45279</c:v>
                </c:pt>
                <c:pt idx="1029" c:formatCode="dd/mm/yyyy">
                  <c:v>45280</c:v>
                </c:pt>
                <c:pt idx="1030" c:formatCode="dd/mm/yyyy">
                  <c:v>45281</c:v>
                </c:pt>
                <c:pt idx="1031" c:formatCode="dd/mm/yyyy">
                  <c:v>45282</c:v>
                </c:pt>
                <c:pt idx="1032" c:formatCode="dd/mm/yyyy">
                  <c:v>45286</c:v>
                </c:pt>
                <c:pt idx="1033" c:formatCode="dd/mm/yyyy">
                  <c:v>45287</c:v>
                </c:pt>
                <c:pt idx="1034" c:formatCode="dd/mm/yyyy">
                  <c:v>45288</c:v>
                </c:pt>
                <c:pt idx="1035" c:formatCode="dd/mm/yyyy">
                  <c:v>45289</c:v>
                </c:pt>
                <c:pt idx="1036" c:formatCode="dd/mm/yyyy">
                  <c:v>45292</c:v>
                </c:pt>
                <c:pt idx="1037" c:formatCode="dd/mm/yyyy">
                  <c:v>45293</c:v>
                </c:pt>
                <c:pt idx="1038" c:formatCode="dd/mm/yyyy">
                  <c:v>45294</c:v>
                </c:pt>
                <c:pt idx="1039" c:formatCode="dd/mm/yyyy">
                  <c:v>45295</c:v>
                </c:pt>
                <c:pt idx="1040" c:formatCode="dd/mm/yyyy">
                  <c:v>45296</c:v>
                </c:pt>
                <c:pt idx="1041" c:formatCode="dd/mm/yyyy">
                  <c:v>45299</c:v>
                </c:pt>
                <c:pt idx="1042" c:formatCode="dd/mm/yyyy">
                  <c:v>45300</c:v>
                </c:pt>
                <c:pt idx="1043" c:formatCode="dd/mm/yyyy">
                  <c:v>45301</c:v>
                </c:pt>
                <c:pt idx="1044" c:formatCode="dd/mm/yyyy">
                  <c:v>45302</c:v>
                </c:pt>
                <c:pt idx="1045" c:formatCode="dd/mm/yyyy">
                  <c:v>45303</c:v>
                </c:pt>
                <c:pt idx="1046" c:formatCode="dd/mm/yyyy">
                  <c:v>45306</c:v>
                </c:pt>
                <c:pt idx="1047" c:formatCode="dd/mm/yyyy">
                  <c:v>45307</c:v>
                </c:pt>
                <c:pt idx="1048" c:formatCode="dd/mm/yyyy">
                  <c:v>45308</c:v>
                </c:pt>
                <c:pt idx="1049" c:formatCode="dd/mm/yyyy">
                  <c:v>45310</c:v>
                </c:pt>
                <c:pt idx="1050" c:formatCode="dd/mm/yyyy">
                  <c:v>45314</c:v>
                </c:pt>
                <c:pt idx="1051" c:formatCode="dd/mm/yyyy">
                  <c:v>45315</c:v>
                </c:pt>
                <c:pt idx="1052" c:formatCode="dd/mm/yyyy">
                  <c:v>45316</c:v>
                </c:pt>
                <c:pt idx="1053" c:formatCode="dd/mm/yyyy">
                  <c:v>45320</c:v>
                </c:pt>
                <c:pt idx="1054" c:formatCode="dd/mm/yyyy">
                  <c:v>45321</c:v>
                </c:pt>
                <c:pt idx="1055" c:formatCode="dd/mm/yyyy">
                  <c:v>45322</c:v>
                </c:pt>
                <c:pt idx="1056" c:formatCode="dd/mm/yyyy">
                  <c:v>45323</c:v>
                </c:pt>
                <c:pt idx="1057" c:formatCode="dd/mm/yyyy">
                  <c:v>45324</c:v>
                </c:pt>
                <c:pt idx="1058" c:formatCode="dd/mm/yyyy">
                  <c:v>45327</c:v>
                </c:pt>
                <c:pt idx="1059" c:formatCode="dd/mm/yyyy">
                  <c:v>45328</c:v>
                </c:pt>
                <c:pt idx="1060" c:formatCode="dd/mm/yyyy">
                  <c:v>45329</c:v>
                </c:pt>
                <c:pt idx="1061" c:formatCode="dd/mm/yyyy">
                  <c:v>45330</c:v>
                </c:pt>
                <c:pt idx="1062" c:formatCode="dd/mm/yyyy">
                  <c:v>45331</c:v>
                </c:pt>
                <c:pt idx="1063" c:formatCode="dd/mm/yyyy">
                  <c:v>45334</c:v>
                </c:pt>
                <c:pt idx="1064" c:formatCode="dd/mm/yyyy">
                  <c:v>45335</c:v>
                </c:pt>
                <c:pt idx="1065" c:formatCode="dd/mm/yyyy">
                  <c:v>45336</c:v>
                </c:pt>
                <c:pt idx="1066" c:formatCode="dd/mm/yyyy">
                  <c:v>45337</c:v>
                </c:pt>
                <c:pt idx="1067" c:formatCode="dd/mm/yyyy">
                  <c:v>45338</c:v>
                </c:pt>
                <c:pt idx="1068" c:formatCode="dd/mm/yyyy">
                  <c:v>45342</c:v>
                </c:pt>
                <c:pt idx="1069" c:formatCode="dd/mm/yyyy">
                  <c:v>45343</c:v>
                </c:pt>
                <c:pt idx="1070" c:formatCode="dd/mm/yyyy">
                  <c:v>45344</c:v>
                </c:pt>
                <c:pt idx="1071" c:formatCode="dd/mm/yyyy">
                  <c:v>45345</c:v>
                </c:pt>
                <c:pt idx="1072" c:formatCode="dd/mm/yyyy">
                  <c:v>45348</c:v>
                </c:pt>
                <c:pt idx="1073" c:formatCode="dd/mm/yyyy">
                  <c:v>45349</c:v>
                </c:pt>
                <c:pt idx="1074" c:formatCode="dd/mm/yyyy">
                  <c:v>45350</c:v>
                </c:pt>
                <c:pt idx="1075" c:formatCode="dd/mm/yyyy">
                  <c:v>45351</c:v>
                </c:pt>
                <c:pt idx="1076" c:formatCode="dd/mm/yyyy">
                  <c:v>45352</c:v>
                </c:pt>
                <c:pt idx="1077" c:formatCode="dd/mm/yyyy">
                  <c:v>45355</c:v>
                </c:pt>
                <c:pt idx="1078" c:formatCode="dd/mm/yyyy">
                  <c:v>45356</c:v>
                </c:pt>
                <c:pt idx="1079" c:formatCode="dd/mm/yyyy">
                  <c:v>45357</c:v>
                </c:pt>
                <c:pt idx="1080" c:formatCode="dd/mm/yyyy">
                  <c:v>45358</c:v>
                </c:pt>
                <c:pt idx="1081" c:formatCode="dd/mm/yyyy">
                  <c:v>45362</c:v>
                </c:pt>
                <c:pt idx="1082" c:formatCode="dd/mm/yyyy">
                  <c:v>45363</c:v>
                </c:pt>
                <c:pt idx="1083" c:formatCode="dd/mm/yyyy">
                  <c:v>45364</c:v>
                </c:pt>
                <c:pt idx="1084" c:formatCode="dd/mm/yyyy">
                  <c:v>45365</c:v>
                </c:pt>
                <c:pt idx="1085" c:formatCode="dd/mm/yyyy">
                  <c:v>45366</c:v>
                </c:pt>
                <c:pt idx="1086" c:formatCode="dd/mm/yyyy">
                  <c:v>45369</c:v>
                </c:pt>
                <c:pt idx="1087" c:formatCode="dd/mm/yyyy">
                  <c:v>45370</c:v>
                </c:pt>
                <c:pt idx="1088" c:formatCode="dd/mm/yyyy">
                  <c:v>45371</c:v>
                </c:pt>
                <c:pt idx="1089" c:formatCode="dd/mm/yyyy">
                  <c:v>45372</c:v>
                </c:pt>
                <c:pt idx="1090" c:formatCode="dd/mm/yyyy">
                  <c:v>45373</c:v>
                </c:pt>
                <c:pt idx="1091" c:formatCode="dd/mm/yyyy">
                  <c:v>45377</c:v>
                </c:pt>
                <c:pt idx="1092" c:formatCode="dd/mm/yyyy">
                  <c:v>45378</c:v>
                </c:pt>
                <c:pt idx="1093" c:formatCode="dd/mm/yyyy">
                  <c:v>45379</c:v>
                </c:pt>
                <c:pt idx="1094" c:formatCode="dd/mm/yyyy">
                  <c:v>45383</c:v>
                </c:pt>
                <c:pt idx="1095" c:formatCode="dd/mm/yyyy">
                  <c:v>45384</c:v>
                </c:pt>
                <c:pt idx="1096" c:formatCode="dd/mm/yyyy">
                  <c:v>45385</c:v>
                </c:pt>
                <c:pt idx="1097" c:formatCode="dd/mm/yyyy">
                  <c:v>45386</c:v>
                </c:pt>
                <c:pt idx="1098" c:formatCode="dd/mm/yyyy">
                  <c:v>45387</c:v>
                </c:pt>
                <c:pt idx="1099" c:formatCode="dd/mm/yyyy">
                  <c:v>45390</c:v>
                </c:pt>
                <c:pt idx="1100" c:formatCode="dd/mm/yyyy">
                  <c:v>45391</c:v>
                </c:pt>
                <c:pt idx="1101" c:formatCode="dd/mm/yyyy">
                  <c:v>45392</c:v>
                </c:pt>
                <c:pt idx="1102" c:formatCode="dd/mm/yyyy">
                  <c:v>45394</c:v>
                </c:pt>
                <c:pt idx="1103" c:formatCode="dd/mm/yyyy">
                  <c:v>45397</c:v>
                </c:pt>
                <c:pt idx="1104" c:formatCode="dd/mm/yyyy">
                  <c:v>45398</c:v>
                </c:pt>
                <c:pt idx="1105" c:formatCode="dd/mm/yyyy">
                  <c:v>45400</c:v>
                </c:pt>
                <c:pt idx="1106" c:formatCode="dd/mm/yyyy">
                  <c:v>45401</c:v>
                </c:pt>
                <c:pt idx="1107" c:formatCode="dd/mm/yyyy">
                  <c:v>45404</c:v>
                </c:pt>
                <c:pt idx="1108" c:formatCode="dd/mm/yyyy">
                  <c:v>45405</c:v>
                </c:pt>
                <c:pt idx="1109" c:formatCode="dd/mm/yyyy">
                  <c:v>45406</c:v>
                </c:pt>
                <c:pt idx="1110" c:formatCode="dd/mm/yyyy">
                  <c:v>45407</c:v>
                </c:pt>
                <c:pt idx="1111" c:formatCode="dd/mm/yyyy">
                  <c:v>45408</c:v>
                </c:pt>
                <c:pt idx="1112" c:formatCode="dd/mm/yyyy">
                  <c:v>45411</c:v>
                </c:pt>
                <c:pt idx="1113" c:formatCode="dd/mm/yyyy">
                  <c:v>45412</c:v>
                </c:pt>
                <c:pt idx="1114" c:formatCode="dd/mm/yyyy">
                  <c:v>45414</c:v>
                </c:pt>
                <c:pt idx="1115" c:formatCode="dd/mm/yyyy">
                  <c:v>45415</c:v>
                </c:pt>
                <c:pt idx="1116" c:formatCode="dd/mm/yyyy">
                  <c:v>45418</c:v>
                </c:pt>
                <c:pt idx="1117" c:formatCode="dd/mm/yyyy">
                  <c:v>45419</c:v>
                </c:pt>
                <c:pt idx="1118" c:formatCode="dd/mm/yyyy">
                  <c:v>45420</c:v>
                </c:pt>
                <c:pt idx="1119" c:formatCode="dd/mm/yyyy">
                  <c:v>45421</c:v>
                </c:pt>
                <c:pt idx="1120" c:formatCode="dd/mm/yyyy">
                  <c:v>45422</c:v>
                </c:pt>
                <c:pt idx="1121" c:formatCode="dd/mm/yyyy">
                  <c:v>45425</c:v>
                </c:pt>
                <c:pt idx="1122" c:formatCode="dd/mm/yyyy">
                  <c:v>45426</c:v>
                </c:pt>
                <c:pt idx="1123" c:formatCode="dd/mm/yyyy">
                  <c:v>45427</c:v>
                </c:pt>
                <c:pt idx="1124" c:formatCode="dd/mm/yyyy">
                  <c:v>45428</c:v>
                </c:pt>
                <c:pt idx="1125" c:formatCode="dd/mm/yyyy">
                  <c:v>45429</c:v>
                </c:pt>
                <c:pt idx="1126" c:formatCode="dd/mm/yyyy">
                  <c:v>45433</c:v>
                </c:pt>
                <c:pt idx="1127" c:formatCode="dd/mm/yyyy">
                  <c:v>45434</c:v>
                </c:pt>
                <c:pt idx="1128" c:formatCode="dd/mm/yyyy">
                  <c:v>45435</c:v>
                </c:pt>
                <c:pt idx="1129" c:formatCode="dd/mm/yyyy">
                  <c:v>45436</c:v>
                </c:pt>
                <c:pt idx="1130" c:formatCode="dd/mm/yyyy">
                  <c:v>45439</c:v>
                </c:pt>
                <c:pt idx="1131" c:formatCode="dd/mm/yyyy">
                  <c:v>45440</c:v>
                </c:pt>
                <c:pt idx="1132" c:formatCode="dd/mm/yyyy">
                  <c:v>45441</c:v>
                </c:pt>
                <c:pt idx="1133" c:formatCode="dd/mm/yyyy">
                  <c:v>45442</c:v>
                </c:pt>
                <c:pt idx="1134" c:formatCode="dd/mm/yyyy">
                  <c:v>45443</c:v>
                </c:pt>
                <c:pt idx="1135" c:formatCode="dd/mm/yyyy">
                  <c:v>45446</c:v>
                </c:pt>
                <c:pt idx="1136" c:formatCode="dd/mm/yyyy">
                  <c:v>45447</c:v>
                </c:pt>
                <c:pt idx="1137" c:formatCode="dd/mm/yyyy">
                  <c:v>45448</c:v>
                </c:pt>
                <c:pt idx="1138" c:formatCode="dd/mm/yyyy">
                  <c:v>45449</c:v>
                </c:pt>
                <c:pt idx="1139" c:formatCode="dd/mm/yyyy">
                  <c:v>45450</c:v>
                </c:pt>
                <c:pt idx="1140" c:formatCode="dd/mm/yyyy">
                  <c:v>45453</c:v>
                </c:pt>
                <c:pt idx="1141" c:formatCode="dd/mm/yyyy">
                  <c:v>45454</c:v>
                </c:pt>
                <c:pt idx="1142" c:formatCode="dd/mm/yyyy">
                  <c:v>45455</c:v>
                </c:pt>
                <c:pt idx="1143" c:formatCode="dd/mm/yyyy">
                  <c:v>45456</c:v>
                </c:pt>
                <c:pt idx="1144" c:formatCode="dd/mm/yyyy">
                  <c:v>45457</c:v>
                </c:pt>
                <c:pt idx="1145" c:formatCode="dd/mm/yyyy">
                  <c:v>45461</c:v>
                </c:pt>
                <c:pt idx="1146" c:formatCode="dd/mm/yyyy">
                  <c:v>45462</c:v>
                </c:pt>
                <c:pt idx="1147" c:formatCode="dd/mm/yyyy">
                  <c:v>45463</c:v>
                </c:pt>
                <c:pt idx="1148" c:formatCode="dd/mm/yyyy">
                  <c:v>45464</c:v>
                </c:pt>
                <c:pt idx="1149" c:formatCode="dd/mm/yyyy">
                  <c:v>45467</c:v>
                </c:pt>
                <c:pt idx="1150" c:formatCode="dd/mm/yyyy">
                  <c:v>45468</c:v>
                </c:pt>
                <c:pt idx="1151" c:formatCode="dd/mm/yyyy">
                  <c:v>45469</c:v>
                </c:pt>
                <c:pt idx="1152" c:formatCode="dd/mm/yyyy">
                  <c:v>45470</c:v>
                </c:pt>
                <c:pt idx="1153" c:formatCode="dd/mm/yyyy">
                  <c:v>45471</c:v>
                </c:pt>
                <c:pt idx="1154" c:formatCode="dd/mm/yyyy">
                  <c:v>45474</c:v>
                </c:pt>
                <c:pt idx="1155" c:formatCode="dd/mm/yyyy">
                  <c:v>45475</c:v>
                </c:pt>
                <c:pt idx="1156" c:formatCode="dd/mm/yyyy">
                  <c:v>45476</c:v>
                </c:pt>
                <c:pt idx="1157" c:formatCode="dd/mm/yyyy">
                  <c:v>45477</c:v>
                </c:pt>
                <c:pt idx="1158" c:formatCode="dd/mm/yyyy">
                  <c:v>45478</c:v>
                </c:pt>
                <c:pt idx="1159" c:formatCode="dd/mm/yyyy">
                  <c:v>45481</c:v>
                </c:pt>
                <c:pt idx="1160" c:formatCode="dd/mm/yyyy">
                  <c:v>45482</c:v>
                </c:pt>
                <c:pt idx="1161" c:formatCode="dd/mm/yyyy">
                  <c:v>45483</c:v>
                </c:pt>
                <c:pt idx="1162" c:formatCode="dd/mm/yyyy">
                  <c:v>45484</c:v>
                </c:pt>
                <c:pt idx="1163" c:formatCode="dd/mm/yyyy">
                  <c:v>45485</c:v>
                </c:pt>
                <c:pt idx="1164" c:formatCode="dd/mm/yyyy">
                  <c:v>45488</c:v>
                </c:pt>
                <c:pt idx="1165" c:formatCode="dd/mm/yyyy">
                  <c:v>45489</c:v>
                </c:pt>
                <c:pt idx="1166" c:formatCode="dd/mm/yyyy">
                  <c:v>45491</c:v>
                </c:pt>
                <c:pt idx="1167" c:formatCode="dd/mm/yyyy">
                  <c:v>45492</c:v>
                </c:pt>
                <c:pt idx="1168" c:formatCode="dd/mm/yyyy">
                  <c:v>45495</c:v>
                </c:pt>
                <c:pt idx="1169" c:formatCode="dd/mm/yyyy">
                  <c:v>45496</c:v>
                </c:pt>
                <c:pt idx="1170" c:formatCode="dd/mm/yyyy">
                  <c:v>45497</c:v>
                </c:pt>
                <c:pt idx="1171" c:formatCode="dd/mm/yyyy">
                  <c:v>45498</c:v>
                </c:pt>
                <c:pt idx="1172" c:formatCode="dd/mm/yyyy">
                  <c:v>45499</c:v>
                </c:pt>
                <c:pt idx="1173" c:formatCode="dd/mm/yyyy">
                  <c:v>45502</c:v>
                </c:pt>
                <c:pt idx="1174" c:formatCode="dd/mm/yyyy">
                  <c:v>45503</c:v>
                </c:pt>
                <c:pt idx="1175" c:formatCode="dd/mm/yyyy">
                  <c:v>45504</c:v>
                </c:pt>
                <c:pt idx="1176" c:formatCode="dd/mm/yyyy">
                  <c:v>45505</c:v>
                </c:pt>
                <c:pt idx="1177" c:formatCode="dd/mm/yyyy">
                  <c:v>45506</c:v>
                </c:pt>
                <c:pt idx="1178" c:formatCode="dd/mm/yyyy">
                  <c:v>45509</c:v>
                </c:pt>
                <c:pt idx="1179" c:formatCode="dd/mm/yyyy">
                  <c:v>45510</c:v>
                </c:pt>
                <c:pt idx="1180" c:formatCode="dd/mm/yyyy">
                  <c:v>45511</c:v>
                </c:pt>
                <c:pt idx="1181" c:formatCode="dd/mm/yyyy">
                  <c:v>45512</c:v>
                </c:pt>
                <c:pt idx="1182" c:formatCode="dd/mm/yyyy">
                  <c:v>45513</c:v>
                </c:pt>
                <c:pt idx="1183" c:formatCode="dd/mm/yyyy">
                  <c:v>45516</c:v>
                </c:pt>
                <c:pt idx="1184" c:formatCode="dd/mm/yyyy">
                  <c:v>45517</c:v>
                </c:pt>
                <c:pt idx="1185" c:formatCode="dd/mm/yyyy">
                  <c:v>45518</c:v>
                </c:pt>
                <c:pt idx="1186" c:formatCode="dd/mm/yyyy">
                  <c:v>45520</c:v>
                </c:pt>
                <c:pt idx="1187" c:formatCode="dd/mm/yyyy">
                  <c:v>45523</c:v>
                </c:pt>
                <c:pt idx="1188" c:formatCode="dd/mm/yyyy">
                  <c:v>45524</c:v>
                </c:pt>
                <c:pt idx="1189" c:formatCode="dd/mm/yyyy">
                  <c:v>45525</c:v>
                </c:pt>
                <c:pt idx="1190" c:formatCode="dd/mm/yyyy">
                  <c:v>45526</c:v>
                </c:pt>
                <c:pt idx="1191" c:formatCode="dd/mm/yyyy">
                  <c:v>45527</c:v>
                </c:pt>
                <c:pt idx="1192" c:formatCode="dd/mm/yyyy">
                  <c:v>45530</c:v>
                </c:pt>
                <c:pt idx="1193" c:formatCode="dd/mm/yyyy">
                  <c:v>45531</c:v>
                </c:pt>
              </c:numCache>
            </c:numRef>
          </c:cat>
          <c:val>
            <c:numRef>
              <c:f>'Share Price'!$C$3:$C$1196</c:f>
              <c:numCache>
                <c:formatCode>General</c:formatCode>
                <c:ptCount val="1194"/>
                <c:pt idx="0">
                  <c:v>113.646156</c:v>
                </c:pt>
                <c:pt idx="1">
                  <c:v>116.031387</c:v>
                </c:pt>
                <c:pt idx="2">
                  <c:v>111.956627</c:v>
                </c:pt>
                <c:pt idx="3">
                  <c:v>108.826012</c:v>
                </c:pt>
                <c:pt idx="4">
                  <c:v>117.323387</c:v>
                </c:pt>
                <c:pt idx="5">
                  <c:v>120.354614</c:v>
                </c:pt>
                <c:pt idx="6">
                  <c:v>121.149689</c:v>
                </c:pt>
                <c:pt idx="7">
                  <c:v>133.523071</c:v>
                </c:pt>
                <c:pt idx="8">
                  <c:v>127.162445</c:v>
                </c:pt>
                <c:pt idx="9">
                  <c:v>128.752609</c:v>
                </c:pt>
                <c:pt idx="10">
                  <c:v>127.758759</c:v>
                </c:pt>
                <c:pt idx="11">
                  <c:v>121.199379</c:v>
                </c:pt>
                <c:pt idx="12">
                  <c:v>121.099998</c:v>
                </c:pt>
                <c:pt idx="13">
                  <c:v>123.485222</c:v>
                </c:pt>
                <c:pt idx="14">
                  <c:v>132.578903</c:v>
                </c:pt>
                <c:pt idx="15">
                  <c:v>127.063065</c:v>
                </c:pt>
                <c:pt idx="16">
                  <c:v>130.044601</c:v>
                </c:pt>
                <c:pt idx="17">
                  <c:v>122.24292</c:v>
                </c:pt>
                <c:pt idx="18">
                  <c:v>123.733688</c:v>
                </c:pt>
                <c:pt idx="19">
                  <c:v>119.162003</c:v>
                </c:pt>
                <c:pt idx="20">
                  <c:v>116.727074</c:v>
                </c:pt>
                <c:pt idx="21">
                  <c:v>114.640007</c:v>
                </c:pt>
                <c:pt idx="22">
                  <c:v>121.696304</c:v>
                </c:pt>
                <c:pt idx="23">
                  <c:v>118.814156</c:v>
                </c:pt>
                <c:pt idx="24">
                  <c:v>116.727074</c:v>
                </c:pt>
                <c:pt idx="25">
                  <c:v>120.106148</c:v>
                </c:pt>
                <c:pt idx="26">
                  <c:v>116.180466</c:v>
                </c:pt>
                <c:pt idx="27">
                  <c:v>120.603073</c:v>
                </c:pt>
                <c:pt idx="28">
                  <c:v>127.013374</c:v>
                </c:pt>
                <c:pt idx="29">
                  <c:v>126.168602</c:v>
                </c:pt>
                <c:pt idx="30">
                  <c:v>125.025688</c:v>
                </c:pt>
                <c:pt idx="31">
                  <c:v>137.299667</c:v>
                </c:pt>
                <c:pt idx="32">
                  <c:v>135.858597</c:v>
                </c:pt>
                <c:pt idx="33">
                  <c:v>131.088135</c:v>
                </c:pt>
                <c:pt idx="34">
                  <c:v>131.833511</c:v>
                </c:pt>
                <c:pt idx="35">
                  <c:v>132.628601</c:v>
                </c:pt>
                <c:pt idx="36">
                  <c:v>126.168602</c:v>
                </c:pt>
                <c:pt idx="37">
                  <c:v>147.039352</c:v>
                </c:pt>
                <c:pt idx="38">
                  <c:v>171.48793</c:v>
                </c:pt>
                <c:pt idx="39">
                  <c:v>170.792252</c:v>
                </c:pt>
                <c:pt idx="40">
                  <c:v>176.606232</c:v>
                </c:pt>
                <c:pt idx="41">
                  <c:v>173.823456</c:v>
                </c:pt>
                <c:pt idx="42">
                  <c:v>171.090393</c:v>
                </c:pt>
                <c:pt idx="43">
                  <c:v>170.941315</c:v>
                </c:pt>
                <c:pt idx="44">
                  <c:v>173.276855</c:v>
                </c:pt>
                <c:pt idx="45">
                  <c:v>170.394699</c:v>
                </c:pt>
                <c:pt idx="46">
                  <c:v>168.108856</c:v>
                </c:pt>
                <c:pt idx="47">
                  <c:v>170.941315</c:v>
                </c:pt>
                <c:pt idx="48">
                  <c:v>169.549942</c:v>
                </c:pt>
                <c:pt idx="49">
                  <c:v>165.972092</c:v>
                </c:pt>
                <c:pt idx="50">
                  <c:v>167.562256</c:v>
                </c:pt>
                <c:pt idx="51">
                  <c:v>169.003326</c:v>
                </c:pt>
                <c:pt idx="52">
                  <c:v>166.717484</c:v>
                </c:pt>
                <c:pt idx="53">
                  <c:v>166.220551</c:v>
                </c:pt>
                <c:pt idx="54">
                  <c:v>163.189331</c:v>
                </c:pt>
                <c:pt idx="55">
                  <c:v>161.301025</c:v>
                </c:pt>
                <c:pt idx="56">
                  <c:v>165.027939</c:v>
                </c:pt>
                <c:pt idx="57">
                  <c:v>162.791794</c:v>
                </c:pt>
                <c:pt idx="58">
                  <c:v>164.729782</c:v>
                </c:pt>
                <c:pt idx="59">
                  <c:v>163.785645</c:v>
                </c:pt>
                <c:pt idx="60">
                  <c:v>160.456253</c:v>
                </c:pt>
                <c:pt idx="61">
                  <c:v>160.009018</c:v>
                </c:pt>
                <c:pt idx="62">
                  <c:v>157.176559</c:v>
                </c:pt>
                <c:pt idx="63">
                  <c:v>168.357315</c:v>
                </c:pt>
                <c:pt idx="64">
                  <c:v>165.077637</c:v>
                </c:pt>
                <c:pt idx="65">
                  <c:v>160.505951</c:v>
                </c:pt>
                <c:pt idx="66">
                  <c:v>159.561798</c:v>
                </c:pt>
                <c:pt idx="67">
                  <c:v>158.667328</c:v>
                </c:pt>
                <c:pt idx="68">
                  <c:v>160.75441</c:v>
                </c:pt>
                <c:pt idx="69">
                  <c:v>172.28302</c:v>
                </c:pt>
                <c:pt idx="70">
                  <c:v>175.562683</c:v>
                </c:pt>
                <c:pt idx="71">
                  <c:v>173.823456</c:v>
                </c:pt>
                <c:pt idx="72">
                  <c:v>179.090836</c:v>
                </c:pt>
                <c:pt idx="73">
                  <c:v>173.624695</c:v>
                </c:pt>
                <c:pt idx="74">
                  <c:v>178.047302</c:v>
                </c:pt>
                <c:pt idx="75">
                  <c:v>174.916702</c:v>
                </c:pt>
                <c:pt idx="76">
                  <c:v>174.966385</c:v>
                </c:pt>
                <c:pt idx="77">
                  <c:v>174.419769</c:v>
                </c:pt>
                <c:pt idx="78">
                  <c:v>173.525314</c:v>
                </c:pt>
                <c:pt idx="79">
                  <c:v>175.016083</c:v>
                </c:pt>
                <c:pt idx="80">
                  <c:v>182.469925</c:v>
                </c:pt>
                <c:pt idx="81">
                  <c:v>183.960693</c:v>
                </c:pt>
                <c:pt idx="82">
                  <c:v>183.264984</c:v>
                </c:pt>
                <c:pt idx="83">
                  <c:v>192.65683</c:v>
                </c:pt>
                <c:pt idx="84">
                  <c:v>189.874069</c:v>
                </c:pt>
                <c:pt idx="85">
                  <c:v>184.457611</c:v>
                </c:pt>
                <c:pt idx="86">
                  <c:v>183.612839</c:v>
                </c:pt>
                <c:pt idx="87">
                  <c:v>181.476074</c:v>
                </c:pt>
                <c:pt idx="88">
                  <c:v>190.867905</c:v>
                </c:pt>
                <c:pt idx="89">
                  <c:v>195.191132</c:v>
                </c:pt>
                <c:pt idx="90">
                  <c:v>195.042053</c:v>
                </c:pt>
                <c:pt idx="91">
                  <c:v>194.545135</c:v>
                </c:pt>
                <c:pt idx="92">
                  <c:v>199.067123</c:v>
                </c:pt>
                <c:pt idx="93">
                  <c:v>196.284363</c:v>
                </c:pt>
                <c:pt idx="94">
                  <c:v>196.035904</c:v>
                </c:pt>
                <c:pt idx="95">
                  <c:v>193.849442</c:v>
                </c:pt>
                <c:pt idx="96">
                  <c:v>190.271591</c:v>
                </c:pt>
                <c:pt idx="97">
                  <c:v>184.407913</c:v>
                </c:pt>
                <c:pt idx="98">
                  <c:v>187.240372</c:v>
                </c:pt>
                <c:pt idx="99">
                  <c:v>185.302368</c:v>
                </c:pt>
                <c:pt idx="100">
                  <c:v>181.12822</c:v>
                </c:pt>
                <c:pt idx="101">
                  <c:v>175.016083</c:v>
                </c:pt>
                <c:pt idx="102">
                  <c:v>186.892532</c:v>
                </c:pt>
                <c:pt idx="103">
                  <c:v>185.053909</c:v>
                </c:pt>
                <c:pt idx="104">
                  <c:v>175.513016</c:v>
                </c:pt>
                <c:pt idx="105">
                  <c:v>162.841492</c:v>
                </c:pt>
                <c:pt idx="106">
                  <c:v>164.680084</c:v>
                </c:pt>
                <c:pt idx="107">
                  <c:v>182.618988</c:v>
                </c:pt>
                <c:pt idx="108">
                  <c:v>177.749161</c:v>
                </c:pt>
                <c:pt idx="109">
                  <c:v>172.531479</c:v>
                </c:pt>
                <c:pt idx="110">
                  <c:v>167.91008</c:v>
                </c:pt>
                <c:pt idx="111">
                  <c:v>168.655472</c:v>
                </c:pt>
                <c:pt idx="112">
                  <c:v>169.748703</c:v>
                </c:pt>
                <c:pt idx="113">
                  <c:v>168.407013</c:v>
                </c:pt>
                <c:pt idx="114">
                  <c:v>168.059174</c:v>
                </c:pt>
                <c:pt idx="115">
                  <c:v>168.059174</c:v>
                </c:pt>
                <c:pt idx="116">
                  <c:v>160.605331</c:v>
                </c:pt>
                <c:pt idx="117">
                  <c:v>157.077179</c:v>
                </c:pt>
                <c:pt idx="118">
                  <c:v>157.474716</c:v>
                </c:pt>
                <c:pt idx="119">
                  <c:v>149.67305</c:v>
                </c:pt>
                <c:pt idx="120">
                  <c:v>148.927658</c:v>
                </c:pt>
                <c:pt idx="121">
                  <c:v>143.61058</c:v>
                </c:pt>
                <c:pt idx="122">
                  <c:v>144.107498</c:v>
                </c:pt>
                <c:pt idx="123">
                  <c:v>128.205994</c:v>
                </c:pt>
                <c:pt idx="124">
                  <c:v>124.429375</c:v>
                </c:pt>
                <c:pt idx="125">
                  <c:v>129.597366</c:v>
                </c:pt>
                <c:pt idx="126">
                  <c:v>125.522606</c:v>
                </c:pt>
                <c:pt idx="127">
                  <c:v>124.87661</c:v>
                </c:pt>
                <c:pt idx="128">
                  <c:v>113.546776</c:v>
                </c:pt>
                <c:pt idx="129">
                  <c:v>105.148788</c:v>
                </c:pt>
                <c:pt idx="130">
                  <c:v>98.39064</c:v>
                </c:pt>
                <c:pt idx="131">
                  <c:v>87.458351</c:v>
                </c:pt>
                <c:pt idx="132">
                  <c:v>89.197578</c:v>
                </c:pt>
                <c:pt idx="133">
                  <c:v>82.43943</c:v>
                </c:pt>
                <c:pt idx="134">
                  <c:v>77.420517</c:v>
                </c:pt>
                <c:pt idx="135">
                  <c:v>75.035286</c:v>
                </c:pt>
                <c:pt idx="136">
                  <c:v>72.500977</c:v>
                </c:pt>
                <c:pt idx="137">
                  <c:v>76.923592</c:v>
                </c:pt>
                <c:pt idx="138">
                  <c:v>69.270981</c:v>
                </c:pt>
                <c:pt idx="139">
                  <c:v>68.177757</c:v>
                </c:pt>
                <c:pt idx="140">
                  <c:v>69.767906</c:v>
                </c:pt>
                <c:pt idx="141">
                  <c:v>70.36422</c:v>
                </c:pt>
                <c:pt idx="142">
                  <c:v>70.215141</c:v>
                </c:pt>
                <c:pt idx="143">
                  <c:v>67.73053</c:v>
                </c:pt>
                <c:pt idx="144">
                  <c:v>70.612679</c:v>
                </c:pt>
                <c:pt idx="145">
                  <c:v>67.531754</c:v>
                </c:pt>
                <c:pt idx="146">
                  <c:v>64.898071</c:v>
                </c:pt>
                <c:pt idx="147">
                  <c:v>66.935448</c:v>
                </c:pt>
                <c:pt idx="148">
                  <c:v>67.183914</c:v>
                </c:pt>
                <c:pt idx="149">
                  <c:v>74.140823</c:v>
                </c:pt>
                <c:pt idx="150">
                  <c:v>73.842674</c:v>
                </c:pt>
                <c:pt idx="151">
                  <c:v>72.401596</c:v>
                </c:pt>
                <c:pt idx="152">
                  <c:v>74.190521</c:v>
                </c:pt>
                <c:pt idx="153">
                  <c:v>76.376976</c:v>
                </c:pt>
                <c:pt idx="154">
                  <c:v>80.004509</c:v>
                </c:pt>
                <c:pt idx="155">
                  <c:v>74.289902</c:v>
                </c:pt>
                <c:pt idx="156">
                  <c:v>75.432823</c:v>
                </c:pt>
                <c:pt idx="157">
                  <c:v>75.184364</c:v>
                </c:pt>
                <c:pt idx="158">
                  <c:v>73.693596</c:v>
                </c:pt>
                <c:pt idx="159">
                  <c:v>74.786827</c:v>
                </c:pt>
                <c:pt idx="160">
                  <c:v>76.476357</c:v>
                </c:pt>
                <c:pt idx="161">
                  <c:v>77.668976</c:v>
                </c:pt>
                <c:pt idx="162">
                  <c:v>92.526955</c:v>
                </c:pt>
                <c:pt idx="163">
                  <c:v>83.383583</c:v>
                </c:pt>
                <c:pt idx="164">
                  <c:v>80.451736</c:v>
                </c:pt>
                <c:pt idx="165">
                  <c:v>82.588509</c:v>
                </c:pt>
                <c:pt idx="166">
                  <c:v>81.992203</c:v>
                </c:pt>
                <c:pt idx="167">
                  <c:v>80.551132</c:v>
                </c:pt>
                <c:pt idx="168">
                  <c:v>85.570038</c:v>
                </c:pt>
                <c:pt idx="169">
                  <c:v>85.619736</c:v>
                </c:pt>
                <c:pt idx="170">
                  <c:v>86.712967</c:v>
                </c:pt>
                <c:pt idx="171">
                  <c:v>83.284203</c:v>
                </c:pt>
                <c:pt idx="172">
                  <c:v>83.880508</c:v>
                </c:pt>
                <c:pt idx="173">
                  <c:v>80.153587</c:v>
                </c:pt>
                <c:pt idx="174">
                  <c:v>81.296516</c:v>
                </c:pt>
                <c:pt idx="175">
                  <c:v>82.936348</c:v>
                </c:pt>
                <c:pt idx="176">
                  <c:v>83.532661</c:v>
                </c:pt>
                <c:pt idx="177">
                  <c:v>82.240662</c:v>
                </c:pt>
                <c:pt idx="178">
                  <c:v>82.588509</c:v>
                </c:pt>
                <c:pt idx="179">
                  <c:v>84.079277</c:v>
                </c:pt>
                <c:pt idx="180">
                  <c:v>86.315422</c:v>
                </c:pt>
                <c:pt idx="181">
                  <c:v>86.36512</c:v>
                </c:pt>
                <c:pt idx="182">
                  <c:v>89.0485</c:v>
                </c:pt>
                <c:pt idx="183">
                  <c:v>95.906029</c:v>
                </c:pt>
                <c:pt idx="184">
                  <c:v>98.191879</c:v>
                </c:pt>
                <c:pt idx="185">
                  <c:v>97.893723</c:v>
                </c:pt>
                <c:pt idx="186">
                  <c:v>110.018623</c:v>
                </c:pt>
                <c:pt idx="187">
                  <c:v>114.789085</c:v>
                </c:pt>
                <c:pt idx="188">
                  <c:v>110.764008</c:v>
                </c:pt>
                <c:pt idx="189">
                  <c:v>110.813705</c:v>
                </c:pt>
                <c:pt idx="190">
                  <c:v>105.397255</c:v>
                </c:pt>
                <c:pt idx="191">
                  <c:v>104.602173</c:v>
                </c:pt>
                <c:pt idx="192">
                  <c:v>99.831711</c:v>
                </c:pt>
                <c:pt idx="193">
                  <c:v>94.166801</c:v>
                </c:pt>
                <c:pt idx="194">
                  <c:v>94.862488</c:v>
                </c:pt>
                <c:pt idx="195">
                  <c:v>95.806648</c:v>
                </c:pt>
                <c:pt idx="196">
                  <c:v>103.70771</c:v>
                </c:pt>
                <c:pt idx="197">
                  <c:v>104.105247</c:v>
                </c:pt>
                <c:pt idx="198">
                  <c:v>103.210785</c:v>
                </c:pt>
                <c:pt idx="199">
                  <c:v>100.92495</c:v>
                </c:pt>
                <c:pt idx="200">
                  <c:v>98.887566</c:v>
                </c:pt>
                <c:pt idx="201">
                  <c:v>97.645256</c:v>
                </c:pt>
                <c:pt idx="202">
                  <c:v>100.080177</c:v>
                </c:pt>
                <c:pt idx="203">
                  <c:v>100.92495</c:v>
                </c:pt>
                <c:pt idx="204">
                  <c:v>108.329094</c:v>
                </c:pt>
                <c:pt idx="205">
                  <c:v>104.800941</c:v>
                </c:pt>
                <c:pt idx="206">
                  <c:v>106.3414</c:v>
                </c:pt>
                <c:pt idx="207">
                  <c:v>106.888016</c:v>
                </c:pt>
                <c:pt idx="208">
                  <c:v>107.285553</c:v>
                </c:pt>
                <c:pt idx="209">
                  <c:v>104.502792</c:v>
                </c:pt>
                <c:pt idx="210">
                  <c:v>102.564789</c:v>
                </c:pt>
                <c:pt idx="211">
                  <c:v>102.36602</c:v>
                </c:pt>
                <c:pt idx="212">
                  <c:v>105.745094</c:v>
                </c:pt>
                <c:pt idx="213">
                  <c:v>104.353714</c:v>
                </c:pt>
                <c:pt idx="214">
                  <c:v>107.832169</c:v>
                </c:pt>
                <c:pt idx="215">
                  <c:v>104.502792</c:v>
                </c:pt>
                <c:pt idx="216">
                  <c:v>105.397255</c:v>
                </c:pt>
                <c:pt idx="217">
                  <c:v>103.111404</c:v>
                </c:pt>
                <c:pt idx="218">
                  <c:v>101.07402</c:v>
                </c:pt>
                <c:pt idx="219">
                  <c:v>105.844475</c:v>
                </c:pt>
                <c:pt idx="220">
                  <c:v>105.148788</c:v>
                </c:pt>
                <c:pt idx="221">
                  <c:v>103.061707</c:v>
                </c:pt>
                <c:pt idx="222">
                  <c:v>104.055557</c:v>
                </c:pt>
                <c:pt idx="223">
                  <c:v>112.354164</c:v>
                </c:pt>
                <c:pt idx="224">
                  <c:v>110.714317</c:v>
                </c:pt>
                <c:pt idx="225">
                  <c:v>114.789085</c:v>
                </c:pt>
                <c:pt idx="226">
                  <c:v>116.081085</c:v>
                </c:pt>
                <c:pt idx="227">
                  <c:v>118.36692</c:v>
                </c:pt>
                <c:pt idx="228">
                  <c:v>123.037994</c:v>
                </c:pt>
                <c:pt idx="229">
                  <c:v>121.547234</c:v>
                </c:pt>
                <c:pt idx="230">
                  <c:v>124.528763</c:v>
                </c:pt>
                <c:pt idx="231">
                  <c:v>130.293076</c:v>
                </c:pt>
                <c:pt idx="232">
                  <c:v>123.783379</c:v>
                </c:pt>
                <c:pt idx="233">
                  <c:v>122.739838</c:v>
                </c:pt>
                <c:pt idx="234">
                  <c:v>124.826912</c:v>
                </c:pt>
                <c:pt idx="235">
                  <c:v>124.379684</c:v>
                </c:pt>
                <c:pt idx="236">
                  <c:v>120.95092</c:v>
                </c:pt>
                <c:pt idx="237">
                  <c:v>120.205536</c:v>
                </c:pt>
                <c:pt idx="238">
                  <c:v>120.453995</c:v>
                </c:pt>
                <c:pt idx="239">
                  <c:v>126.26799</c:v>
                </c:pt>
                <c:pt idx="240">
                  <c:v>137.001526</c:v>
                </c:pt>
                <c:pt idx="241">
                  <c:v>143.461517</c:v>
                </c:pt>
                <c:pt idx="242">
                  <c:v>141.821655</c:v>
                </c:pt>
                <c:pt idx="243">
                  <c:v>142.318588</c:v>
                </c:pt>
                <c:pt idx="244">
                  <c:v>142.914902</c:v>
                </c:pt>
                <c:pt idx="245">
                  <c:v>149.474258</c:v>
                </c:pt>
                <c:pt idx="246">
                  <c:v>150.815964</c:v>
                </c:pt>
                <c:pt idx="247">
                  <c:v>146.840576</c:v>
                </c:pt>
                <c:pt idx="248">
                  <c:v>148.43074</c:v>
                </c:pt>
                <c:pt idx="249">
                  <c:v>141.374435</c:v>
                </c:pt>
                <c:pt idx="250">
                  <c:v>139.386749</c:v>
                </c:pt>
                <c:pt idx="251">
                  <c:v>142.368271</c:v>
                </c:pt>
                <c:pt idx="252">
                  <c:v>143.411819</c:v>
                </c:pt>
                <c:pt idx="253">
                  <c:v>147.486572</c:v>
                </c:pt>
                <c:pt idx="254">
                  <c:v>147.387192</c:v>
                </c:pt>
                <c:pt idx="255">
                  <c:v>150.666885</c:v>
                </c:pt>
                <c:pt idx="256">
                  <c:v>146.691513</c:v>
                </c:pt>
                <c:pt idx="257">
                  <c:v>146.989655</c:v>
                </c:pt>
                <c:pt idx="258">
                  <c:v>136.554276</c:v>
                </c:pt>
                <c:pt idx="259">
                  <c:v>132.280762</c:v>
                </c:pt>
                <c:pt idx="260">
                  <c:v>130.541534</c:v>
                </c:pt>
                <c:pt idx="261">
                  <c:v>122.044151</c:v>
                </c:pt>
                <c:pt idx="262">
                  <c:v>126.566139</c:v>
                </c:pt>
                <c:pt idx="263">
                  <c:v>132.032303</c:v>
                </c:pt>
                <c:pt idx="264">
                  <c:v>130.889359</c:v>
                </c:pt>
                <c:pt idx="265">
                  <c:v>132.479523</c:v>
                </c:pt>
                <c:pt idx="266">
                  <c:v>132.678284</c:v>
                </c:pt>
                <c:pt idx="267">
                  <c:v>133.075821</c:v>
                </c:pt>
                <c:pt idx="268">
                  <c:v>143.958435</c:v>
                </c:pt>
                <c:pt idx="269">
                  <c:v>140.132126</c:v>
                </c:pt>
                <c:pt idx="270">
                  <c:v>140.03273</c:v>
                </c:pt>
                <c:pt idx="271">
                  <c:v>137.597824</c:v>
                </c:pt>
                <c:pt idx="272">
                  <c:v>135.013824</c:v>
                </c:pt>
                <c:pt idx="273">
                  <c:v>133.274597</c:v>
                </c:pt>
                <c:pt idx="274">
                  <c:v>129.895523</c:v>
                </c:pt>
                <c:pt idx="275">
                  <c:v>126.2183</c:v>
                </c:pt>
                <c:pt idx="276">
                  <c:v>126.913986</c:v>
                </c:pt>
                <c:pt idx="277">
                  <c:v>127.460602</c:v>
                </c:pt>
                <c:pt idx="278">
                  <c:v>128.851974</c:v>
                </c:pt>
                <c:pt idx="279">
                  <c:v>129.448288</c:v>
                </c:pt>
                <c:pt idx="280">
                  <c:v>132.628601</c:v>
                </c:pt>
                <c:pt idx="281">
                  <c:v>136.156754</c:v>
                </c:pt>
                <c:pt idx="282">
                  <c:v>132.827362</c:v>
                </c:pt>
                <c:pt idx="283">
                  <c:v>134.864746</c:v>
                </c:pt>
                <c:pt idx="284">
                  <c:v>133.970291</c:v>
                </c:pt>
                <c:pt idx="285">
                  <c:v>131.088135</c:v>
                </c:pt>
                <c:pt idx="286">
                  <c:v>131.883209</c:v>
                </c:pt>
                <c:pt idx="287">
                  <c:v>132.032303</c:v>
                </c:pt>
                <c:pt idx="288">
                  <c:v>133.274597</c:v>
                </c:pt>
                <c:pt idx="289">
                  <c:v>135.013824</c:v>
                </c:pt>
                <c:pt idx="290">
                  <c:v>136.802734</c:v>
                </c:pt>
                <c:pt idx="291">
                  <c:v>138.045044</c:v>
                </c:pt>
                <c:pt idx="292">
                  <c:v>140.132126</c:v>
                </c:pt>
                <c:pt idx="293">
                  <c:v>145.101349</c:v>
                </c:pt>
                <c:pt idx="294">
                  <c:v>150.020874</c:v>
                </c:pt>
                <c:pt idx="295">
                  <c:v>150.21965</c:v>
                </c:pt>
                <c:pt idx="296">
                  <c:v>145.449203</c:v>
                </c:pt>
                <c:pt idx="297">
                  <c:v>147.98349</c:v>
                </c:pt>
                <c:pt idx="298">
                  <c:v>157.027496</c:v>
                </c:pt>
                <c:pt idx="299">
                  <c:v>172.481781</c:v>
                </c:pt>
                <c:pt idx="300">
                  <c:v>166.717484</c:v>
                </c:pt>
                <c:pt idx="301">
                  <c:v>167.959778</c:v>
                </c:pt>
                <c:pt idx="302">
                  <c:v>169.549942</c:v>
                </c:pt>
                <c:pt idx="303">
                  <c:v>170.941315</c:v>
                </c:pt>
                <c:pt idx="304">
                  <c:v>170.345001</c:v>
                </c:pt>
                <c:pt idx="305">
                  <c:v>172.680542</c:v>
                </c:pt>
                <c:pt idx="306">
                  <c:v>179.140533</c:v>
                </c:pt>
                <c:pt idx="307">
                  <c:v>178.593918</c:v>
                </c:pt>
                <c:pt idx="308">
                  <c:v>182.420227</c:v>
                </c:pt>
                <c:pt idx="309">
                  <c:v>183.662537</c:v>
                </c:pt>
                <c:pt idx="310">
                  <c:v>183.016525</c:v>
                </c:pt>
                <c:pt idx="311">
                  <c:v>182.420227</c:v>
                </c:pt>
                <c:pt idx="312">
                  <c:v>180.631302</c:v>
                </c:pt>
                <c:pt idx="313">
                  <c:v>181.575455</c:v>
                </c:pt>
                <c:pt idx="314">
                  <c:v>176.506851</c:v>
                </c:pt>
                <c:pt idx="315">
                  <c:v>177.699463</c:v>
                </c:pt>
                <c:pt idx="316">
                  <c:v>176.506851</c:v>
                </c:pt>
                <c:pt idx="317">
                  <c:v>177.699463</c:v>
                </c:pt>
                <c:pt idx="318">
                  <c:v>181.376694</c:v>
                </c:pt>
                <c:pt idx="319">
                  <c:v>180.531921</c:v>
                </c:pt>
                <c:pt idx="320">
                  <c:v>179.388992</c:v>
                </c:pt>
                <c:pt idx="321">
                  <c:v>163.53717</c:v>
                </c:pt>
                <c:pt idx="322">
                  <c:v>164.034103</c:v>
                </c:pt>
                <c:pt idx="323">
                  <c:v>168.158554</c:v>
                </c:pt>
                <c:pt idx="324">
                  <c:v>174.817307</c:v>
                </c:pt>
                <c:pt idx="325">
                  <c:v>185.153305</c:v>
                </c:pt>
                <c:pt idx="326">
                  <c:v>182.271149</c:v>
                </c:pt>
                <c:pt idx="327">
                  <c:v>182.867462</c:v>
                </c:pt>
                <c:pt idx="328">
                  <c:v>182.569305</c:v>
                </c:pt>
                <c:pt idx="329">
                  <c:v>185.302368</c:v>
                </c:pt>
                <c:pt idx="330">
                  <c:v>190.023132</c:v>
                </c:pt>
                <c:pt idx="331">
                  <c:v>192.060516</c:v>
                </c:pt>
                <c:pt idx="332">
                  <c:v>194.147598</c:v>
                </c:pt>
                <c:pt idx="333">
                  <c:v>195.489288</c:v>
                </c:pt>
                <c:pt idx="334">
                  <c:v>196.880676</c:v>
                </c:pt>
                <c:pt idx="335">
                  <c:v>218.745255</c:v>
                </c:pt>
                <c:pt idx="336">
                  <c:v>236.336319</c:v>
                </c:pt>
                <c:pt idx="337">
                  <c:v>241.007385</c:v>
                </c:pt>
                <c:pt idx="338">
                  <c:v>243.641068</c:v>
                </c:pt>
                <c:pt idx="339">
                  <c:v>258.797211</c:v>
                </c:pt>
                <c:pt idx="340">
                  <c:v>244.137985</c:v>
                </c:pt>
                <c:pt idx="341">
                  <c:v>257.256744</c:v>
                </c:pt>
                <c:pt idx="342">
                  <c:v>273.207947</c:v>
                </c:pt>
                <c:pt idx="343">
                  <c:v>288.662262</c:v>
                </c:pt>
                <c:pt idx="344">
                  <c:v>287.618713</c:v>
                </c:pt>
                <c:pt idx="345">
                  <c:v>277.332397</c:v>
                </c:pt>
                <c:pt idx="346">
                  <c:v>265.75412</c:v>
                </c:pt>
                <c:pt idx="347">
                  <c:v>265.20752</c:v>
                </c:pt>
                <c:pt idx="348">
                  <c:v>260.983673</c:v>
                </c:pt>
                <c:pt idx="349">
                  <c:v>278.028107</c:v>
                </c:pt>
                <c:pt idx="350">
                  <c:v>320.316193</c:v>
                </c:pt>
                <c:pt idx="351">
                  <c:v>328.912964</c:v>
                </c:pt>
                <c:pt idx="352">
                  <c:v>324.092804</c:v>
                </c:pt>
                <c:pt idx="353">
                  <c:v>313.955597</c:v>
                </c:pt>
                <c:pt idx="354">
                  <c:v>333.782806</c:v>
                </c:pt>
                <c:pt idx="355">
                  <c:v>323.098969</c:v>
                </c:pt>
                <c:pt idx="356">
                  <c:v>326.925293</c:v>
                </c:pt>
                <c:pt idx="357">
                  <c:v>322.900177</c:v>
                </c:pt>
                <c:pt idx="358">
                  <c:v>323.248047</c:v>
                </c:pt>
                <c:pt idx="359">
                  <c:v>331.248474</c:v>
                </c:pt>
                <c:pt idx="360">
                  <c:v>327.024628</c:v>
                </c:pt>
                <c:pt idx="361">
                  <c:v>328.068207</c:v>
                </c:pt>
                <c:pt idx="362">
                  <c:v>321.310028</c:v>
                </c:pt>
                <c:pt idx="363">
                  <c:v>310.07959</c:v>
                </c:pt>
                <c:pt idx="364">
                  <c:v>302.277924</c:v>
                </c:pt>
                <c:pt idx="365">
                  <c:v>322.105133</c:v>
                </c:pt>
                <c:pt idx="366">
                  <c:v>320.26651</c:v>
                </c:pt>
                <c:pt idx="367">
                  <c:v>331.049744</c:v>
                </c:pt>
                <c:pt idx="368">
                  <c:v>321.011902</c:v>
                </c:pt>
                <c:pt idx="369">
                  <c:v>326.080505</c:v>
                </c:pt>
                <c:pt idx="370">
                  <c:v>343.572174</c:v>
                </c:pt>
                <c:pt idx="371">
                  <c:v>346.35495</c:v>
                </c:pt>
                <c:pt idx="372">
                  <c:v>337.112183</c:v>
                </c:pt>
                <c:pt idx="373">
                  <c:v>323.098969</c:v>
                </c:pt>
                <c:pt idx="374">
                  <c:v>319.272675</c:v>
                </c:pt>
                <c:pt idx="375">
                  <c:v>313.259918</c:v>
                </c:pt>
                <c:pt idx="376">
                  <c:v>319.37204</c:v>
                </c:pt>
                <c:pt idx="377">
                  <c:v>315.496063</c:v>
                </c:pt>
                <c:pt idx="378">
                  <c:v>316.489899</c:v>
                </c:pt>
                <c:pt idx="379">
                  <c:v>317.781891</c:v>
                </c:pt>
                <c:pt idx="380">
                  <c:v>303.967468</c:v>
                </c:pt>
                <c:pt idx="381">
                  <c:v>305.010986</c:v>
                </c:pt>
                <c:pt idx="382">
                  <c:v>307.04837</c:v>
                </c:pt>
                <c:pt idx="383">
                  <c:v>301.184662</c:v>
                </c:pt>
                <c:pt idx="384">
                  <c:v>305.408508</c:v>
                </c:pt>
                <c:pt idx="385">
                  <c:v>292.637634</c:v>
                </c:pt>
                <c:pt idx="386">
                  <c:v>283.742706</c:v>
                </c:pt>
                <c:pt idx="387">
                  <c:v>294.476227</c:v>
                </c:pt>
                <c:pt idx="388">
                  <c:v>295.122253</c:v>
                </c:pt>
                <c:pt idx="389">
                  <c:v>299.992065</c:v>
                </c:pt>
                <c:pt idx="390">
                  <c:v>305.706696</c:v>
                </c:pt>
                <c:pt idx="391">
                  <c:v>303.172363</c:v>
                </c:pt>
                <c:pt idx="392">
                  <c:v>305.756378</c:v>
                </c:pt>
                <c:pt idx="393">
                  <c:v>305.905426</c:v>
                </c:pt>
                <c:pt idx="394">
                  <c:v>311.918213</c:v>
                </c:pt>
                <c:pt idx="395">
                  <c:v>316.191742</c:v>
                </c:pt>
                <c:pt idx="396">
                  <c:v>284.835938</c:v>
                </c:pt>
                <c:pt idx="397">
                  <c:v>300.836853</c:v>
                </c:pt>
                <c:pt idx="398">
                  <c:v>301.631927</c:v>
                </c:pt>
                <c:pt idx="399">
                  <c:v>307.992523</c:v>
                </c:pt>
                <c:pt idx="400">
                  <c:v>299.097626</c:v>
                </c:pt>
                <c:pt idx="401">
                  <c:v>296.116089</c:v>
                </c:pt>
                <c:pt idx="402">
                  <c:v>292.737</c:v>
                </c:pt>
                <c:pt idx="403">
                  <c:v>292.190399</c:v>
                </c:pt>
                <c:pt idx="404">
                  <c:v>293.581757</c:v>
                </c:pt>
                <c:pt idx="405">
                  <c:v>299.594543</c:v>
                </c:pt>
                <c:pt idx="406">
                  <c:v>304.017151</c:v>
                </c:pt>
                <c:pt idx="407">
                  <c:v>299.992065</c:v>
                </c:pt>
                <c:pt idx="408">
                  <c:v>292.140717</c:v>
                </c:pt>
                <c:pt idx="409">
                  <c:v>291.196533</c:v>
                </c:pt>
                <c:pt idx="410">
                  <c:v>287.569031</c:v>
                </c:pt>
                <c:pt idx="411">
                  <c:v>289.70578</c:v>
                </c:pt>
                <c:pt idx="412">
                  <c:v>299.296387</c:v>
                </c:pt>
                <c:pt idx="413">
                  <c:v>300.936218</c:v>
                </c:pt>
                <c:pt idx="414">
                  <c:v>312.862366</c:v>
                </c:pt>
                <c:pt idx="415">
                  <c:v>313.707123</c:v>
                </c:pt>
                <c:pt idx="416">
                  <c:v>323.84436</c:v>
                </c:pt>
                <c:pt idx="417">
                  <c:v>310.42746</c:v>
                </c:pt>
                <c:pt idx="418">
                  <c:v>319.123596</c:v>
                </c:pt>
                <c:pt idx="419">
                  <c:v>330.304352</c:v>
                </c:pt>
                <c:pt idx="420">
                  <c:v>312.564209</c:v>
                </c:pt>
                <c:pt idx="421">
                  <c:v>305.855743</c:v>
                </c:pt>
                <c:pt idx="422">
                  <c:v>311.172821</c:v>
                </c:pt>
                <c:pt idx="423">
                  <c:v>309.880829</c:v>
                </c:pt>
                <c:pt idx="424">
                  <c:v>313.359283</c:v>
                </c:pt>
                <c:pt idx="425">
                  <c:v>313.558044</c:v>
                </c:pt>
                <c:pt idx="426">
                  <c:v>316.638977</c:v>
                </c:pt>
                <c:pt idx="427">
                  <c:v>316.986847</c:v>
                </c:pt>
                <c:pt idx="428">
                  <c:v>316.738373</c:v>
                </c:pt>
                <c:pt idx="429">
                  <c:v>316.142059</c:v>
                </c:pt>
                <c:pt idx="430">
                  <c:v>321.011902</c:v>
                </c:pt>
                <c:pt idx="431">
                  <c:v>323.446838</c:v>
                </c:pt>
                <c:pt idx="432">
                  <c:v>332.888336</c:v>
                </c:pt>
                <c:pt idx="433">
                  <c:v>343.373413</c:v>
                </c:pt>
                <c:pt idx="434">
                  <c:v>350.678162</c:v>
                </c:pt>
                <c:pt idx="435">
                  <c:v>341.137238</c:v>
                </c:pt>
                <c:pt idx="436">
                  <c:v>342.478943</c:v>
                </c:pt>
                <c:pt idx="437">
                  <c:v>348.591095</c:v>
                </c:pt>
                <c:pt idx="438">
                  <c:v>353.808777</c:v>
                </c:pt>
                <c:pt idx="439">
                  <c:v>350.479401</c:v>
                </c:pt>
                <c:pt idx="440">
                  <c:v>347.149994</c:v>
                </c:pt>
                <c:pt idx="441">
                  <c:v>343.472778</c:v>
                </c:pt>
                <c:pt idx="442">
                  <c:v>335.472321</c:v>
                </c:pt>
                <c:pt idx="443">
                  <c:v>332.292023</c:v>
                </c:pt>
                <c:pt idx="444">
                  <c:v>335.869873</c:v>
                </c:pt>
                <c:pt idx="445">
                  <c:v>333.186493</c:v>
                </c:pt>
                <c:pt idx="446">
                  <c:v>332.490784</c:v>
                </c:pt>
                <c:pt idx="447">
                  <c:v>337.460022</c:v>
                </c:pt>
                <c:pt idx="448">
                  <c:v>340.789398</c:v>
                </c:pt>
                <c:pt idx="449">
                  <c:v>339.447693</c:v>
                </c:pt>
                <c:pt idx="450">
                  <c:v>337.460022</c:v>
                </c:pt>
                <c:pt idx="451">
                  <c:v>342.081421</c:v>
                </c:pt>
                <c:pt idx="452">
                  <c:v>342.727417</c:v>
                </c:pt>
                <c:pt idx="453">
                  <c:v>343.920013</c:v>
                </c:pt>
                <c:pt idx="454">
                  <c:v>314.999146</c:v>
                </c:pt>
                <c:pt idx="455">
                  <c:v>315.098511</c:v>
                </c:pt>
                <c:pt idx="456">
                  <c:v>304.414673</c:v>
                </c:pt>
                <c:pt idx="457">
                  <c:v>304.464386</c:v>
                </c:pt>
                <c:pt idx="458">
                  <c:v>305.557617</c:v>
                </c:pt>
                <c:pt idx="459">
                  <c:v>308.986359</c:v>
                </c:pt>
                <c:pt idx="460">
                  <c:v>307.545319</c:v>
                </c:pt>
                <c:pt idx="461">
                  <c:v>308.29068</c:v>
                </c:pt>
                <c:pt idx="462">
                  <c:v>309.334229</c:v>
                </c:pt>
                <c:pt idx="463">
                  <c:v>306.799927</c:v>
                </c:pt>
                <c:pt idx="464">
                  <c:v>300.190826</c:v>
                </c:pt>
                <c:pt idx="465">
                  <c:v>300.737457</c:v>
                </c:pt>
                <c:pt idx="466">
                  <c:v>293.830231</c:v>
                </c:pt>
                <c:pt idx="467">
                  <c:v>291.295929</c:v>
                </c:pt>
                <c:pt idx="468">
                  <c:v>289.506989</c:v>
                </c:pt>
                <c:pt idx="469">
                  <c:v>282.699188</c:v>
                </c:pt>
                <c:pt idx="470">
                  <c:v>291.196533</c:v>
                </c:pt>
                <c:pt idx="471">
                  <c:v>292.140717</c:v>
                </c:pt>
                <c:pt idx="472">
                  <c:v>294.973145</c:v>
                </c:pt>
                <c:pt idx="473">
                  <c:v>301.880371</c:v>
                </c:pt>
                <c:pt idx="474">
                  <c:v>296.364563</c:v>
                </c:pt>
                <c:pt idx="475">
                  <c:v>297.855316</c:v>
                </c:pt>
                <c:pt idx="476">
                  <c:v>298.153473</c:v>
                </c:pt>
                <c:pt idx="477">
                  <c:v>296.31485</c:v>
                </c:pt>
                <c:pt idx="478">
                  <c:v>292.438843</c:v>
                </c:pt>
                <c:pt idx="479">
                  <c:v>293.63147</c:v>
                </c:pt>
                <c:pt idx="480">
                  <c:v>304.166199</c:v>
                </c:pt>
                <c:pt idx="481">
                  <c:v>305.209778</c:v>
                </c:pt>
                <c:pt idx="482">
                  <c:v>301.880371</c:v>
                </c:pt>
                <c:pt idx="483">
                  <c:v>295.817932</c:v>
                </c:pt>
                <c:pt idx="484">
                  <c:v>291.544403</c:v>
                </c:pt>
                <c:pt idx="485">
                  <c:v>281.456879</c:v>
                </c:pt>
                <c:pt idx="486">
                  <c:v>275.245361</c:v>
                </c:pt>
                <c:pt idx="487">
                  <c:v>278.127502</c:v>
                </c:pt>
                <c:pt idx="488">
                  <c:v>282.599792</c:v>
                </c:pt>
                <c:pt idx="489">
                  <c:v>282.649475</c:v>
                </c:pt>
                <c:pt idx="490">
                  <c:v>283.99118</c:v>
                </c:pt>
                <c:pt idx="491">
                  <c:v>290.103302</c:v>
                </c:pt>
                <c:pt idx="492">
                  <c:v>285.581329</c:v>
                </c:pt>
                <c:pt idx="493">
                  <c:v>293.383026</c:v>
                </c:pt>
                <c:pt idx="494">
                  <c:v>291.295929</c:v>
                </c:pt>
                <c:pt idx="495">
                  <c:v>293.681152</c:v>
                </c:pt>
                <c:pt idx="496">
                  <c:v>295.569458</c:v>
                </c:pt>
                <c:pt idx="497">
                  <c:v>292.836395</c:v>
                </c:pt>
                <c:pt idx="498">
                  <c:v>293.233917</c:v>
                </c:pt>
                <c:pt idx="499">
                  <c:v>296.960846</c:v>
                </c:pt>
                <c:pt idx="500">
                  <c:v>299.246704</c:v>
                </c:pt>
                <c:pt idx="501">
                  <c:v>304.166199</c:v>
                </c:pt>
                <c:pt idx="502">
                  <c:v>310.029907</c:v>
                </c:pt>
                <c:pt idx="503">
                  <c:v>309.73175</c:v>
                </c:pt>
                <c:pt idx="504">
                  <c:v>306.601135</c:v>
                </c:pt>
                <c:pt idx="505">
                  <c:v>297.20929</c:v>
                </c:pt>
                <c:pt idx="506">
                  <c:v>299.992065</c:v>
                </c:pt>
                <c:pt idx="507">
                  <c:v>308.141602</c:v>
                </c:pt>
                <c:pt idx="508">
                  <c:v>319.570801</c:v>
                </c:pt>
                <c:pt idx="509">
                  <c:v>315.992981</c:v>
                </c:pt>
                <c:pt idx="510">
                  <c:v>329.509247</c:v>
                </c:pt>
                <c:pt idx="511">
                  <c:v>327.223419</c:v>
                </c:pt>
                <c:pt idx="512">
                  <c:v>328.31665</c:v>
                </c:pt>
                <c:pt idx="513">
                  <c:v>331.149109</c:v>
                </c:pt>
                <c:pt idx="514">
                  <c:v>331.298187</c:v>
                </c:pt>
                <c:pt idx="515">
                  <c:v>339.795563</c:v>
                </c:pt>
                <c:pt idx="516">
                  <c:v>342.926147</c:v>
                </c:pt>
                <c:pt idx="517">
                  <c:v>333.931885</c:v>
                </c:pt>
                <c:pt idx="518">
                  <c:v>374.083191</c:v>
                </c:pt>
                <c:pt idx="519">
                  <c:v>380.592896</c:v>
                </c:pt>
                <c:pt idx="520">
                  <c:v>413.091614</c:v>
                </c:pt>
                <c:pt idx="521">
                  <c:v>418.2099</c:v>
                </c:pt>
                <c:pt idx="522">
                  <c:v>503.63089</c:v>
                </c:pt>
                <c:pt idx="523">
                  <c:v>494.388153</c:v>
                </c:pt>
                <c:pt idx="524">
                  <c:v>506.463348</c:v>
                </c:pt>
                <c:pt idx="525">
                  <c:v>479.132629</c:v>
                </c:pt>
                <c:pt idx="526">
                  <c:v>484.052124</c:v>
                </c:pt>
                <c:pt idx="527">
                  <c:v>504.873199</c:v>
                </c:pt>
                <c:pt idx="528">
                  <c:v>487.878448</c:v>
                </c:pt>
                <c:pt idx="529">
                  <c:v>476.797089</c:v>
                </c:pt>
                <c:pt idx="530">
                  <c:v>505.469513</c:v>
                </c:pt>
                <c:pt idx="531">
                  <c:v>494.586884</c:v>
                </c:pt>
                <c:pt idx="532">
                  <c:v>477.989716</c:v>
                </c:pt>
                <c:pt idx="533">
                  <c:v>480.772461</c:v>
                </c:pt>
                <c:pt idx="534">
                  <c:v>482.710449</c:v>
                </c:pt>
                <c:pt idx="535">
                  <c:v>484.797516</c:v>
                </c:pt>
                <c:pt idx="536">
                  <c:v>482.064453</c:v>
                </c:pt>
                <c:pt idx="537">
                  <c:v>486.636139</c:v>
                </c:pt>
                <c:pt idx="538">
                  <c:v>498.363525</c:v>
                </c:pt>
                <c:pt idx="539">
                  <c:v>506.612427</c:v>
                </c:pt>
                <c:pt idx="540">
                  <c:v>507.655945</c:v>
                </c:pt>
                <c:pt idx="541">
                  <c:v>500.152435</c:v>
                </c:pt>
                <c:pt idx="542">
                  <c:v>503.879333</c:v>
                </c:pt>
                <c:pt idx="543">
                  <c:v>502.239502</c:v>
                </c:pt>
                <c:pt idx="544">
                  <c:v>515.606689</c:v>
                </c:pt>
                <c:pt idx="545">
                  <c:v>527.03595</c:v>
                </c:pt>
                <c:pt idx="546">
                  <c:v>506.761505</c:v>
                </c:pt>
                <c:pt idx="547">
                  <c:v>483.157684</c:v>
                </c:pt>
                <c:pt idx="548">
                  <c:v>492.350739</c:v>
                </c:pt>
                <c:pt idx="549">
                  <c:v>485.691986</c:v>
                </c:pt>
                <c:pt idx="550">
                  <c:v>489.717072</c:v>
                </c:pt>
                <c:pt idx="551">
                  <c:v>457.417114</c:v>
                </c:pt>
                <c:pt idx="552">
                  <c:v>458.41095</c:v>
                </c:pt>
                <c:pt idx="553">
                  <c:v>455.976013</c:v>
                </c:pt>
                <c:pt idx="554">
                  <c:v>472.424164</c:v>
                </c:pt>
                <c:pt idx="555">
                  <c:v>476.051697</c:v>
                </c:pt>
                <c:pt idx="556">
                  <c:v>477.045532</c:v>
                </c:pt>
                <c:pt idx="557">
                  <c:v>464.423706</c:v>
                </c:pt>
                <c:pt idx="558">
                  <c:v>478.933838</c:v>
                </c:pt>
                <c:pt idx="559">
                  <c:v>490.710907</c:v>
                </c:pt>
                <c:pt idx="560">
                  <c:v>490.76059</c:v>
                </c:pt>
                <c:pt idx="561">
                  <c:v>491.30722</c:v>
                </c:pt>
                <c:pt idx="562">
                  <c:v>492.20166</c:v>
                </c:pt>
                <c:pt idx="563">
                  <c:v>486.487061</c:v>
                </c:pt>
                <c:pt idx="564">
                  <c:v>488.474762</c:v>
                </c:pt>
                <c:pt idx="565">
                  <c:v>488.921997</c:v>
                </c:pt>
                <c:pt idx="566">
                  <c:v>467.107086</c:v>
                </c:pt>
                <c:pt idx="567">
                  <c:v>444.397736</c:v>
                </c:pt>
                <c:pt idx="568">
                  <c:v>450.758331</c:v>
                </c:pt>
                <c:pt idx="569">
                  <c:v>467.604004</c:v>
                </c:pt>
                <c:pt idx="570">
                  <c:v>469.442627</c:v>
                </c:pt>
                <c:pt idx="571">
                  <c:v>464.67215</c:v>
                </c:pt>
                <c:pt idx="572">
                  <c:v>468.399078</c:v>
                </c:pt>
                <c:pt idx="573">
                  <c:v>477.144928</c:v>
                </c:pt>
                <c:pt idx="574">
                  <c:v>472.871368</c:v>
                </c:pt>
                <c:pt idx="575">
                  <c:v>467.454926</c:v>
                </c:pt>
                <c:pt idx="576">
                  <c:v>479.381073</c:v>
                </c:pt>
                <c:pt idx="577">
                  <c:v>494.388153</c:v>
                </c:pt>
                <c:pt idx="578">
                  <c:v>486.437378</c:v>
                </c:pt>
                <c:pt idx="579">
                  <c:v>486.536743</c:v>
                </c:pt>
                <c:pt idx="580">
                  <c:v>485.890747</c:v>
                </c:pt>
                <c:pt idx="581">
                  <c:v>487.431213</c:v>
                </c:pt>
                <c:pt idx="582">
                  <c:v>500.59967</c:v>
                </c:pt>
                <c:pt idx="583">
                  <c:v>498.164734</c:v>
                </c:pt>
                <c:pt idx="584">
                  <c:v>503.978729</c:v>
                </c:pt>
                <c:pt idx="585">
                  <c:v>508.798889</c:v>
                </c:pt>
                <c:pt idx="586">
                  <c:v>506.612427</c:v>
                </c:pt>
                <c:pt idx="587">
                  <c:v>521.768555</c:v>
                </c:pt>
                <c:pt idx="588">
                  <c:v>507.805054</c:v>
                </c:pt>
                <c:pt idx="589">
                  <c:v>517.544739</c:v>
                </c:pt>
                <c:pt idx="590">
                  <c:v>512.525818</c:v>
                </c:pt>
                <c:pt idx="591">
                  <c:v>498.910126</c:v>
                </c:pt>
                <c:pt idx="592">
                  <c:v>475.604462</c:v>
                </c:pt>
                <c:pt idx="593">
                  <c:v>487.381531</c:v>
                </c:pt>
                <c:pt idx="594">
                  <c:v>491.207825</c:v>
                </c:pt>
                <c:pt idx="595">
                  <c:v>494.33844</c:v>
                </c:pt>
                <c:pt idx="596">
                  <c:v>514.314697</c:v>
                </c:pt>
                <c:pt idx="597">
                  <c:v>501.195953</c:v>
                </c:pt>
                <c:pt idx="598">
                  <c:v>503.28302</c:v>
                </c:pt>
                <c:pt idx="599">
                  <c:v>501.494141</c:v>
                </c:pt>
                <c:pt idx="600">
                  <c:v>497.469025</c:v>
                </c:pt>
                <c:pt idx="601">
                  <c:v>491.754425</c:v>
                </c:pt>
                <c:pt idx="602">
                  <c:v>489.468597</c:v>
                </c:pt>
                <c:pt idx="603">
                  <c:v>498.26413</c:v>
                </c:pt>
                <c:pt idx="604">
                  <c:v>504.17749</c:v>
                </c:pt>
                <c:pt idx="605">
                  <c:v>495.282593</c:v>
                </c:pt>
                <c:pt idx="606">
                  <c:v>500.748749</c:v>
                </c:pt>
                <c:pt idx="607">
                  <c:v>495.133514</c:v>
                </c:pt>
                <c:pt idx="608">
                  <c:v>490.064911</c:v>
                </c:pt>
                <c:pt idx="609">
                  <c:v>491.65506</c:v>
                </c:pt>
                <c:pt idx="610">
                  <c:v>475.505096</c:v>
                </c:pt>
                <c:pt idx="611">
                  <c:v>474.063995</c:v>
                </c:pt>
                <c:pt idx="612">
                  <c:v>425.216522</c:v>
                </c:pt>
                <c:pt idx="613">
                  <c:v>456.771118</c:v>
                </c:pt>
                <c:pt idx="614">
                  <c:v>451.354645</c:v>
                </c:pt>
                <c:pt idx="615">
                  <c:v>444.844971</c:v>
                </c:pt>
                <c:pt idx="616">
                  <c:v>434.210815</c:v>
                </c:pt>
                <c:pt idx="617">
                  <c:v>414.930237</c:v>
                </c:pt>
                <c:pt idx="618">
                  <c:v>391.773651</c:v>
                </c:pt>
                <c:pt idx="619">
                  <c:v>389.388397</c:v>
                </c:pt>
                <c:pt idx="620">
                  <c:v>403.451324</c:v>
                </c:pt>
                <c:pt idx="621">
                  <c:v>416.96759</c:v>
                </c:pt>
                <c:pt idx="622">
                  <c:v>415.576233</c:v>
                </c:pt>
                <c:pt idx="623">
                  <c:v>409.165955</c:v>
                </c:pt>
                <c:pt idx="624">
                  <c:v>411.103912</c:v>
                </c:pt>
                <c:pt idx="625">
                  <c:v>422.185272</c:v>
                </c:pt>
                <c:pt idx="626">
                  <c:v>431.129883</c:v>
                </c:pt>
                <c:pt idx="627">
                  <c:v>425.315918</c:v>
                </c:pt>
                <c:pt idx="628">
                  <c:v>437.589874</c:v>
                </c:pt>
                <c:pt idx="629">
                  <c:v>433.018219</c:v>
                </c:pt>
                <c:pt idx="630">
                  <c:v>430.5336</c:v>
                </c:pt>
                <c:pt idx="631">
                  <c:v>429.390656</c:v>
                </c:pt>
                <c:pt idx="632">
                  <c:v>429.986969</c:v>
                </c:pt>
                <c:pt idx="633">
                  <c:v>430.881439</c:v>
                </c:pt>
                <c:pt idx="634">
                  <c:v>432.968506</c:v>
                </c:pt>
                <c:pt idx="635">
                  <c:v>430.831757</c:v>
                </c:pt>
                <c:pt idx="636">
                  <c:v>438.384979</c:v>
                </c:pt>
                <c:pt idx="637">
                  <c:v>444.049866</c:v>
                </c:pt>
                <c:pt idx="638">
                  <c:v>455.230621</c:v>
                </c:pt>
                <c:pt idx="639">
                  <c:v>453.342316</c:v>
                </c:pt>
                <c:pt idx="640">
                  <c:v>446.683594</c:v>
                </c:pt>
                <c:pt idx="641">
                  <c:v>449.317261</c:v>
                </c:pt>
                <c:pt idx="642">
                  <c:v>449.267548</c:v>
                </c:pt>
                <c:pt idx="643">
                  <c:v>435.453125</c:v>
                </c:pt>
                <c:pt idx="644">
                  <c:v>428.347137</c:v>
                </c:pt>
                <c:pt idx="645">
                  <c:v>430.980835</c:v>
                </c:pt>
                <c:pt idx="646">
                  <c:v>421.489624</c:v>
                </c:pt>
                <c:pt idx="647">
                  <c:v>437.788666</c:v>
                </c:pt>
                <c:pt idx="648">
                  <c:v>445.19281</c:v>
                </c:pt>
                <c:pt idx="649">
                  <c:v>436.24823</c:v>
                </c:pt>
                <c:pt idx="650">
                  <c:v>422.632538</c:v>
                </c:pt>
                <c:pt idx="651">
                  <c:v>432.123749</c:v>
                </c:pt>
                <c:pt idx="652">
                  <c:v>427.50235</c:v>
                </c:pt>
                <c:pt idx="653">
                  <c:v>433.515137</c:v>
                </c:pt>
                <c:pt idx="654">
                  <c:v>434.856812</c:v>
                </c:pt>
                <c:pt idx="655">
                  <c:v>420.992706</c:v>
                </c:pt>
                <c:pt idx="656">
                  <c:v>423.676056</c:v>
                </c:pt>
                <c:pt idx="657">
                  <c:v>406.184418</c:v>
                </c:pt>
                <c:pt idx="658">
                  <c:v>389.289032</c:v>
                </c:pt>
                <c:pt idx="659">
                  <c:v>385.512421</c:v>
                </c:pt>
                <c:pt idx="660">
                  <c:v>369.809692</c:v>
                </c:pt>
                <c:pt idx="661">
                  <c:v>401.861176</c:v>
                </c:pt>
                <c:pt idx="662">
                  <c:v>402.805298</c:v>
                </c:pt>
                <c:pt idx="663">
                  <c:v>421.489624</c:v>
                </c:pt>
                <c:pt idx="664">
                  <c:v>412.545013</c:v>
                </c:pt>
                <c:pt idx="665">
                  <c:v>396.295654</c:v>
                </c:pt>
                <c:pt idx="666">
                  <c:v>415.377472</c:v>
                </c:pt>
                <c:pt idx="667">
                  <c:v>419.005005</c:v>
                </c:pt>
                <c:pt idx="668">
                  <c:v>422.980377</c:v>
                </c:pt>
                <c:pt idx="669">
                  <c:v>414.483002</c:v>
                </c:pt>
                <c:pt idx="670">
                  <c:v>418.110535</c:v>
                </c:pt>
                <c:pt idx="671">
                  <c:v>426.95575</c:v>
                </c:pt>
                <c:pt idx="672">
                  <c:v>439.577576</c:v>
                </c:pt>
                <c:pt idx="673">
                  <c:v>441.118042</c:v>
                </c:pt>
                <c:pt idx="674">
                  <c:v>441.96283</c:v>
                </c:pt>
                <c:pt idx="675">
                  <c:v>436.297882</c:v>
                </c:pt>
                <c:pt idx="676">
                  <c:v>429.241577</c:v>
                </c:pt>
                <c:pt idx="677">
                  <c:v>429.688843</c:v>
                </c:pt>
                <c:pt idx="678">
                  <c:v>433.266693</c:v>
                </c:pt>
                <c:pt idx="679">
                  <c:v>432.918823</c:v>
                </c:pt>
                <c:pt idx="680">
                  <c:v>425.912201</c:v>
                </c:pt>
                <c:pt idx="681">
                  <c:v>425.564392</c:v>
                </c:pt>
                <c:pt idx="682">
                  <c:v>404.196716</c:v>
                </c:pt>
                <c:pt idx="683">
                  <c:v>402.556854</c:v>
                </c:pt>
                <c:pt idx="684">
                  <c:v>411.302704</c:v>
                </c:pt>
                <c:pt idx="685">
                  <c:v>390.581024</c:v>
                </c:pt>
                <c:pt idx="686">
                  <c:v>386.75473</c:v>
                </c:pt>
                <c:pt idx="687">
                  <c:v>380.394135</c:v>
                </c:pt>
                <c:pt idx="688">
                  <c:v>395.15271</c:v>
                </c:pt>
                <c:pt idx="689">
                  <c:v>390.581024</c:v>
                </c:pt>
                <c:pt idx="690">
                  <c:v>404.693634</c:v>
                </c:pt>
                <c:pt idx="691">
                  <c:v>406.681335</c:v>
                </c:pt>
                <c:pt idx="692">
                  <c:v>411.998383</c:v>
                </c:pt>
                <c:pt idx="693">
                  <c:v>414.483002</c:v>
                </c:pt>
                <c:pt idx="694">
                  <c:v>414.433319</c:v>
                </c:pt>
                <c:pt idx="695">
                  <c:v>409.165955</c:v>
                </c:pt>
                <c:pt idx="696">
                  <c:v>410.15979</c:v>
                </c:pt>
                <c:pt idx="697">
                  <c:v>405.836548</c:v>
                </c:pt>
                <c:pt idx="698">
                  <c:v>409.464081</c:v>
                </c:pt>
                <c:pt idx="699">
                  <c:v>413.73761</c:v>
                </c:pt>
                <c:pt idx="700">
                  <c:v>428.148346</c:v>
                </c:pt>
                <c:pt idx="701">
                  <c:v>438.881897</c:v>
                </c:pt>
                <c:pt idx="702">
                  <c:v>434.310211</c:v>
                </c:pt>
                <c:pt idx="703">
                  <c:v>427.601746</c:v>
                </c:pt>
                <c:pt idx="704">
                  <c:v>424.471161</c:v>
                </c:pt>
                <c:pt idx="705">
                  <c:v>425.266205</c:v>
                </c:pt>
                <c:pt idx="706">
                  <c:v>437.341431</c:v>
                </c:pt>
                <c:pt idx="707">
                  <c:v>448.124634</c:v>
                </c:pt>
                <c:pt idx="708">
                  <c:v>446.186676</c:v>
                </c:pt>
                <c:pt idx="709">
                  <c:v>450.55957</c:v>
                </c:pt>
                <c:pt idx="710">
                  <c:v>451.950958</c:v>
                </c:pt>
                <c:pt idx="711">
                  <c:v>452.050354</c:v>
                </c:pt>
                <c:pt idx="712">
                  <c:v>446.733276</c:v>
                </c:pt>
                <c:pt idx="713">
                  <c:v>438.335266</c:v>
                </c:pt>
                <c:pt idx="714">
                  <c:v>441.217438</c:v>
                </c:pt>
                <c:pt idx="715">
                  <c:v>439.627289</c:v>
                </c:pt>
                <c:pt idx="716">
                  <c:v>446.882324</c:v>
                </c:pt>
                <c:pt idx="717">
                  <c:v>476.30014</c:v>
                </c:pt>
                <c:pt idx="718">
                  <c:v>473.119843</c:v>
                </c:pt>
                <c:pt idx="719">
                  <c:v>464.821259</c:v>
                </c:pt>
                <c:pt idx="720">
                  <c:v>465.815094</c:v>
                </c:pt>
                <c:pt idx="721">
                  <c:v>462.5354</c:v>
                </c:pt>
                <c:pt idx="722">
                  <c:v>465.218781</c:v>
                </c:pt>
                <c:pt idx="723">
                  <c:v>472.672638</c:v>
                </c:pt>
                <c:pt idx="724">
                  <c:v>473.716156</c:v>
                </c:pt>
                <c:pt idx="725">
                  <c:v>474.560913</c:v>
                </c:pt>
                <c:pt idx="726">
                  <c:v>486.685852</c:v>
                </c:pt>
                <c:pt idx="727">
                  <c:v>482.412292</c:v>
                </c:pt>
                <c:pt idx="728">
                  <c:v>481.766296</c:v>
                </c:pt>
                <c:pt idx="729">
                  <c:v>467.902161</c:v>
                </c:pt>
                <c:pt idx="730">
                  <c:v>451.652802</c:v>
                </c:pt>
                <c:pt idx="731">
                  <c:v>457.317719</c:v>
                </c:pt>
                <c:pt idx="732">
                  <c:v>460.249573</c:v>
                </c:pt>
                <c:pt idx="733">
                  <c:v>456.224487</c:v>
                </c:pt>
                <c:pt idx="734">
                  <c:v>461.939087</c:v>
                </c:pt>
                <c:pt idx="735">
                  <c:v>450.55957</c:v>
                </c:pt>
                <c:pt idx="736">
                  <c:v>468.100922</c:v>
                </c:pt>
                <c:pt idx="737">
                  <c:v>463.877106</c:v>
                </c:pt>
                <c:pt idx="738">
                  <c:v>459.305389</c:v>
                </c:pt>
                <c:pt idx="739">
                  <c:v>456.174805</c:v>
                </c:pt>
                <c:pt idx="740">
                  <c:v>454.982178</c:v>
                </c:pt>
                <c:pt idx="741">
                  <c:v>443.105743</c:v>
                </c:pt>
                <c:pt idx="742">
                  <c:v>439.577576</c:v>
                </c:pt>
                <c:pt idx="743">
                  <c:v>443.254822</c:v>
                </c:pt>
                <c:pt idx="744">
                  <c:v>448.22403</c:v>
                </c:pt>
                <c:pt idx="745">
                  <c:v>454.137421</c:v>
                </c:pt>
                <c:pt idx="746">
                  <c:v>447.428986</c:v>
                </c:pt>
                <c:pt idx="747">
                  <c:v>444.248657</c:v>
                </c:pt>
                <c:pt idx="748">
                  <c:v>429.738525</c:v>
                </c:pt>
                <c:pt idx="749">
                  <c:v>422.880981</c:v>
                </c:pt>
                <c:pt idx="750">
                  <c:v>431.577148</c:v>
                </c:pt>
                <c:pt idx="751">
                  <c:v>425.067474</c:v>
                </c:pt>
                <c:pt idx="752">
                  <c:v>429.63913</c:v>
                </c:pt>
                <c:pt idx="753">
                  <c:v>420.446045</c:v>
                </c:pt>
                <c:pt idx="754">
                  <c:v>395.202393</c:v>
                </c:pt>
                <c:pt idx="755">
                  <c:v>396.345306</c:v>
                </c:pt>
                <c:pt idx="756">
                  <c:v>396.593781</c:v>
                </c:pt>
                <c:pt idx="757">
                  <c:v>399.823792</c:v>
                </c:pt>
                <c:pt idx="758">
                  <c:v>402.159332</c:v>
                </c:pt>
                <c:pt idx="759">
                  <c:v>395.202393</c:v>
                </c:pt>
                <c:pt idx="760">
                  <c:v>405.439026</c:v>
                </c:pt>
                <c:pt idx="761">
                  <c:v>411.451782</c:v>
                </c:pt>
                <c:pt idx="762">
                  <c:v>409.662872</c:v>
                </c:pt>
                <c:pt idx="763">
                  <c:v>393.512878</c:v>
                </c:pt>
                <c:pt idx="764">
                  <c:v>390.879181</c:v>
                </c:pt>
                <c:pt idx="765">
                  <c:v>394.059479</c:v>
                </c:pt>
                <c:pt idx="766">
                  <c:v>396.494415</c:v>
                </c:pt>
                <c:pt idx="767">
                  <c:v>393.761353</c:v>
                </c:pt>
                <c:pt idx="768">
                  <c:v>393.661957</c:v>
                </c:pt>
                <c:pt idx="769">
                  <c:v>401.811462</c:v>
                </c:pt>
                <c:pt idx="770">
                  <c:v>396.593781</c:v>
                </c:pt>
                <c:pt idx="771">
                  <c:v>395.599945</c:v>
                </c:pt>
                <c:pt idx="772">
                  <c:v>395.50058</c:v>
                </c:pt>
                <c:pt idx="773">
                  <c:v>399.0784</c:v>
                </c:pt>
                <c:pt idx="774">
                  <c:v>402.10965</c:v>
                </c:pt>
                <c:pt idx="775">
                  <c:v>405.140839</c:v>
                </c:pt>
                <c:pt idx="776">
                  <c:v>407.327332</c:v>
                </c:pt>
                <c:pt idx="777">
                  <c:v>410.060394</c:v>
                </c:pt>
                <c:pt idx="778">
                  <c:v>418.905609</c:v>
                </c:pt>
                <c:pt idx="779">
                  <c:v>419.501923</c:v>
                </c:pt>
                <c:pt idx="780">
                  <c:v>413.687927</c:v>
                </c:pt>
                <c:pt idx="781">
                  <c:v>422.731934</c:v>
                </c:pt>
                <c:pt idx="782">
                  <c:v>432.223114</c:v>
                </c:pt>
                <c:pt idx="783">
                  <c:v>430.334839</c:v>
                </c:pt>
                <c:pt idx="784">
                  <c:v>409.662872</c:v>
                </c:pt>
                <c:pt idx="785">
                  <c:v>420.942993</c:v>
                </c:pt>
                <c:pt idx="786">
                  <c:v>430.931152</c:v>
                </c:pt>
                <c:pt idx="787">
                  <c:v>434.359894</c:v>
                </c:pt>
                <c:pt idx="788">
                  <c:v>428.744659</c:v>
                </c:pt>
                <c:pt idx="789">
                  <c:v>421.092072</c:v>
                </c:pt>
                <c:pt idx="790">
                  <c:v>420.942993</c:v>
                </c:pt>
                <c:pt idx="791">
                  <c:v>418.458374</c:v>
                </c:pt>
                <c:pt idx="792">
                  <c:v>422.036224</c:v>
                </c:pt>
                <c:pt idx="793">
                  <c:v>421.539307</c:v>
                </c:pt>
                <c:pt idx="794">
                  <c:v>420.744232</c:v>
                </c:pt>
                <c:pt idx="795">
                  <c:v>430.583282</c:v>
                </c:pt>
                <c:pt idx="796">
                  <c:v>430.5336</c:v>
                </c:pt>
                <c:pt idx="797">
                  <c:v>430.384521</c:v>
                </c:pt>
                <c:pt idx="798">
                  <c:v>436.645752</c:v>
                </c:pt>
                <c:pt idx="799">
                  <c:v>435.602203</c:v>
                </c:pt>
                <c:pt idx="800">
                  <c:v>432.620667</c:v>
                </c:pt>
                <c:pt idx="801">
                  <c:v>426.06131</c:v>
                </c:pt>
                <c:pt idx="802">
                  <c:v>424.669891</c:v>
                </c:pt>
                <c:pt idx="803">
                  <c:v>417.514221</c:v>
                </c:pt>
                <c:pt idx="804">
                  <c:v>414.63208</c:v>
                </c:pt>
                <c:pt idx="805">
                  <c:v>410.805786</c:v>
                </c:pt>
                <c:pt idx="806">
                  <c:v>411.551178</c:v>
                </c:pt>
                <c:pt idx="807">
                  <c:v>415.924072</c:v>
                </c:pt>
                <c:pt idx="808">
                  <c:v>415.377472</c:v>
                </c:pt>
                <c:pt idx="809">
                  <c:v>414.085449</c:v>
                </c:pt>
                <c:pt idx="810">
                  <c:v>418.657135</c:v>
                </c:pt>
                <c:pt idx="811">
                  <c:v>415.327759</c:v>
                </c:pt>
                <c:pt idx="812">
                  <c:v>408.072723</c:v>
                </c:pt>
                <c:pt idx="813">
                  <c:v>400.420105</c:v>
                </c:pt>
                <c:pt idx="814">
                  <c:v>391.922729</c:v>
                </c:pt>
                <c:pt idx="815">
                  <c:v>375.971497</c:v>
                </c:pt>
                <c:pt idx="816">
                  <c:v>382.481201</c:v>
                </c:pt>
                <c:pt idx="817">
                  <c:v>391.723938</c:v>
                </c:pt>
                <c:pt idx="818">
                  <c:v>388.990875</c:v>
                </c:pt>
                <c:pt idx="819">
                  <c:v>383.524719</c:v>
                </c:pt>
                <c:pt idx="820">
                  <c:v>385.711212</c:v>
                </c:pt>
                <c:pt idx="821">
                  <c:v>392.369934</c:v>
                </c:pt>
                <c:pt idx="822">
                  <c:v>391.57489</c:v>
                </c:pt>
                <c:pt idx="823">
                  <c:v>383.375671</c:v>
                </c:pt>
                <c:pt idx="824">
                  <c:v>384.61795</c:v>
                </c:pt>
                <c:pt idx="825">
                  <c:v>379.797821</c:v>
                </c:pt>
                <c:pt idx="826">
                  <c:v>387.003174</c:v>
                </c:pt>
                <c:pt idx="827">
                  <c:v>410.507599</c:v>
                </c:pt>
                <c:pt idx="828">
                  <c:v>415.476837</c:v>
                </c:pt>
                <c:pt idx="829">
                  <c:v>409.662872</c:v>
                </c:pt>
                <c:pt idx="830">
                  <c:v>408.91748</c:v>
                </c:pt>
                <c:pt idx="831">
                  <c:v>410.606995</c:v>
                </c:pt>
                <c:pt idx="832">
                  <c:v>412.694092</c:v>
                </c:pt>
                <c:pt idx="833">
                  <c:v>405.88623</c:v>
                </c:pt>
                <c:pt idx="834">
                  <c:v>398.283325</c:v>
                </c:pt>
                <c:pt idx="835">
                  <c:v>400.618866</c:v>
                </c:pt>
                <c:pt idx="836">
                  <c:v>405.935944</c:v>
                </c:pt>
                <c:pt idx="837">
                  <c:v>419.501923</c:v>
                </c:pt>
                <c:pt idx="838">
                  <c:v>416.42099</c:v>
                </c:pt>
                <c:pt idx="839">
                  <c:v>442.807556</c:v>
                </c:pt>
                <c:pt idx="840">
                  <c:v>440.819885</c:v>
                </c:pt>
                <c:pt idx="841">
                  <c:v>449.366943</c:v>
                </c:pt>
                <c:pt idx="842">
                  <c:v>443.900818</c:v>
                </c:pt>
                <c:pt idx="843">
                  <c:v>441.913116</c:v>
                </c:pt>
                <c:pt idx="844">
                  <c:v>442.708221</c:v>
                </c:pt>
                <c:pt idx="845">
                  <c:v>439.180054</c:v>
                </c:pt>
                <c:pt idx="846">
                  <c:v>432.570984</c:v>
                </c:pt>
                <c:pt idx="847">
                  <c:v>437.391144</c:v>
                </c:pt>
                <c:pt idx="848">
                  <c:v>433.962341</c:v>
                </c:pt>
                <c:pt idx="849">
                  <c:v>442.857269</c:v>
                </c:pt>
                <c:pt idx="850">
                  <c:v>438.384979</c:v>
                </c:pt>
                <c:pt idx="851">
                  <c:v>437.639587</c:v>
                </c:pt>
                <c:pt idx="852">
                  <c:v>441.26712</c:v>
                </c:pt>
                <c:pt idx="853">
                  <c:v>438.832184</c:v>
                </c:pt>
                <c:pt idx="854">
                  <c:v>437.192352</c:v>
                </c:pt>
                <c:pt idx="855">
                  <c:v>440.124207</c:v>
                </c:pt>
                <c:pt idx="856">
                  <c:v>433.862976</c:v>
                </c:pt>
                <c:pt idx="857">
                  <c:v>426.856384</c:v>
                </c:pt>
                <c:pt idx="858">
                  <c:v>430.5336</c:v>
                </c:pt>
                <c:pt idx="859">
                  <c:v>425.067474</c:v>
                </c:pt>
                <c:pt idx="860">
                  <c:v>415.327759</c:v>
                </c:pt>
                <c:pt idx="861">
                  <c:v>418.011169</c:v>
                </c:pt>
                <c:pt idx="862">
                  <c:v>423.328247</c:v>
                </c:pt>
                <c:pt idx="863">
                  <c:v>417.862091</c:v>
                </c:pt>
                <c:pt idx="864">
                  <c:v>425.365601</c:v>
                </c:pt>
                <c:pt idx="865">
                  <c:v>437.242065</c:v>
                </c:pt>
                <c:pt idx="866">
                  <c:v>436.745148</c:v>
                </c:pt>
                <c:pt idx="867">
                  <c:v>429.539764</c:v>
                </c:pt>
                <c:pt idx="868">
                  <c:v>433.067902</c:v>
                </c:pt>
                <c:pt idx="869">
                  <c:v>419.800079</c:v>
                </c:pt>
                <c:pt idx="870">
                  <c:v>414.184845</c:v>
                </c:pt>
                <c:pt idx="871">
                  <c:v>408.718689</c:v>
                </c:pt>
                <c:pt idx="872">
                  <c:v>413.091614</c:v>
                </c:pt>
                <c:pt idx="873">
                  <c:v>416.371307</c:v>
                </c:pt>
                <c:pt idx="874">
                  <c:v>408.221771</c:v>
                </c:pt>
                <c:pt idx="875">
                  <c:v>409.861603</c:v>
                </c:pt>
                <c:pt idx="876">
                  <c:v>413.489136</c:v>
                </c:pt>
                <c:pt idx="877">
                  <c:v>416.520386</c:v>
                </c:pt>
                <c:pt idx="878">
                  <c:v>413.687927</c:v>
                </c:pt>
                <c:pt idx="879">
                  <c:v>409.315002</c:v>
                </c:pt>
                <c:pt idx="880">
                  <c:v>399.227509</c:v>
                </c:pt>
                <c:pt idx="881">
                  <c:v>406.631622</c:v>
                </c:pt>
                <c:pt idx="882">
                  <c:v>418.011169</c:v>
                </c:pt>
                <c:pt idx="883">
                  <c:v>421.638672</c:v>
                </c:pt>
                <c:pt idx="884">
                  <c:v>423.775452</c:v>
                </c:pt>
                <c:pt idx="885">
                  <c:v>434.856812</c:v>
                </c:pt>
                <c:pt idx="886">
                  <c:v>458.212158</c:v>
                </c:pt>
                <c:pt idx="887">
                  <c:v>455.926331</c:v>
                </c:pt>
                <c:pt idx="888">
                  <c:v>462.386322</c:v>
                </c:pt>
                <c:pt idx="889">
                  <c:v>466.659851</c:v>
                </c:pt>
                <c:pt idx="890">
                  <c:v>468.995392</c:v>
                </c:pt>
                <c:pt idx="891">
                  <c:v>470.03894</c:v>
                </c:pt>
                <c:pt idx="892">
                  <c:v>466.063568</c:v>
                </c:pt>
                <c:pt idx="893">
                  <c:v>473.865234</c:v>
                </c:pt>
                <c:pt idx="894">
                  <c:v>468.100922</c:v>
                </c:pt>
                <c:pt idx="895">
                  <c:v>472.125977</c:v>
                </c:pt>
                <c:pt idx="896">
                  <c:v>470.386749</c:v>
                </c:pt>
                <c:pt idx="897">
                  <c:v>475.107513</c:v>
                </c:pt>
                <c:pt idx="898">
                  <c:v>478.536316</c:v>
                </c:pt>
                <c:pt idx="899">
                  <c:v>482.163818</c:v>
                </c:pt>
                <c:pt idx="900">
                  <c:v>477.294006</c:v>
                </c:pt>
                <c:pt idx="901">
                  <c:v>480.921539</c:v>
                </c:pt>
                <c:pt idx="902">
                  <c:v>477.790924</c:v>
                </c:pt>
                <c:pt idx="903">
                  <c:v>474.262787</c:v>
                </c:pt>
                <c:pt idx="904">
                  <c:v>497.121216</c:v>
                </c:pt>
                <c:pt idx="905">
                  <c:v>500.450562</c:v>
                </c:pt>
                <c:pt idx="906">
                  <c:v>506.31427</c:v>
                </c:pt>
                <c:pt idx="907">
                  <c:v>508.500732</c:v>
                </c:pt>
                <c:pt idx="908">
                  <c:v>512.476135</c:v>
                </c:pt>
                <c:pt idx="909">
                  <c:v>527.532837</c:v>
                </c:pt>
                <c:pt idx="910">
                  <c:v>517.842834</c:v>
                </c:pt>
                <c:pt idx="911">
                  <c:v>512.376709</c:v>
                </c:pt>
                <c:pt idx="912">
                  <c:v>521.520081</c:v>
                </c:pt>
                <c:pt idx="913">
                  <c:v>519.134827</c:v>
                </c:pt>
                <c:pt idx="914">
                  <c:v>525.247009</c:v>
                </c:pt>
                <c:pt idx="915">
                  <c:v>516.998108</c:v>
                </c:pt>
                <c:pt idx="916">
                  <c:v>515.358215</c:v>
                </c:pt>
                <c:pt idx="917">
                  <c:v>515.606689</c:v>
                </c:pt>
                <c:pt idx="918">
                  <c:v>523.209656</c:v>
                </c:pt>
                <c:pt idx="919">
                  <c:v>531.955444</c:v>
                </c:pt>
                <c:pt idx="920">
                  <c:v>532.452393</c:v>
                </c:pt>
                <c:pt idx="921">
                  <c:v>543.086548</c:v>
                </c:pt>
                <c:pt idx="922">
                  <c:v>564.454224</c:v>
                </c:pt>
                <c:pt idx="923">
                  <c:v>556.205322</c:v>
                </c:pt>
                <c:pt idx="924">
                  <c:v>558.739624</c:v>
                </c:pt>
                <c:pt idx="925">
                  <c:v>560.230347</c:v>
                </c:pt>
                <c:pt idx="926">
                  <c:v>558.342041</c:v>
                </c:pt>
                <c:pt idx="927">
                  <c:v>566.640686</c:v>
                </c:pt>
                <c:pt idx="928">
                  <c:v>564.752319</c:v>
                </c:pt>
                <c:pt idx="929">
                  <c:v>566.044312</c:v>
                </c:pt>
                <c:pt idx="930">
                  <c:v>562.267761</c:v>
                </c:pt>
                <c:pt idx="931">
                  <c:v>579.709717</c:v>
                </c:pt>
                <c:pt idx="932">
                  <c:v>577.62262</c:v>
                </c:pt>
                <c:pt idx="933">
                  <c:v>565.795898</c:v>
                </c:pt>
                <c:pt idx="934">
                  <c:v>555.807739</c:v>
                </c:pt>
                <c:pt idx="935">
                  <c:v>564.354797</c:v>
                </c:pt>
                <c:pt idx="936">
                  <c:v>569.522766</c:v>
                </c:pt>
                <c:pt idx="937">
                  <c:v>583.088806</c:v>
                </c:pt>
                <c:pt idx="938">
                  <c:v>591.834595</c:v>
                </c:pt>
                <c:pt idx="939">
                  <c:v>614.643372</c:v>
                </c:pt>
                <c:pt idx="940">
                  <c:v>614.643372</c:v>
                </c:pt>
                <c:pt idx="941">
                  <c:v>620.904602</c:v>
                </c:pt>
                <c:pt idx="942">
                  <c:v>614.543945</c:v>
                </c:pt>
                <c:pt idx="943">
                  <c:v>616.631042</c:v>
                </c:pt>
                <c:pt idx="944">
                  <c:v>617.724243</c:v>
                </c:pt>
                <c:pt idx="945">
                  <c:v>614.991211</c:v>
                </c:pt>
                <c:pt idx="946">
                  <c:v>610.767334</c:v>
                </c:pt>
                <c:pt idx="947">
                  <c:v>614.295471</c:v>
                </c:pt>
                <c:pt idx="948">
                  <c:v>607.934937</c:v>
                </c:pt>
                <c:pt idx="949">
                  <c:v>614.991211</c:v>
                </c:pt>
                <c:pt idx="950">
                  <c:v>609.773499</c:v>
                </c:pt>
                <c:pt idx="951">
                  <c:v>611.959961</c:v>
                </c:pt>
                <c:pt idx="952">
                  <c:v>616.829834</c:v>
                </c:pt>
                <c:pt idx="953">
                  <c:v>609.823181</c:v>
                </c:pt>
                <c:pt idx="954">
                  <c:v>601.723389</c:v>
                </c:pt>
                <c:pt idx="955">
                  <c:v>597.400146</c:v>
                </c:pt>
                <c:pt idx="956">
                  <c:v>607.437988</c:v>
                </c:pt>
                <c:pt idx="957">
                  <c:v>605.052734</c:v>
                </c:pt>
                <c:pt idx="958">
                  <c:v>607.288879</c:v>
                </c:pt>
                <c:pt idx="959">
                  <c:v>606.493835</c:v>
                </c:pt>
                <c:pt idx="960">
                  <c:v>610.966125</c:v>
                </c:pt>
                <c:pt idx="961">
                  <c:v>623.289856</c:v>
                </c:pt>
                <c:pt idx="962">
                  <c:v>630.793335</c:v>
                </c:pt>
                <c:pt idx="963">
                  <c:v>616.978882</c:v>
                </c:pt>
                <c:pt idx="964">
                  <c:v>622.097229</c:v>
                </c:pt>
                <c:pt idx="965">
                  <c:v>620.507019</c:v>
                </c:pt>
                <c:pt idx="966">
                  <c:v>630.246765</c:v>
                </c:pt>
                <c:pt idx="967">
                  <c:v>636.656982</c:v>
                </c:pt>
                <c:pt idx="968">
                  <c:v>634.371155</c:v>
                </c:pt>
                <c:pt idx="969">
                  <c:v>623.041382</c:v>
                </c:pt>
                <c:pt idx="970">
                  <c:v>617.277039</c:v>
                </c:pt>
                <c:pt idx="971">
                  <c:v>614.792419</c:v>
                </c:pt>
                <c:pt idx="972">
                  <c:v>615.935364</c:v>
                </c:pt>
                <c:pt idx="973">
                  <c:v>616.58136</c:v>
                </c:pt>
                <c:pt idx="974">
                  <c:v>610.171082</c:v>
                </c:pt>
                <c:pt idx="975">
                  <c:v>626.470093</c:v>
                </c:pt>
                <c:pt idx="976">
                  <c:v>616.481934</c:v>
                </c:pt>
                <c:pt idx="977">
                  <c:v>609.723816</c:v>
                </c:pt>
                <c:pt idx="978">
                  <c:v>615.736572</c:v>
                </c:pt>
                <c:pt idx="979">
                  <c:v>618.270874</c:v>
                </c:pt>
                <c:pt idx="980">
                  <c:v>613.599854</c:v>
                </c:pt>
                <c:pt idx="981">
                  <c:v>626.718567</c:v>
                </c:pt>
                <c:pt idx="982">
                  <c:v>629.948547</c:v>
                </c:pt>
                <c:pt idx="983">
                  <c:v>632.930054</c:v>
                </c:pt>
                <c:pt idx="984">
                  <c:v>663.04364</c:v>
                </c:pt>
                <c:pt idx="985">
                  <c:v>662.000061</c:v>
                </c:pt>
                <c:pt idx="986">
                  <c:v>651.713745</c:v>
                </c:pt>
                <c:pt idx="987">
                  <c:v>664.236206</c:v>
                </c:pt>
                <c:pt idx="988">
                  <c:v>664.335632</c:v>
                </c:pt>
                <c:pt idx="989">
                  <c:v>658.621033</c:v>
                </c:pt>
                <c:pt idx="990">
                  <c:v>643.365479</c:v>
                </c:pt>
                <c:pt idx="991">
                  <c:v>633.92395</c:v>
                </c:pt>
                <c:pt idx="992">
                  <c:v>622.594116</c:v>
                </c:pt>
                <c:pt idx="993">
                  <c:v>636.756409</c:v>
                </c:pt>
                <c:pt idx="994">
                  <c:v>624.383057</c:v>
                </c:pt>
                <c:pt idx="995">
                  <c:v>624.63147</c:v>
                </c:pt>
                <c:pt idx="996">
                  <c:v>623.488525</c:v>
                </c:pt>
                <c:pt idx="997">
                  <c:v>632.880371</c:v>
                </c:pt>
                <c:pt idx="998">
                  <c:v>643.812683</c:v>
                </c:pt>
                <c:pt idx="999">
                  <c:v>641.974121</c:v>
                </c:pt>
                <c:pt idx="1000">
                  <c:v>641.179016</c:v>
                </c:pt>
                <c:pt idx="1001">
                  <c:v>638.296875</c:v>
                </c:pt>
                <c:pt idx="1002">
                  <c:v>645.054993</c:v>
                </c:pt>
                <c:pt idx="1003">
                  <c:v>646.79425</c:v>
                </c:pt>
                <c:pt idx="1004">
                  <c:v>649.080078</c:v>
                </c:pt>
                <c:pt idx="1005">
                  <c:v>667.51593</c:v>
                </c:pt>
                <c:pt idx="1006">
                  <c:v>675.913879</c:v>
                </c:pt>
                <c:pt idx="1007">
                  <c:v>676.80835</c:v>
                </c:pt>
                <c:pt idx="1008">
                  <c:v>669.901123</c:v>
                </c:pt>
                <c:pt idx="1009">
                  <c:v>676.758667</c:v>
                </c:pt>
                <c:pt idx="1010">
                  <c:v>676.907715</c:v>
                </c:pt>
                <c:pt idx="1011">
                  <c:v>675.665405</c:v>
                </c:pt>
                <c:pt idx="1012">
                  <c:v>669.503601</c:v>
                </c:pt>
                <c:pt idx="1013">
                  <c:v>693.306152</c:v>
                </c:pt>
                <c:pt idx="1014">
                  <c:v>707.766663</c:v>
                </c:pt>
                <c:pt idx="1015">
                  <c:v>701.902954</c:v>
                </c:pt>
                <c:pt idx="1016">
                  <c:v>701.356323</c:v>
                </c:pt>
                <c:pt idx="1017">
                  <c:v>701.107849</c:v>
                </c:pt>
                <c:pt idx="1018">
                  <c:v>703.940308</c:v>
                </c:pt>
                <c:pt idx="1019">
                  <c:v>717.953552</c:v>
                </c:pt>
                <c:pt idx="1020">
                  <c:v>717.456604</c:v>
                </c:pt>
                <c:pt idx="1021">
                  <c:v>710.251282</c:v>
                </c:pt>
                <c:pt idx="1022">
                  <c:v>716.31366</c:v>
                </c:pt>
                <c:pt idx="1023">
                  <c:v>710.897217</c:v>
                </c:pt>
                <c:pt idx="1024">
                  <c:v>715.816772</c:v>
                </c:pt>
                <c:pt idx="1025">
                  <c:v>715.220459</c:v>
                </c:pt>
                <c:pt idx="1026">
                  <c:v>727.892029</c:v>
                </c:pt>
                <c:pt idx="1027">
                  <c:v>726.103027</c:v>
                </c:pt>
                <c:pt idx="1028">
                  <c:v>724.71167</c:v>
                </c:pt>
                <c:pt idx="1029">
                  <c:v>700.610962</c:v>
                </c:pt>
                <c:pt idx="1030">
                  <c:v>704.387573</c:v>
                </c:pt>
                <c:pt idx="1031">
                  <c:v>720.139954</c:v>
                </c:pt>
                <c:pt idx="1032">
                  <c:v>715.220459</c:v>
                </c:pt>
                <c:pt idx="1033">
                  <c:v>736.041504</c:v>
                </c:pt>
                <c:pt idx="1034">
                  <c:v>749.5578</c:v>
                </c:pt>
                <c:pt idx="1035">
                  <c:v>775.944397</c:v>
                </c:pt>
                <c:pt idx="1036">
                  <c:v>785.634338</c:v>
                </c:pt>
                <c:pt idx="1037">
                  <c:v>779.721008</c:v>
                </c:pt>
                <c:pt idx="1038">
                  <c:v>776.540649</c:v>
                </c:pt>
                <c:pt idx="1039">
                  <c:v>790.752686</c:v>
                </c:pt>
                <c:pt idx="1040">
                  <c:v>785.684021</c:v>
                </c:pt>
                <c:pt idx="1041">
                  <c:v>784.193298</c:v>
                </c:pt>
                <c:pt idx="1042">
                  <c:v>794.578979</c:v>
                </c:pt>
                <c:pt idx="1043">
                  <c:v>803.275085</c:v>
                </c:pt>
                <c:pt idx="1044">
                  <c:v>810.828308</c:v>
                </c:pt>
                <c:pt idx="1045">
                  <c:v>811.225891</c:v>
                </c:pt>
                <c:pt idx="1046">
                  <c:v>807.349854</c:v>
                </c:pt>
                <c:pt idx="1047">
                  <c:v>813.859558</c:v>
                </c:pt>
                <c:pt idx="1048">
                  <c:v>800.591736</c:v>
                </c:pt>
                <c:pt idx="1049">
                  <c:v>818.232483</c:v>
                </c:pt>
                <c:pt idx="1050">
                  <c:v>795.47345</c:v>
                </c:pt>
                <c:pt idx="1051">
                  <c:v>805.908813</c:v>
                </c:pt>
                <c:pt idx="1052">
                  <c:v>806.455444</c:v>
                </c:pt>
                <c:pt idx="1053">
                  <c:v>835.674438</c:v>
                </c:pt>
                <c:pt idx="1054">
                  <c:v>853.961182</c:v>
                </c:pt>
                <c:pt idx="1055">
                  <c:v>878.757629</c:v>
                </c:pt>
                <c:pt idx="1056">
                  <c:v>872.943604</c:v>
                </c:pt>
                <c:pt idx="1057">
                  <c:v>873.390869</c:v>
                </c:pt>
                <c:pt idx="1058">
                  <c:v>921.095398</c:v>
                </c:pt>
                <c:pt idx="1059">
                  <c:v>933.667603</c:v>
                </c:pt>
                <c:pt idx="1060">
                  <c:v>927.803833</c:v>
                </c:pt>
                <c:pt idx="1061">
                  <c:v>918.759888</c:v>
                </c:pt>
                <c:pt idx="1062">
                  <c:v>909.318359</c:v>
                </c:pt>
                <c:pt idx="1063">
                  <c:v>905.641113</c:v>
                </c:pt>
                <c:pt idx="1064">
                  <c:v>901.317932</c:v>
                </c:pt>
                <c:pt idx="1065">
                  <c:v>912.647705</c:v>
                </c:pt>
                <c:pt idx="1066">
                  <c:v>914.536072</c:v>
                </c:pt>
                <c:pt idx="1067">
                  <c:v>932.971863</c:v>
                </c:pt>
                <c:pt idx="1068">
                  <c:v>920.697937</c:v>
                </c:pt>
                <c:pt idx="1069">
                  <c:v>915.380798</c:v>
                </c:pt>
                <c:pt idx="1070">
                  <c:v>926.362793</c:v>
                </c:pt>
                <c:pt idx="1071">
                  <c:v>931.381714</c:v>
                </c:pt>
                <c:pt idx="1072">
                  <c:v>930.934509</c:v>
                </c:pt>
                <c:pt idx="1073">
                  <c:v>956.824158</c:v>
                </c:pt>
                <c:pt idx="1074">
                  <c:v>951.854919</c:v>
                </c:pt>
                <c:pt idx="1075">
                  <c:v>944.947693</c:v>
                </c:pt>
                <c:pt idx="1076">
                  <c:v>971.185242</c:v>
                </c:pt>
                <c:pt idx="1077">
                  <c:v>981.123657</c:v>
                </c:pt>
                <c:pt idx="1078">
                  <c:v>1015.65979</c:v>
                </c:pt>
                <c:pt idx="1079">
                  <c:v>1011.336487</c:v>
                </c:pt>
                <c:pt idx="1080">
                  <c:v>1032.952637</c:v>
                </c:pt>
                <c:pt idx="1081">
                  <c:v>1021.672546</c:v>
                </c:pt>
                <c:pt idx="1082">
                  <c:v>1010.342651</c:v>
                </c:pt>
                <c:pt idx="1083">
                  <c:v>967.06073</c:v>
                </c:pt>
                <c:pt idx="1084">
                  <c:v>961.843079</c:v>
                </c:pt>
                <c:pt idx="1085">
                  <c:v>940.376038</c:v>
                </c:pt>
                <c:pt idx="1086">
                  <c:v>966.216003</c:v>
                </c:pt>
                <c:pt idx="1087">
                  <c:v>951.656128</c:v>
                </c:pt>
                <c:pt idx="1088">
                  <c:v>934.909851</c:v>
                </c:pt>
                <c:pt idx="1089">
                  <c:v>958.911194</c:v>
                </c:pt>
                <c:pt idx="1090">
                  <c:v>973.520752</c:v>
                </c:pt>
                <c:pt idx="1091">
                  <c:v>979.980713</c:v>
                </c:pt>
                <c:pt idx="1092">
                  <c:v>972.77533</c:v>
                </c:pt>
                <c:pt idx="1093">
                  <c:v>986.887939</c:v>
                </c:pt>
                <c:pt idx="1094">
                  <c:v>985.993469</c:v>
                </c:pt>
                <c:pt idx="1095">
                  <c:v>998.118408</c:v>
                </c:pt>
                <c:pt idx="1096">
                  <c:v>1002.839172</c:v>
                </c:pt>
                <c:pt idx="1097">
                  <c:v>1005.820679</c:v>
                </c:pt>
                <c:pt idx="1098">
                  <c:v>1000.85144</c:v>
                </c:pt>
                <c:pt idx="1099">
                  <c:v>1006.715149</c:v>
                </c:pt>
                <c:pt idx="1100">
                  <c:v>1001.994385</c:v>
                </c:pt>
                <c:pt idx="1101">
                  <c:v>1006.91394</c:v>
                </c:pt>
                <c:pt idx="1102">
                  <c:v>1012.081909</c:v>
                </c:pt>
                <c:pt idx="1103">
                  <c:v>992.552856</c:v>
                </c:pt>
                <c:pt idx="1104">
                  <c:v>986.34137</c:v>
                </c:pt>
                <c:pt idx="1105">
                  <c:v>965.420898</c:v>
                </c:pt>
                <c:pt idx="1106">
                  <c:v>957.271362</c:v>
                </c:pt>
                <c:pt idx="1107">
                  <c:v>967.557678</c:v>
                </c:pt>
                <c:pt idx="1108">
                  <c:v>980.527344</c:v>
                </c:pt>
                <c:pt idx="1109">
                  <c:v>985.496521</c:v>
                </c:pt>
                <c:pt idx="1110">
                  <c:v>994.639954</c:v>
                </c:pt>
                <c:pt idx="1111">
                  <c:v>993.198853</c:v>
                </c:pt>
                <c:pt idx="1112">
                  <c:v>994.292114</c:v>
                </c:pt>
                <c:pt idx="1113">
                  <c:v>1001.646545</c:v>
                </c:pt>
                <c:pt idx="1114">
                  <c:v>1021.622803</c:v>
                </c:pt>
                <c:pt idx="1115">
                  <c:v>1007.559937</c:v>
                </c:pt>
                <c:pt idx="1116">
                  <c:v>1009.547607</c:v>
                </c:pt>
                <c:pt idx="1117">
                  <c:v>982.117493</c:v>
                </c:pt>
                <c:pt idx="1118">
                  <c:v>1005.969788</c:v>
                </c:pt>
                <c:pt idx="1119">
                  <c:v>1023.809326</c:v>
                </c:pt>
                <c:pt idx="1120">
                  <c:v>1040.406494</c:v>
                </c:pt>
                <c:pt idx="1121">
                  <c:v>953.64386</c:v>
                </c:pt>
                <c:pt idx="1122">
                  <c:v>958.762146</c:v>
                </c:pt>
                <c:pt idx="1123">
                  <c:v>941.369873</c:v>
                </c:pt>
                <c:pt idx="1124">
                  <c:v>930.586609</c:v>
                </c:pt>
                <c:pt idx="1125">
                  <c:v>939.928772</c:v>
                </c:pt>
                <c:pt idx="1126">
                  <c:v>945.295593</c:v>
                </c:pt>
                <c:pt idx="1127">
                  <c:v>941.568665</c:v>
                </c:pt>
                <c:pt idx="1128">
                  <c:v>956.128418</c:v>
                </c:pt>
                <c:pt idx="1129">
                  <c:v>954.836426</c:v>
                </c:pt>
                <c:pt idx="1130">
                  <c:v>952.103394</c:v>
                </c:pt>
                <c:pt idx="1131">
                  <c:v>941.469238</c:v>
                </c:pt>
                <c:pt idx="1132">
                  <c:v>937.841736</c:v>
                </c:pt>
                <c:pt idx="1133">
                  <c:v>918.461731</c:v>
                </c:pt>
                <c:pt idx="1134">
                  <c:v>917.169739</c:v>
                </c:pt>
                <c:pt idx="1135">
                  <c:v>944.649536</c:v>
                </c:pt>
                <c:pt idx="1136">
                  <c:v>898.584839</c:v>
                </c:pt>
                <c:pt idx="1137">
                  <c:v>924.176392</c:v>
                </c:pt>
                <c:pt idx="1138">
                  <c:v>932.37561</c:v>
                </c:pt>
                <c:pt idx="1139">
                  <c:v>964.427063</c:v>
                </c:pt>
                <c:pt idx="1140">
                  <c:v>968.799988</c:v>
                </c:pt>
                <c:pt idx="1141">
                  <c:v>987.099976</c:v>
                </c:pt>
                <c:pt idx="1142">
                  <c:v>988.599976</c:v>
                </c:pt>
                <c:pt idx="1143">
                  <c:v>985.75</c:v>
                </c:pt>
                <c:pt idx="1144">
                  <c:v>993.400024</c:v>
                </c:pt>
                <c:pt idx="1145">
                  <c:v>985.650024</c:v>
                </c:pt>
                <c:pt idx="1146">
                  <c:v>977.400024</c:v>
                </c:pt>
                <c:pt idx="1147">
                  <c:v>978.099976</c:v>
                </c:pt>
                <c:pt idx="1148">
                  <c:v>961.049988</c:v>
                </c:pt>
                <c:pt idx="1149">
                  <c:v>958.25</c:v>
                </c:pt>
                <c:pt idx="1150">
                  <c:v>954.849976</c:v>
                </c:pt>
                <c:pt idx="1151">
                  <c:v>951.75</c:v>
                </c:pt>
                <c:pt idx="1152">
                  <c:v>972</c:v>
                </c:pt>
                <c:pt idx="1153">
                  <c:v>990.099976</c:v>
                </c:pt>
                <c:pt idx="1154">
                  <c:v>1001.650024</c:v>
                </c:pt>
                <c:pt idx="1155">
                  <c:v>980.950012</c:v>
                </c:pt>
                <c:pt idx="1156">
                  <c:v>975.650024</c:v>
                </c:pt>
                <c:pt idx="1157">
                  <c:v>999.049988</c:v>
                </c:pt>
                <c:pt idx="1158">
                  <c:v>993.700012</c:v>
                </c:pt>
                <c:pt idx="1159">
                  <c:v>1002.349976</c:v>
                </c:pt>
                <c:pt idx="1160">
                  <c:v>1014.75</c:v>
                </c:pt>
                <c:pt idx="1161">
                  <c:v>1005.450012</c:v>
                </c:pt>
                <c:pt idx="1162">
                  <c:v>1020.75</c:v>
                </c:pt>
                <c:pt idx="1163">
                  <c:v>1016.599976</c:v>
                </c:pt>
                <c:pt idx="1164">
                  <c:v>1024.300049</c:v>
                </c:pt>
                <c:pt idx="1165">
                  <c:v>1021.099976</c:v>
                </c:pt>
                <c:pt idx="1166">
                  <c:v>1025.099976</c:v>
                </c:pt>
                <c:pt idx="1167">
                  <c:v>989.900024</c:v>
                </c:pt>
                <c:pt idx="1168">
                  <c:v>1002.900024</c:v>
                </c:pt>
                <c:pt idx="1169">
                  <c:v>1001.349976</c:v>
                </c:pt>
                <c:pt idx="1170">
                  <c:v>1027.650024</c:v>
                </c:pt>
                <c:pt idx="1171">
                  <c:v>1091.050049</c:v>
                </c:pt>
                <c:pt idx="1172">
                  <c:v>1118.400024</c:v>
                </c:pt>
                <c:pt idx="1173">
                  <c:v>1123.849976</c:v>
                </c:pt>
                <c:pt idx="1174">
                  <c:v>1162.25</c:v>
                </c:pt>
                <c:pt idx="1175">
                  <c:v>1156.349976</c:v>
                </c:pt>
                <c:pt idx="1176">
                  <c:v>1144.599976</c:v>
                </c:pt>
                <c:pt idx="1177">
                  <c:v>1096.900024</c:v>
                </c:pt>
                <c:pt idx="1178">
                  <c:v>1016.650024</c:v>
                </c:pt>
                <c:pt idx="1179">
                  <c:v>1013.650024</c:v>
                </c:pt>
                <c:pt idx="1180">
                  <c:v>1025.25</c:v>
                </c:pt>
                <c:pt idx="1181">
                  <c:v>1041.349976</c:v>
                </c:pt>
                <c:pt idx="1182">
                  <c:v>1067.449951</c:v>
                </c:pt>
                <c:pt idx="1183">
                  <c:v>1076.099976</c:v>
                </c:pt>
                <c:pt idx="1184">
                  <c:v>1053.550049</c:v>
                </c:pt>
                <c:pt idx="1185">
                  <c:v>1062</c:v>
                </c:pt>
                <c:pt idx="1186">
                  <c:v>1098.800049</c:v>
                </c:pt>
                <c:pt idx="1187">
                  <c:v>1087.849976</c:v>
                </c:pt>
                <c:pt idx="1188">
                  <c:v>1086.75</c:v>
                </c:pt>
                <c:pt idx="1189">
                  <c:v>1085.099976</c:v>
                </c:pt>
                <c:pt idx="1190">
                  <c:v>1068.599976</c:v>
                </c:pt>
                <c:pt idx="1191">
                  <c:v>1084.900024</c:v>
                </c:pt>
                <c:pt idx="1192">
                  <c:v>1092.150024</c:v>
                </c:pt>
                <c:pt idx="1193">
                  <c:v>1074.599976</c:v>
                </c:pt>
              </c:numCache>
            </c:numRef>
          </c:val>
          <c:smooth val="0"/>
        </c:ser>
        <c:dLbls>
          <c:showLegendKey val="0"/>
          <c:showVal val="0"/>
          <c:showCatName val="0"/>
          <c:showSerName val="0"/>
          <c:showPercent val="0"/>
          <c:showBubbleSize val="0"/>
        </c:dLbls>
        <c:marker val="0"/>
        <c:smooth val="0"/>
        <c:axId val="945691935"/>
        <c:axId val="945690015"/>
      </c:lineChart>
      <c:dateAx>
        <c:axId val="945691935"/>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288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5690015"/>
        <c:crosses val="autoZero"/>
        <c:auto val="1"/>
        <c:lblOffset val="100"/>
        <c:baseTimeUnit val="days"/>
      </c:dateAx>
      <c:valAx>
        <c:axId val="945690015"/>
        <c:scaling>
          <c:orientation val="minMax"/>
          <c:max val="11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56919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'Share Price'!$D$2</c:f>
              <c:strCache>
                <c:ptCount val="1"/>
                <c:pt idx="0">
                  <c:v>Volume</c:v>
                </c:pt>
              </c:strCache>
            </c:strRef>
          </c:tx>
          <c:spPr>
            <a:solidFill>
              <a:schemeClr val="bg1">
                <a:lumMod val="65000"/>
              </a:schemeClr>
            </a:solidFill>
            <a:ln w="9525" cap="flat" cmpd="sng" algn="ctr">
              <a:solidFill>
                <a:schemeClr val="bg1">
                  <a:lumMod val="65000"/>
                </a:schemeClr>
              </a:solidFill>
              <a:round/>
            </a:ln>
            <a:effectLst/>
          </c:spPr>
          <c:invertIfNegative val="0"/>
          <c:dLbls>
            <c:delete val="1"/>
          </c:dLbls>
          <c:cat>
            <c:numRef>
              <c:f>'Share Price'!$B$3:$B$1196</c:f>
              <c:numCache>
                <c:formatCode>dd/mm/yyyy</c:formatCode>
                <c:ptCount val="1194"/>
                <c:pt idx="0" c:formatCode="dd/mm/yyyy">
                  <c:v>43706</c:v>
                </c:pt>
                <c:pt idx="1" c:formatCode="dd/mm/yyyy">
                  <c:v>43707</c:v>
                </c:pt>
                <c:pt idx="2" c:formatCode="dd/mm/yyyy">
                  <c:v>43711</c:v>
                </c:pt>
                <c:pt idx="3" c:formatCode="dd/mm/yyyy">
                  <c:v>43712</c:v>
                </c:pt>
                <c:pt idx="4" c:formatCode="dd/mm/yyyy">
                  <c:v>43713</c:v>
                </c:pt>
                <c:pt idx="5" c:formatCode="dd/mm/yyyy">
                  <c:v>43714</c:v>
                </c:pt>
                <c:pt idx="6" c:formatCode="dd/mm/yyyy">
                  <c:v>43717</c:v>
                </c:pt>
                <c:pt idx="7" c:formatCode="dd/mm/yyyy">
                  <c:v>43719</c:v>
                </c:pt>
                <c:pt idx="8" c:formatCode="dd/mm/yyyy">
                  <c:v>43720</c:v>
                </c:pt>
                <c:pt idx="9" c:formatCode="dd/mm/yyyy">
                  <c:v>43721</c:v>
                </c:pt>
                <c:pt idx="10" c:formatCode="dd/mm/yyyy">
                  <c:v>43724</c:v>
                </c:pt>
                <c:pt idx="11" c:formatCode="dd/mm/yyyy">
                  <c:v>43725</c:v>
                </c:pt>
                <c:pt idx="12" c:formatCode="dd/mm/yyyy">
                  <c:v>43726</c:v>
                </c:pt>
                <c:pt idx="13" c:formatCode="dd/mm/yyyy">
                  <c:v>43727</c:v>
                </c:pt>
                <c:pt idx="14" c:formatCode="dd/mm/yyyy">
                  <c:v>43728</c:v>
                </c:pt>
                <c:pt idx="15" c:formatCode="dd/mm/yyyy">
                  <c:v>43731</c:v>
                </c:pt>
                <c:pt idx="16" c:formatCode="dd/mm/yyyy">
                  <c:v>43732</c:v>
                </c:pt>
                <c:pt idx="17" c:formatCode="dd/mm/yyyy">
                  <c:v>43733</c:v>
                </c:pt>
                <c:pt idx="18" c:formatCode="dd/mm/yyyy">
                  <c:v>43734</c:v>
                </c:pt>
                <c:pt idx="19" c:formatCode="dd/mm/yyyy">
                  <c:v>43735</c:v>
                </c:pt>
                <c:pt idx="20" c:formatCode="dd/mm/yyyy">
                  <c:v>43738</c:v>
                </c:pt>
                <c:pt idx="21" c:formatCode="dd/mm/yyyy">
                  <c:v>43739</c:v>
                </c:pt>
                <c:pt idx="22" c:formatCode="dd/mm/yyyy">
                  <c:v>43741</c:v>
                </c:pt>
                <c:pt idx="23" c:formatCode="dd/mm/yyyy">
                  <c:v>43742</c:v>
                </c:pt>
                <c:pt idx="24" c:formatCode="dd/mm/yyyy">
                  <c:v>43745</c:v>
                </c:pt>
                <c:pt idx="25" c:formatCode="dd/mm/yyyy">
                  <c:v>43747</c:v>
                </c:pt>
                <c:pt idx="26" c:formatCode="dd/mm/yyyy">
                  <c:v>43748</c:v>
                </c:pt>
                <c:pt idx="27" c:formatCode="dd/mm/yyyy">
                  <c:v>43749</c:v>
                </c:pt>
                <c:pt idx="28" c:formatCode="dd/mm/yyyy">
                  <c:v>43752</c:v>
                </c:pt>
                <c:pt idx="29" c:formatCode="dd/mm/yyyy">
                  <c:v>43753</c:v>
                </c:pt>
                <c:pt idx="30" c:formatCode="dd/mm/yyyy">
                  <c:v>43754</c:v>
                </c:pt>
                <c:pt idx="31" c:formatCode="dd/mm/yyyy">
                  <c:v>43755</c:v>
                </c:pt>
                <c:pt idx="32" c:formatCode="dd/mm/yyyy">
                  <c:v>43756</c:v>
                </c:pt>
                <c:pt idx="33" c:formatCode="dd/mm/yyyy">
                  <c:v>43760</c:v>
                </c:pt>
                <c:pt idx="34" c:formatCode="dd/mm/yyyy">
                  <c:v>43761</c:v>
                </c:pt>
                <c:pt idx="35" c:formatCode="dd/mm/yyyy">
                  <c:v>43762</c:v>
                </c:pt>
                <c:pt idx="36" c:formatCode="dd/mm/yyyy">
                  <c:v>43763</c:v>
                </c:pt>
                <c:pt idx="37" c:formatCode="dd/mm/yyyy">
                  <c:v>43765</c:v>
                </c:pt>
                <c:pt idx="38" c:formatCode="dd/mm/yyyy">
                  <c:v>43767</c:v>
                </c:pt>
                <c:pt idx="39" c:formatCode="dd/mm/yyyy">
                  <c:v>43768</c:v>
                </c:pt>
                <c:pt idx="40" c:formatCode="dd/mm/yyyy">
                  <c:v>43769</c:v>
                </c:pt>
                <c:pt idx="41" c:formatCode="dd/mm/yyyy">
                  <c:v>43770</c:v>
                </c:pt>
                <c:pt idx="42" c:formatCode="dd/mm/yyyy">
                  <c:v>43773</c:v>
                </c:pt>
                <c:pt idx="43" c:formatCode="dd/mm/yyyy">
                  <c:v>43774</c:v>
                </c:pt>
                <c:pt idx="44" c:formatCode="dd/mm/yyyy">
                  <c:v>43775</c:v>
                </c:pt>
                <c:pt idx="45" c:formatCode="dd/mm/yyyy">
                  <c:v>43776</c:v>
                </c:pt>
                <c:pt idx="46" c:formatCode="dd/mm/yyyy">
                  <c:v>43777</c:v>
                </c:pt>
                <c:pt idx="47" c:formatCode="dd/mm/yyyy">
                  <c:v>43780</c:v>
                </c:pt>
                <c:pt idx="48" c:formatCode="dd/mm/yyyy">
                  <c:v>43782</c:v>
                </c:pt>
                <c:pt idx="49" c:formatCode="dd/mm/yyyy">
                  <c:v>43783</c:v>
                </c:pt>
                <c:pt idx="50" c:formatCode="dd/mm/yyyy">
                  <c:v>43784</c:v>
                </c:pt>
                <c:pt idx="51" c:formatCode="dd/mm/yyyy">
                  <c:v>43787</c:v>
                </c:pt>
                <c:pt idx="52" c:formatCode="dd/mm/yyyy">
                  <c:v>43788</c:v>
                </c:pt>
                <c:pt idx="53" c:formatCode="dd/mm/yyyy">
                  <c:v>43789</c:v>
                </c:pt>
                <c:pt idx="54" c:formatCode="dd/mm/yyyy">
                  <c:v>43790</c:v>
                </c:pt>
                <c:pt idx="55" c:formatCode="dd/mm/yyyy">
                  <c:v>43791</c:v>
                </c:pt>
                <c:pt idx="56" c:formatCode="dd/mm/yyyy">
                  <c:v>43794</c:v>
                </c:pt>
                <c:pt idx="57" c:formatCode="dd/mm/yyyy">
                  <c:v>43795</c:v>
                </c:pt>
                <c:pt idx="58" c:formatCode="dd/mm/yyyy">
                  <c:v>43796</c:v>
                </c:pt>
                <c:pt idx="59" c:formatCode="dd/mm/yyyy">
                  <c:v>43797</c:v>
                </c:pt>
                <c:pt idx="60" c:formatCode="dd/mm/yyyy">
                  <c:v>43798</c:v>
                </c:pt>
                <c:pt idx="61" c:formatCode="dd/mm/yyyy">
                  <c:v>43801</c:v>
                </c:pt>
                <c:pt idx="62" c:formatCode="dd/mm/yyyy">
                  <c:v>43802</c:v>
                </c:pt>
                <c:pt idx="63" c:formatCode="dd/mm/yyyy">
                  <c:v>43803</c:v>
                </c:pt>
                <c:pt idx="64" c:formatCode="dd/mm/yyyy">
                  <c:v>43804</c:v>
                </c:pt>
                <c:pt idx="65" c:formatCode="dd/mm/yyyy">
                  <c:v>43805</c:v>
                </c:pt>
                <c:pt idx="66" c:formatCode="dd/mm/yyyy">
                  <c:v>43808</c:v>
                </c:pt>
                <c:pt idx="67" c:formatCode="dd/mm/yyyy">
                  <c:v>43809</c:v>
                </c:pt>
                <c:pt idx="68" c:formatCode="dd/mm/yyyy">
                  <c:v>43810</c:v>
                </c:pt>
                <c:pt idx="69" c:formatCode="dd/mm/yyyy">
                  <c:v>43811</c:v>
                </c:pt>
                <c:pt idx="70" c:formatCode="dd/mm/yyyy">
                  <c:v>43812</c:v>
                </c:pt>
                <c:pt idx="71" c:formatCode="dd/mm/yyyy">
                  <c:v>43815</c:v>
                </c:pt>
                <c:pt idx="72" c:formatCode="dd/mm/yyyy">
                  <c:v>43816</c:v>
                </c:pt>
                <c:pt idx="73" c:formatCode="dd/mm/yyyy">
                  <c:v>43817</c:v>
                </c:pt>
                <c:pt idx="74" c:formatCode="dd/mm/yyyy">
                  <c:v>43818</c:v>
                </c:pt>
                <c:pt idx="75" c:formatCode="dd/mm/yyyy">
                  <c:v>43819</c:v>
                </c:pt>
                <c:pt idx="76" c:formatCode="dd/mm/yyyy">
                  <c:v>43822</c:v>
                </c:pt>
                <c:pt idx="77" c:formatCode="dd/mm/yyyy">
                  <c:v>43823</c:v>
                </c:pt>
                <c:pt idx="78" c:formatCode="dd/mm/yyyy">
                  <c:v>43825</c:v>
                </c:pt>
                <c:pt idx="79" c:formatCode="dd/mm/yyyy">
                  <c:v>43826</c:v>
                </c:pt>
                <c:pt idx="80" c:formatCode="dd/mm/yyyy">
                  <c:v>43829</c:v>
                </c:pt>
                <c:pt idx="81" c:formatCode="dd/mm/yyyy">
                  <c:v>43830</c:v>
                </c:pt>
                <c:pt idx="82" c:formatCode="dd/mm/yyyy">
                  <c:v>43831</c:v>
                </c:pt>
                <c:pt idx="83" c:formatCode="dd/mm/yyyy">
                  <c:v>43832</c:v>
                </c:pt>
                <c:pt idx="84" c:formatCode="dd/mm/yyyy">
                  <c:v>43833</c:v>
                </c:pt>
                <c:pt idx="85" c:formatCode="dd/mm/yyyy">
                  <c:v>43836</c:v>
                </c:pt>
                <c:pt idx="86" c:formatCode="dd/mm/yyyy">
                  <c:v>43837</c:v>
                </c:pt>
                <c:pt idx="87" c:formatCode="dd/mm/yyyy">
                  <c:v>43838</c:v>
                </c:pt>
                <c:pt idx="88" c:formatCode="dd/mm/yyyy">
                  <c:v>43839</c:v>
                </c:pt>
                <c:pt idx="89" c:formatCode="dd/mm/yyyy">
                  <c:v>43840</c:v>
                </c:pt>
                <c:pt idx="90" c:formatCode="dd/mm/yyyy">
                  <c:v>43843</c:v>
                </c:pt>
                <c:pt idx="91" c:formatCode="dd/mm/yyyy">
                  <c:v>43844</c:v>
                </c:pt>
                <c:pt idx="92" c:formatCode="dd/mm/yyyy">
                  <c:v>43845</c:v>
                </c:pt>
                <c:pt idx="93" c:formatCode="dd/mm/yyyy">
                  <c:v>43846</c:v>
                </c:pt>
                <c:pt idx="94" c:formatCode="dd/mm/yyyy">
                  <c:v>43847</c:v>
                </c:pt>
                <c:pt idx="95" c:formatCode="dd/mm/yyyy">
                  <c:v>43850</c:v>
                </c:pt>
                <c:pt idx="96" c:formatCode="dd/mm/yyyy">
                  <c:v>43851</c:v>
                </c:pt>
                <c:pt idx="97" c:formatCode="dd/mm/yyyy">
                  <c:v>43852</c:v>
                </c:pt>
                <c:pt idx="98" c:formatCode="dd/mm/yyyy">
                  <c:v>43853</c:v>
                </c:pt>
                <c:pt idx="99" c:formatCode="dd/mm/yyyy">
                  <c:v>43854</c:v>
                </c:pt>
                <c:pt idx="100" c:formatCode="dd/mm/yyyy">
                  <c:v>43857</c:v>
                </c:pt>
                <c:pt idx="101" c:formatCode="dd/mm/yyyy">
                  <c:v>43858</c:v>
                </c:pt>
                <c:pt idx="102" c:formatCode="dd/mm/yyyy">
                  <c:v>43859</c:v>
                </c:pt>
                <c:pt idx="103" c:formatCode="dd/mm/yyyy">
                  <c:v>43860</c:v>
                </c:pt>
                <c:pt idx="104" c:formatCode="dd/mm/yyyy">
                  <c:v>43861</c:v>
                </c:pt>
                <c:pt idx="105" c:formatCode="dd/mm/yyyy">
                  <c:v>43864</c:v>
                </c:pt>
                <c:pt idx="106" c:formatCode="dd/mm/yyyy">
                  <c:v>43865</c:v>
                </c:pt>
                <c:pt idx="107" c:formatCode="dd/mm/yyyy">
                  <c:v>43866</c:v>
                </c:pt>
                <c:pt idx="108" c:formatCode="dd/mm/yyyy">
                  <c:v>43867</c:v>
                </c:pt>
                <c:pt idx="109" c:formatCode="dd/mm/yyyy">
                  <c:v>43868</c:v>
                </c:pt>
                <c:pt idx="110" c:formatCode="dd/mm/yyyy">
                  <c:v>43871</c:v>
                </c:pt>
                <c:pt idx="111" c:formatCode="dd/mm/yyyy">
                  <c:v>43872</c:v>
                </c:pt>
                <c:pt idx="112" c:formatCode="dd/mm/yyyy">
                  <c:v>43873</c:v>
                </c:pt>
                <c:pt idx="113" c:formatCode="dd/mm/yyyy">
                  <c:v>43874</c:v>
                </c:pt>
                <c:pt idx="114" c:formatCode="dd/mm/yyyy">
                  <c:v>43875</c:v>
                </c:pt>
                <c:pt idx="115" c:formatCode="dd/mm/yyyy">
                  <c:v>43878</c:v>
                </c:pt>
                <c:pt idx="116" c:formatCode="dd/mm/yyyy">
                  <c:v>43879</c:v>
                </c:pt>
                <c:pt idx="117" c:formatCode="dd/mm/yyyy">
                  <c:v>43880</c:v>
                </c:pt>
                <c:pt idx="118" c:formatCode="dd/mm/yyyy">
                  <c:v>43881</c:v>
                </c:pt>
                <c:pt idx="119" c:formatCode="dd/mm/yyyy">
                  <c:v>43885</c:v>
                </c:pt>
                <c:pt idx="120" c:formatCode="dd/mm/yyyy">
                  <c:v>43886</c:v>
                </c:pt>
                <c:pt idx="121" c:formatCode="dd/mm/yyyy">
                  <c:v>43887</c:v>
                </c:pt>
                <c:pt idx="122" c:formatCode="dd/mm/yyyy">
                  <c:v>43888</c:v>
                </c:pt>
                <c:pt idx="123" c:formatCode="dd/mm/yyyy">
                  <c:v>43889</c:v>
                </c:pt>
                <c:pt idx="124" c:formatCode="dd/mm/yyyy">
                  <c:v>43892</c:v>
                </c:pt>
                <c:pt idx="125" c:formatCode="dd/mm/yyyy">
                  <c:v>43893</c:v>
                </c:pt>
                <c:pt idx="126" c:formatCode="dd/mm/yyyy">
                  <c:v>43894</c:v>
                </c:pt>
                <c:pt idx="127" c:formatCode="dd/mm/yyyy">
                  <c:v>43895</c:v>
                </c:pt>
                <c:pt idx="128" c:formatCode="dd/mm/yyyy">
                  <c:v>43896</c:v>
                </c:pt>
                <c:pt idx="129" c:formatCode="dd/mm/yyyy">
                  <c:v>43899</c:v>
                </c:pt>
                <c:pt idx="130" c:formatCode="dd/mm/yyyy">
                  <c:v>43901</c:v>
                </c:pt>
                <c:pt idx="131" c:formatCode="dd/mm/yyyy">
                  <c:v>43902</c:v>
                </c:pt>
                <c:pt idx="132" c:formatCode="dd/mm/yyyy">
                  <c:v>43903</c:v>
                </c:pt>
                <c:pt idx="133" c:formatCode="dd/mm/yyyy">
                  <c:v>43906</c:v>
                </c:pt>
                <c:pt idx="134" c:formatCode="dd/mm/yyyy">
                  <c:v>43907</c:v>
                </c:pt>
                <c:pt idx="135" c:formatCode="dd/mm/yyyy">
                  <c:v>43908</c:v>
                </c:pt>
                <c:pt idx="136" c:formatCode="dd/mm/yyyy">
                  <c:v>43909</c:v>
                </c:pt>
                <c:pt idx="137" c:formatCode="dd/mm/yyyy">
                  <c:v>43910</c:v>
                </c:pt>
                <c:pt idx="138" c:formatCode="dd/mm/yyyy">
                  <c:v>43913</c:v>
                </c:pt>
                <c:pt idx="139" c:formatCode="dd/mm/yyyy">
                  <c:v>43914</c:v>
                </c:pt>
                <c:pt idx="140" c:formatCode="dd/mm/yyyy">
                  <c:v>43915</c:v>
                </c:pt>
                <c:pt idx="141" c:formatCode="dd/mm/yyyy">
                  <c:v>43916</c:v>
                </c:pt>
                <c:pt idx="142" c:formatCode="dd/mm/yyyy">
                  <c:v>43917</c:v>
                </c:pt>
                <c:pt idx="143" c:formatCode="dd/mm/yyyy">
                  <c:v>43920</c:v>
                </c:pt>
                <c:pt idx="144" c:formatCode="dd/mm/yyyy">
                  <c:v>43921</c:v>
                </c:pt>
                <c:pt idx="145" c:formatCode="dd/mm/yyyy">
                  <c:v>43922</c:v>
                </c:pt>
                <c:pt idx="146" c:formatCode="dd/mm/yyyy">
                  <c:v>43924</c:v>
                </c:pt>
                <c:pt idx="147" c:formatCode="dd/mm/yyyy">
                  <c:v>43928</c:v>
                </c:pt>
                <c:pt idx="148" c:formatCode="dd/mm/yyyy">
                  <c:v>43929</c:v>
                </c:pt>
                <c:pt idx="149" c:formatCode="dd/mm/yyyy">
                  <c:v>43930</c:v>
                </c:pt>
                <c:pt idx="150" c:formatCode="dd/mm/yyyy">
                  <c:v>43934</c:v>
                </c:pt>
                <c:pt idx="151" c:formatCode="dd/mm/yyyy">
                  <c:v>43936</c:v>
                </c:pt>
                <c:pt idx="152" c:formatCode="dd/mm/yyyy">
                  <c:v>43937</c:v>
                </c:pt>
                <c:pt idx="153" c:formatCode="dd/mm/yyyy">
                  <c:v>43938</c:v>
                </c:pt>
                <c:pt idx="154" c:formatCode="dd/mm/yyyy">
                  <c:v>43941</c:v>
                </c:pt>
                <c:pt idx="155" c:formatCode="dd/mm/yyyy">
                  <c:v>43942</c:v>
                </c:pt>
                <c:pt idx="156" c:formatCode="dd/mm/yyyy">
                  <c:v>43943</c:v>
                </c:pt>
                <c:pt idx="157" c:formatCode="dd/mm/yyyy">
                  <c:v>43944</c:v>
                </c:pt>
                <c:pt idx="158" c:formatCode="dd/mm/yyyy">
                  <c:v>43945</c:v>
                </c:pt>
                <c:pt idx="159" c:formatCode="dd/mm/yyyy">
                  <c:v>43948</c:v>
                </c:pt>
                <c:pt idx="160" c:formatCode="dd/mm/yyyy">
                  <c:v>43949</c:v>
                </c:pt>
                <c:pt idx="161" c:formatCode="dd/mm/yyyy">
                  <c:v>43950</c:v>
                </c:pt>
                <c:pt idx="162" c:formatCode="dd/mm/yyyy">
                  <c:v>43951</c:v>
                </c:pt>
                <c:pt idx="163" c:formatCode="dd/mm/yyyy">
                  <c:v>43955</c:v>
                </c:pt>
                <c:pt idx="164" c:formatCode="dd/mm/yyyy">
                  <c:v>43956</c:v>
                </c:pt>
                <c:pt idx="165" c:formatCode="dd/mm/yyyy">
                  <c:v>43957</c:v>
                </c:pt>
                <c:pt idx="166" c:formatCode="dd/mm/yyyy">
                  <c:v>43958</c:v>
                </c:pt>
                <c:pt idx="167" c:formatCode="dd/mm/yyyy">
                  <c:v>43959</c:v>
                </c:pt>
                <c:pt idx="168" c:formatCode="dd/mm/yyyy">
                  <c:v>43962</c:v>
                </c:pt>
                <c:pt idx="169" c:formatCode="dd/mm/yyyy">
                  <c:v>43963</c:v>
                </c:pt>
                <c:pt idx="170" c:formatCode="dd/mm/yyyy">
                  <c:v>43964</c:v>
                </c:pt>
                <c:pt idx="171" c:formatCode="dd/mm/yyyy">
                  <c:v>43965</c:v>
                </c:pt>
                <c:pt idx="172" c:formatCode="dd/mm/yyyy">
                  <c:v>43966</c:v>
                </c:pt>
                <c:pt idx="173" c:formatCode="dd/mm/yyyy">
                  <c:v>43969</c:v>
                </c:pt>
                <c:pt idx="174" c:formatCode="dd/mm/yyyy">
                  <c:v>43970</c:v>
                </c:pt>
                <c:pt idx="175" c:formatCode="dd/mm/yyyy">
                  <c:v>43971</c:v>
                </c:pt>
                <c:pt idx="176" c:formatCode="dd/mm/yyyy">
                  <c:v>43972</c:v>
                </c:pt>
                <c:pt idx="177" c:formatCode="dd/mm/yyyy">
                  <c:v>43973</c:v>
                </c:pt>
                <c:pt idx="178" c:formatCode="dd/mm/yyyy">
                  <c:v>43977</c:v>
                </c:pt>
                <c:pt idx="179" c:formatCode="dd/mm/yyyy">
                  <c:v>43978</c:v>
                </c:pt>
                <c:pt idx="180" c:formatCode="dd/mm/yyyy">
                  <c:v>43979</c:v>
                </c:pt>
                <c:pt idx="181" c:formatCode="dd/mm/yyyy">
                  <c:v>43980</c:v>
                </c:pt>
                <c:pt idx="182" c:formatCode="dd/mm/yyyy">
                  <c:v>43983</c:v>
                </c:pt>
                <c:pt idx="183" c:formatCode="dd/mm/yyyy">
                  <c:v>43984</c:v>
                </c:pt>
                <c:pt idx="184" c:formatCode="dd/mm/yyyy">
                  <c:v>43985</c:v>
                </c:pt>
                <c:pt idx="185" c:formatCode="dd/mm/yyyy">
                  <c:v>43986</c:v>
                </c:pt>
                <c:pt idx="186" c:formatCode="dd/mm/yyyy">
                  <c:v>43987</c:v>
                </c:pt>
                <c:pt idx="187" c:formatCode="dd/mm/yyyy">
                  <c:v>43990</c:v>
                </c:pt>
                <c:pt idx="188" c:formatCode="dd/mm/yyyy">
                  <c:v>43991</c:v>
                </c:pt>
                <c:pt idx="189" c:formatCode="dd/mm/yyyy">
                  <c:v>43992</c:v>
                </c:pt>
                <c:pt idx="190" c:formatCode="dd/mm/yyyy">
                  <c:v>43993</c:v>
                </c:pt>
                <c:pt idx="191" c:formatCode="dd/mm/yyyy">
                  <c:v>43994</c:v>
                </c:pt>
                <c:pt idx="192" c:formatCode="dd/mm/yyyy">
                  <c:v>43997</c:v>
                </c:pt>
                <c:pt idx="193" c:formatCode="dd/mm/yyyy">
                  <c:v>43998</c:v>
                </c:pt>
                <c:pt idx="194" c:formatCode="dd/mm/yyyy">
                  <c:v>43999</c:v>
                </c:pt>
                <c:pt idx="195" c:formatCode="dd/mm/yyyy">
                  <c:v>44000</c:v>
                </c:pt>
                <c:pt idx="196" c:formatCode="dd/mm/yyyy">
                  <c:v>44005</c:v>
                </c:pt>
                <c:pt idx="197" c:formatCode="dd/mm/yyyy">
                  <c:v>44006</c:v>
                </c:pt>
                <c:pt idx="198" c:formatCode="dd/mm/yyyy">
                  <c:v>44007</c:v>
                </c:pt>
                <c:pt idx="199" c:formatCode="dd/mm/yyyy">
                  <c:v>44008</c:v>
                </c:pt>
                <c:pt idx="200" c:formatCode="dd/mm/yyyy">
                  <c:v>44011</c:v>
                </c:pt>
                <c:pt idx="201" c:formatCode="dd/mm/yyyy">
                  <c:v>44012</c:v>
                </c:pt>
                <c:pt idx="202" c:formatCode="dd/mm/yyyy">
                  <c:v>44013</c:v>
                </c:pt>
                <c:pt idx="203" c:formatCode="dd/mm/yyyy">
                  <c:v>44014</c:v>
                </c:pt>
                <c:pt idx="204" c:formatCode="dd/mm/yyyy">
                  <c:v>44018</c:v>
                </c:pt>
                <c:pt idx="205" c:formatCode="dd/mm/yyyy">
                  <c:v>44020</c:v>
                </c:pt>
                <c:pt idx="206" c:formatCode="dd/mm/yyyy">
                  <c:v>44021</c:v>
                </c:pt>
                <c:pt idx="207" c:formatCode="dd/mm/yyyy">
                  <c:v>44022</c:v>
                </c:pt>
                <c:pt idx="208" c:formatCode="dd/mm/yyyy">
                  <c:v>44025</c:v>
                </c:pt>
                <c:pt idx="209" c:formatCode="dd/mm/yyyy">
                  <c:v>44026</c:v>
                </c:pt>
                <c:pt idx="210" c:formatCode="dd/mm/yyyy">
                  <c:v>44027</c:v>
                </c:pt>
                <c:pt idx="211" c:formatCode="dd/mm/yyyy">
                  <c:v>44028</c:v>
                </c:pt>
                <c:pt idx="212" c:formatCode="dd/mm/yyyy">
                  <c:v>44029</c:v>
                </c:pt>
                <c:pt idx="213" c:formatCode="dd/mm/yyyy">
                  <c:v>44032</c:v>
                </c:pt>
                <c:pt idx="214" c:formatCode="dd/mm/yyyy">
                  <c:v>44033</c:v>
                </c:pt>
                <c:pt idx="215" c:formatCode="dd/mm/yyyy">
                  <c:v>44034</c:v>
                </c:pt>
                <c:pt idx="216" c:formatCode="dd/mm/yyyy">
                  <c:v>44035</c:v>
                </c:pt>
                <c:pt idx="217" c:formatCode="dd/mm/yyyy">
                  <c:v>44036</c:v>
                </c:pt>
                <c:pt idx="218" c:formatCode="dd/mm/yyyy">
                  <c:v>44039</c:v>
                </c:pt>
                <c:pt idx="219" c:formatCode="dd/mm/yyyy">
                  <c:v>44040</c:v>
                </c:pt>
                <c:pt idx="220" c:formatCode="dd/mm/yyyy">
                  <c:v>44041</c:v>
                </c:pt>
                <c:pt idx="221" c:formatCode="dd/mm/yyyy">
                  <c:v>44042</c:v>
                </c:pt>
                <c:pt idx="222" c:formatCode="dd/mm/yyyy">
                  <c:v>44043</c:v>
                </c:pt>
                <c:pt idx="223" c:formatCode="dd/mm/yyyy">
                  <c:v>44046</c:v>
                </c:pt>
                <c:pt idx="224" c:formatCode="dd/mm/yyyy">
                  <c:v>44047</c:v>
                </c:pt>
                <c:pt idx="225" c:formatCode="dd/mm/yyyy">
                  <c:v>44048</c:v>
                </c:pt>
                <c:pt idx="226" c:formatCode="dd/mm/yyyy">
                  <c:v>44049</c:v>
                </c:pt>
                <c:pt idx="227" c:formatCode="dd/mm/yyyy">
                  <c:v>44050</c:v>
                </c:pt>
                <c:pt idx="228" c:formatCode="dd/mm/yyyy">
                  <c:v>44053</c:v>
                </c:pt>
                <c:pt idx="229" c:formatCode="dd/mm/yyyy">
                  <c:v>44054</c:v>
                </c:pt>
                <c:pt idx="230" c:formatCode="dd/mm/yyyy">
                  <c:v>44055</c:v>
                </c:pt>
                <c:pt idx="231" c:formatCode="dd/mm/yyyy">
                  <c:v>44056</c:v>
                </c:pt>
                <c:pt idx="232" c:formatCode="dd/mm/yyyy">
                  <c:v>44057</c:v>
                </c:pt>
                <c:pt idx="233" c:formatCode="dd/mm/yyyy">
                  <c:v>44060</c:v>
                </c:pt>
                <c:pt idx="234" c:formatCode="dd/mm/yyyy">
                  <c:v>44061</c:v>
                </c:pt>
                <c:pt idx="235" c:formatCode="dd/mm/yyyy">
                  <c:v>44062</c:v>
                </c:pt>
                <c:pt idx="236" c:formatCode="dd/mm/yyyy">
                  <c:v>44063</c:v>
                </c:pt>
                <c:pt idx="237" c:formatCode="dd/mm/yyyy">
                  <c:v>44064</c:v>
                </c:pt>
                <c:pt idx="238" c:formatCode="dd/mm/yyyy">
                  <c:v>44067</c:v>
                </c:pt>
                <c:pt idx="239" c:formatCode="dd/mm/yyyy">
                  <c:v>44068</c:v>
                </c:pt>
                <c:pt idx="240" c:formatCode="dd/mm/yyyy">
                  <c:v>44069</c:v>
                </c:pt>
                <c:pt idx="241" c:formatCode="dd/mm/yyyy">
                  <c:v>44070</c:v>
                </c:pt>
                <c:pt idx="242" c:formatCode="dd/mm/yyyy">
                  <c:v>44071</c:v>
                </c:pt>
                <c:pt idx="243" c:formatCode="dd/mm/yyyy">
                  <c:v>44074</c:v>
                </c:pt>
                <c:pt idx="244" c:formatCode="dd/mm/yyyy">
                  <c:v>44075</c:v>
                </c:pt>
                <c:pt idx="245" c:formatCode="dd/mm/yyyy">
                  <c:v>44076</c:v>
                </c:pt>
                <c:pt idx="246" c:formatCode="dd/mm/yyyy">
                  <c:v>44077</c:v>
                </c:pt>
                <c:pt idx="247" c:formatCode="dd/mm/yyyy">
                  <c:v>44078</c:v>
                </c:pt>
                <c:pt idx="248" c:formatCode="dd/mm/yyyy">
                  <c:v>44081</c:v>
                </c:pt>
                <c:pt idx="249" c:formatCode="dd/mm/yyyy">
                  <c:v>44082</c:v>
                </c:pt>
                <c:pt idx="250" c:formatCode="dd/mm/yyyy">
                  <c:v>44083</c:v>
                </c:pt>
                <c:pt idx="251" c:formatCode="dd/mm/yyyy">
                  <c:v>44084</c:v>
                </c:pt>
                <c:pt idx="252" c:formatCode="dd/mm/yyyy">
                  <c:v>44085</c:v>
                </c:pt>
                <c:pt idx="253" c:formatCode="dd/mm/yyyy">
                  <c:v>44088</c:v>
                </c:pt>
                <c:pt idx="254" c:formatCode="dd/mm/yyyy">
                  <c:v>44089</c:v>
                </c:pt>
                <c:pt idx="255" c:formatCode="dd/mm/yyyy">
                  <c:v>44090</c:v>
                </c:pt>
                <c:pt idx="256" c:formatCode="dd/mm/yyyy">
                  <c:v>44091</c:v>
                </c:pt>
                <c:pt idx="257" c:formatCode="dd/mm/yyyy">
                  <c:v>44092</c:v>
                </c:pt>
                <c:pt idx="258" c:formatCode="dd/mm/yyyy">
                  <c:v>44095</c:v>
                </c:pt>
                <c:pt idx="259" c:formatCode="dd/mm/yyyy">
                  <c:v>44096</c:v>
                </c:pt>
                <c:pt idx="260" c:formatCode="dd/mm/yyyy">
                  <c:v>44097</c:v>
                </c:pt>
                <c:pt idx="261" c:formatCode="dd/mm/yyyy">
                  <c:v>44098</c:v>
                </c:pt>
                <c:pt idx="262" c:formatCode="dd/mm/yyyy">
                  <c:v>44099</c:v>
                </c:pt>
                <c:pt idx="263" c:formatCode="dd/mm/yyyy">
                  <c:v>44102</c:v>
                </c:pt>
                <c:pt idx="264" c:formatCode="dd/mm/yyyy">
                  <c:v>44103</c:v>
                </c:pt>
                <c:pt idx="265" c:formatCode="dd/mm/yyyy">
                  <c:v>44104</c:v>
                </c:pt>
                <c:pt idx="266" c:formatCode="dd/mm/yyyy">
                  <c:v>44105</c:v>
                </c:pt>
                <c:pt idx="267" c:formatCode="dd/mm/yyyy">
                  <c:v>44109</c:v>
                </c:pt>
                <c:pt idx="268" c:formatCode="dd/mm/yyyy">
                  <c:v>44110</c:v>
                </c:pt>
                <c:pt idx="269" c:formatCode="dd/mm/yyyy">
                  <c:v>44111</c:v>
                </c:pt>
                <c:pt idx="270" c:formatCode="dd/mm/yyyy">
                  <c:v>44112</c:v>
                </c:pt>
                <c:pt idx="271" c:formatCode="dd/mm/yyyy">
                  <c:v>44113</c:v>
                </c:pt>
                <c:pt idx="272" c:formatCode="dd/mm/yyyy">
                  <c:v>44116</c:v>
                </c:pt>
                <c:pt idx="273" c:formatCode="dd/mm/yyyy">
                  <c:v>44117</c:v>
                </c:pt>
                <c:pt idx="274" c:formatCode="dd/mm/yyyy">
                  <c:v>44118</c:v>
                </c:pt>
                <c:pt idx="275" c:formatCode="dd/mm/yyyy">
                  <c:v>44119</c:v>
                </c:pt>
                <c:pt idx="276" c:formatCode="dd/mm/yyyy">
                  <c:v>44120</c:v>
                </c:pt>
                <c:pt idx="277" c:formatCode="dd/mm/yyyy">
                  <c:v>44123</c:v>
                </c:pt>
                <c:pt idx="278" c:formatCode="dd/mm/yyyy">
                  <c:v>44124</c:v>
                </c:pt>
                <c:pt idx="279" c:formatCode="dd/mm/yyyy">
                  <c:v>44125</c:v>
                </c:pt>
                <c:pt idx="280" c:formatCode="dd/mm/yyyy">
                  <c:v>44126</c:v>
                </c:pt>
                <c:pt idx="281" c:formatCode="dd/mm/yyyy">
                  <c:v>44127</c:v>
                </c:pt>
                <c:pt idx="282" c:formatCode="dd/mm/yyyy">
                  <c:v>44130</c:v>
                </c:pt>
                <c:pt idx="283" c:formatCode="dd/mm/yyyy">
                  <c:v>44131</c:v>
                </c:pt>
                <c:pt idx="284" c:formatCode="dd/mm/yyyy">
                  <c:v>44132</c:v>
                </c:pt>
                <c:pt idx="285" c:formatCode="dd/mm/yyyy">
                  <c:v>44133</c:v>
                </c:pt>
                <c:pt idx="286" c:formatCode="dd/mm/yyyy">
                  <c:v>44134</c:v>
                </c:pt>
                <c:pt idx="287" c:formatCode="dd/mm/yyyy">
                  <c:v>44137</c:v>
                </c:pt>
                <c:pt idx="288" c:formatCode="dd/mm/yyyy">
                  <c:v>44138</c:v>
                </c:pt>
                <c:pt idx="289" c:formatCode="dd/mm/yyyy">
                  <c:v>44139</c:v>
                </c:pt>
                <c:pt idx="290" c:formatCode="dd/mm/yyyy">
                  <c:v>44140</c:v>
                </c:pt>
                <c:pt idx="291" c:formatCode="dd/mm/yyyy">
                  <c:v>44141</c:v>
                </c:pt>
                <c:pt idx="292" c:formatCode="dd/mm/yyyy">
                  <c:v>44144</c:v>
                </c:pt>
                <c:pt idx="293" c:formatCode="dd/mm/yyyy">
                  <c:v>44145</c:v>
                </c:pt>
                <c:pt idx="294" c:formatCode="dd/mm/yyyy">
                  <c:v>44146</c:v>
                </c:pt>
                <c:pt idx="295" c:formatCode="dd/mm/yyyy">
                  <c:v>44147</c:v>
                </c:pt>
                <c:pt idx="296" c:formatCode="dd/mm/yyyy">
                  <c:v>44148</c:v>
                </c:pt>
                <c:pt idx="297" c:formatCode="dd/mm/yyyy">
                  <c:v>44149</c:v>
                </c:pt>
                <c:pt idx="298" c:formatCode="dd/mm/yyyy">
                  <c:v>44152</c:v>
                </c:pt>
                <c:pt idx="299" c:formatCode="dd/mm/yyyy">
                  <c:v>44153</c:v>
                </c:pt>
                <c:pt idx="300" c:formatCode="dd/mm/yyyy">
                  <c:v>44154</c:v>
                </c:pt>
                <c:pt idx="301" c:formatCode="dd/mm/yyyy">
                  <c:v>44155</c:v>
                </c:pt>
                <c:pt idx="302" c:formatCode="dd/mm/yyyy">
                  <c:v>44158</c:v>
                </c:pt>
                <c:pt idx="303" c:formatCode="dd/mm/yyyy">
                  <c:v>44159</c:v>
                </c:pt>
                <c:pt idx="304" c:formatCode="dd/mm/yyyy">
                  <c:v>44160</c:v>
                </c:pt>
                <c:pt idx="305" c:formatCode="dd/mm/yyyy">
                  <c:v>44161</c:v>
                </c:pt>
                <c:pt idx="306" c:formatCode="dd/mm/yyyy">
                  <c:v>44162</c:v>
                </c:pt>
                <c:pt idx="307" c:formatCode="dd/mm/yyyy">
                  <c:v>44166</c:v>
                </c:pt>
                <c:pt idx="308" c:formatCode="dd/mm/yyyy">
                  <c:v>44167</c:v>
                </c:pt>
                <c:pt idx="309" c:formatCode="dd/mm/yyyy">
                  <c:v>44168</c:v>
                </c:pt>
                <c:pt idx="310" c:formatCode="dd/mm/yyyy">
                  <c:v>44169</c:v>
                </c:pt>
                <c:pt idx="311" c:formatCode="dd/mm/yyyy">
                  <c:v>44172</c:v>
                </c:pt>
                <c:pt idx="312" c:formatCode="dd/mm/yyyy">
                  <c:v>44173</c:v>
                </c:pt>
                <c:pt idx="313" c:formatCode="dd/mm/yyyy">
                  <c:v>44174</c:v>
                </c:pt>
                <c:pt idx="314" c:formatCode="dd/mm/yyyy">
                  <c:v>44175</c:v>
                </c:pt>
                <c:pt idx="315" c:formatCode="dd/mm/yyyy">
                  <c:v>44176</c:v>
                </c:pt>
                <c:pt idx="316" c:formatCode="dd/mm/yyyy">
                  <c:v>44179</c:v>
                </c:pt>
                <c:pt idx="317" c:formatCode="dd/mm/yyyy">
                  <c:v>44180</c:v>
                </c:pt>
                <c:pt idx="318" c:formatCode="dd/mm/yyyy">
                  <c:v>44181</c:v>
                </c:pt>
                <c:pt idx="319" c:formatCode="dd/mm/yyyy">
                  <c:v>44182</c:v>
                </c:pt>
                <c:pt idx="320" c:formatCode="dd/mm/yyyy">
                  <c:v>44183</c:v>
                </c:pt>
                <c:pt idx="321" c:formatCode="dd/mm/yyyy">
                  <c:v>44186</c:v>
                </c:pt>
                <c:pt idx="322" c:formatCode="dd/mm/yyyy">
                  <c:v>44187</c:v>
                </c:pt>
                <c:pt idx="323" c:formatCode="dd/mm/yyyy">
                  <c:v>44188</c:v>
                </c:pt>
                <c:pt idx="324" c:formatCode="dd/mm/yyyy">
                  <c:v>44189</c:v>
                </c:pt>
                <c:pt idx="325" c:formatCode="dd/mm/yyyy">
                  <c:v>44193</c:v>
                </c:pt>
                <c:pt idx="326" c:formatCode="dd/mm/yyyy">
                  <c:v>44194</c:v>
                </c:pt>
                <c:pt idx="327" c:formatCode="dd/mm/yyyy">
                  <c:v>44195</c:v>
                </c:pt>
                <c:pt idx="328" c:formatCode="dd/mm/yyyy">
                  <c:v>44196</c:v>
                </c:pt>
                <c:pt idx="329" c:formatCode="dd/mm/yyyy">
                  <c:v>44197</c:v>
                </c:pt>
                <c:pt idx="330" c:formatCode="dd/mm/yyyy">
                  <c:v>44200</c:v>
                </c:pt>
                <c:pt idx="331" c:formatCode="dd/mm/yyyy">
                  <c:v>44201</c:v>
                </c:pt>
                <c:pt idx="332" c:formatCode="dd/mm/yyyy">
                  <c:v>44202</c:v>
                </c:pt>
                <c:pt idx="333" c:formatCode="dd/mm/yyyy">
                  <c:v>44203</c:v>
                </c:pt>
                <c:pt idx="334" c:formatCode="dd/mm/yyyy">
                  <c:v>44204</c:v>
                </c:pt>
                <c:pt idx="335" c:formatCode="dd/mm/yyyy">
                  <c:v>44207</c:v>
                </c:pt>
                <c:pt idx="336" c:formatCode="dd/mm/yyyy">
                  <c:v>44208</c:v>
                </c:pt>
                <c:pt idx="337" c:formatCode="dd/mm/yyyy">
                  <c:v>44209</c:v>
                </c:pt>
                <c:pt idx="338" c:formatCode="dd/mm/yyyy">
                  <c:v>44210</c:v>
                </c:pt>
                <c:pt idx="339" c:formatCode="dd/mm/yyyy">
                  <c:v>44211</c:v>
                </c:pt>
                <c:pt idx="340" c:formatCode="dd/mm/yyyy">
                  <c:v>44214</c:v>
                </c:pt>
                <c:pt idx="341" c:formatCode="dd/mm/yyyy">
                  <c:v>44215</c:v>
                </c:pt>
                <c:pt idx="342" c:formatCode="dd/mm/yyyy">
                  <c:v>44216</c:v>
                </c:pt>
                <c:pt idx="343" c:formatCode="dd/mm/yyyy">
                  <c:v>44217</c:v>
                </c:pt>
                <c:pt idx="344" c:formatCode="dd/mm/yyyy">
                  <c:v>44218</c:v>
                </c:pt>
                <c:pt idx="345" c:formatCode="dd/mm/yyyy">
                  <c:v>44221</c:v>
                </c:pt>
                <c:pt idx="346" c:formatCode="dd/mm/yyyy">
                  <c:v>44223</c:v>
                </c:pt>
                <c:pt idx="347" c:formatCode="dd/mm/yyyy">
                  <c:v>44224</c:v>
                </c:pt>
                <c:pt idx="348" c:formatCode="dd/mm/yyyy">
                  <c:v>44225</c:v>
                </c:pt>
                <c:pt idx="349" c:formatCode="dd/mm/yyyy">
                  <c:v>44228</c:v>
                </c:pt>
                <c:pt idx="350" c:formatCode="dd/mm/yyyy">
                  <c:v>44229</c:v>
                </c:pt>
                <c:pt idx="351" c:formatCode="dd/mm/yyyy">
                  <c:v>44230</c:v>
                </c:pt>
                <c:pt idx="352" c:formatCode="dd/mm/yyyy">
                  <c:v>44231</c:v>
                </c:pt>
                <c:pt idx="353" c:formatCode="dd/mm/yyyy">
                  <c:v>44232</c:v>
                </c:pt>
                <c:pt idx="354" c:formatCode="dd/mm/yyyy">
                  <c:v>44235</c:v>
                </c:pt>
                <c:pt idx="355" c:formatCode="dd/mm/yyyy">
                  <c:v>44236</c:v>
                </c:pt>
                <c:pt idx="356" c:formatCode="dd/mm/yyyy">
                  <c:v>44237</c:v>
                </c:pt>
                <c:pt idx="357" c:formatCode="dd/mm/yyyy">
                  <c:v>44238</c:v>
                </c:pt>
                <c:pt idx="358" c:formatCode="dd/mm/yyyy">
                  <c:v>44239</c:v>
                </c:pt>
                <c:pt idx="359" c:formatCode="dd/mm/yyyy">
                  <c:v>44242</c:v>
                </c:pt>
                <c:pt idx="360" c:formatCode="dd/mm/yyyy">
                  <c:v>44243</c:v>
                </c:pt>
                <c:pt idx="361" c:formatCode="dd/mm/yyyy">
                  <c:v>44244</c:v>
                </c:pt>
                <c:pt idx="362" c:formatCode="dd/mm/yyyy">
                  <c:v>44245</c:v>
                </c:pt>
                <c:pt idx="363" c:formatCode="dd/mm/yyyy">
                  <c:v>44246</c:v>
                </c:pt>
                <c:pt idx="364" c:formatCode="dd/mm/yyyy">
                  <c:v>44249</c:v>
                </c:pt>
                <c:pt idx="365" c:formatCode="dd/mm/yyyy">
                  <c:v>44250</c:v>
                </c:pt>
                <c:pt idx="366" c:formatCode="dd/mm/yyyy">
                  <c:v>44251</c:v>
                </c:pt>
                <c:pt idx="367" c:formatCode="dd/mm/yyyy">
                  <c:v>44252</c:v>
                </c:pt>
                <c:pt idx="368" c:formatCode="dd/mm/yyyy">
                  <c:v>44253</c:v>
                </c:pt>
                <c:pt idx="369" c:formatCode="dd/mm/yyyy">
                  <c:v>44256</c:v>
                </c:pt>
                <c:pt idx="370" c:formatCode="dd/mm/yyyy">
                  <c:v>44257</c:v>
                </c:pt>
                <c:pt idx="371" c:formatCode="dd/mm/yyyy">
                  <c:v>44258</c:v>
                </c:pt>
                <c:pt idx="372" c:formatCode="dd/mm/yyyy">
                  <c:v>44259</c:v>
                </c:pt>
                <c:pt idx="373" c:formatCode="dd/mm/yyyy">
                  <c:v>44260</c:v>
                </c:pt>
                <c:pt idx="374" c:formatCode="dd/mm/yyyy">
                  <c:v>44263</c:v>
                </c:pt>
                <c:pt idx="375" c:formatCode="dd/mm/yyyy">
                  <c:v>44264</c:v>
                </c:pt>
                <c:pt idx="376" c:formatCode="dd/mm/yyyy">
                  <c:v>44265</c:v>
                </c:pt>
                <c:pt idx="377" c:formatCode="dd/mm/yyyy">
                  <c:v>44267</c:v>
                </c:pt>
                <c:pt idx="378" c:formatCode="dd/mm/yyyy">
                  <c:v>44270</c:v>
                </c:pt>
                <c:pt idx="379" c:formatCode="dd/mm/yyyy">
                  <c:v>44271</c:v>
                </c:pt>
                <c:pt idx="380" c:formatCode="dd/mm/yyyy">
                  <c:v>44272</c:v>
                </c:pt>
                <c:pt idx="381" c:formatCode="dd/mm/yyyy">
                  <c:v>44273</c:v>
                </c:pt>
                <c:pt idx="382" c:formatCode="dd/mm/yyyy">
                  <c:v>44274</c:v>
                </c:pt>
                <c:pt idx="383" c:formatCode="dd/mm/yyyy">
                  <c:v>44277</c:v>
                </c:pt>
                <c:pt idx="384" c:formatCode="dd/mm/yyyy">
                  <c:v>44278</c:v>
                </c:pt>
                <c:pt idx="385" c:formatCode="dd/mm/yyyy">
                  <c:v>44279</c:v>
                </c:pt>
                <c:pt idx="386" c:formatCode="dd/mm/yyyy">
                  <c:v>44280</c:v>
                </c:pt>
                <c:pt idx="387" c:formatCode="dd/mm/yyyy">
                  <c:v>44281</c:v>
                </c:pt>
                <c:pt idx="388" c:formatCode="dd/mm/yyyy">
                  <c:v>44285</c:v>
                </c:pt>
                <c:pt idx="389" c:formatCode="dd/mm/yyyy">
                  <c:v>44286</c:v>
                </c:pt>
                <c:pt idx="390" c:formatCode="dd/mm/yyyy">
                  <c:v>44287</c:v>
                </c:pt>
                <c:pt idx="391" c:formatCode="dd/mm/yyyy">
                  <c:v>44291</c:v>
                </c:pt>
                <c:pt idx="392" c:formatCode="dd/mm/yyyy">
                  <c:v>44292</c:v>
                </c:pt>
                <c:pt idx="393" c:formatCode="dd/mm/yyyy">
                  <c:v>44293</c:v>
                </c:pt>
                <c:pt idx="394" c:formatCode="dd/mm/yyyy">
                  <c:v>44294</c:v>
                </c:pt>
                <c:pt idx="395" c:formatCode="dd/mm/yyyy">
                  <c:v>44295</c:v>
                </c:pt>
                <c:pt idx="396" c:formatCode="dd/mm/yyyy">
                  <c:v>44298</c:v>
                </c:pt>
                <c:pt idx="397" c:formatCode="dd/mm/yyyy">
                  <c:v>44299</c:v>
                </c:pt>
                <c:pt idx="398" c:formatCode="dd/mm/yyyy">
                  <c:v>44301</c:v>
                </c:pt>
                <c:pt idx="399" c:formatCode="dd/mm/yyyy">
                  <c:v>44302</c:v>
                </c:pt>
                <c:pt idx="400" c:formatCode="dd/mm/yyyy">
                  <c:v>44305</c:v>
                </c:pt>
                <c:pt idx="401" c:formatCode="dd/mm/yyyy">
                  <c:v>44306</c:v>
                </c:pt>
                <c:pt idx="402" c:formatCode="dd/mm/yyyy">
                  <c:v>44308</c:v>
                </c:pt>
                <c:pt idx="403" c:formatCode="dd/mm/yyyy">
                  <c:v>44309</c:v>
                </c:pt>
                <c:pt idx="404" c:formatCode="dd/mm/yyyy">
                  <c:v>44312</c:v>
                </c:pt>
                <c:pt idx="405" c:formatCode="dd/mm/yyyy">
                  <c:v>44313</c:v>
                </c:pt>
                <c:pt idx="406" c:formatCode="dd/mm/yyyy">
                  <c:v>44314</c:v>
                </c:pt>
                <c:pt idx="407" c:formatCode="dd/mm/yyyy">
                  <c:v>44315</c:v>
                </c:pt>
                <c:pt idx="408" c:formatCode="dd/mm/yyyy">
                  <c:v>44316</c:v>
                </c:pt>
                <c:pt idx="409" c:formatCode="dd/mm/yyyy">
                  <c:v>44319</c:v>
                </c:pt>
                <c:pt idx="410" c:formatCode="dd/mm/yyyy">
                  <c:v>44320</c:v>
                </c:pt>
                <c:pt idx="411" c:formatCode="dd/mm/yyyy">
                  <c:v>44321</c:v>
                </c:pt>
                <c:pt idx="412" c:formatCode="dd/mm/yyyy">
                  <c:v>44322</c:v>
                </c:pt>
                <c:pt idx="413" c:formatCode="dd/mm/yyyy">
                  <c:v>44323</c:v>
                </c:pt>
                <c:pt idx="414" c:formatCode="dd/mm/yyyy">
                  <c:v>44326</c:v>
                </c:pt>
                <c:pt idx="415" c:formatCode="dd/mm/yyyy">
                  <c:v>44327</c:v>
                </c:pt>
                <c:pt idx="416" c:formatCode="dd/mm/yyyy">
                  <c:v>44328</c:v>
                </c:pt>
                <c:pt idx="417" c:formatCode="dd/mm/yyyy">
                  <c:v>44330</c:v>
                </c:pt>
                <c:pt idx="418" c:formatCode="dd/mm/yyyy">
                  <c:v>44333</c:v>
                </c:pt>
                <c:pt idx="419" c:formatCode="dd/mm/yyyy">
                  <c:v>44334</c:v>
                </c:pt>
                <c:pt idx="420" c:formatCode="dd/mm/yyyy">
                  <c:v>44335</c:v>
                </c:pt>
                <c:pt idx="421" c:formatCode="dd/mm/yyyy">
                  <c:v>44336</c:v>
                </c:pt>
                <c:pt idx="422" c:formatCode="dd/mm/yyyy">
                  <c:v>44337</c:v>
                </c:pt>
                <c:pt idx="423" c:formatCode="dd/mm/yyyy">
                  <c:v>44340</c:v>
                </c:pt>
                <c:pt idx="424" c:formatCode="dd/mm/yyyy">
                  <c:v>44341</c:v>
                </c:pt>
                <c:pt idx="425" c:formatCode="dd/mm/yyyy">
                  <c:v>44342</c:v>
                </c:pt>
                <c:pt idx="426" c:formatCode="dd/mm/yyyy">
                  <c:v>44343</c:v>
                </c:pt>
                <c:pt idx="427" c:formatCode="dd/mm/yyyy">
                  <c:v>44344</c:v>
                </c:pt>
                <c:pt idx="428" c:formatCode="dd/mm/yyyy">
                  <c:v>44347</c:v>
                </c:pt>
                <c:pt idx="429" c:formatCode="dd/mm/yyyy">
                  <c:v>44348</c:v>
                </c:pt>
                <c:pt idx="430" c:formatCode="dd/mm/yyyy">
                  <c:v>44349</c:v>
                </c:pt>
                <c:pt idx="431" c:formatCode="dd/mm/yyyy">
                  <c:v>44350</c:v>
                </c:pt>
                <c:pt idx="432" c:formatCode="dd/mm/yyyy">
                  <c:v>44351</c:v>
                </c:pt>
                <c:pt idx="433" c:formatCode="dd/mm/yyyy">
                  <c:v>44354</c:v>
                </c:pt>
                <c:pt idx="434" c:formatCode="dd/mm/yyyy">
                  <c:v>44355</c:v>
                </c:pt>
                <c:pt idx="435" c:formatCode="dd/mm/yyyy">
                  <c:v>44356</c:v>
                </c:pt>
                <c:pt idx="436" c:formatCode="dd/mm/yyyy">
                  <c:v>44357</c:v>
                </c:pt>
                <c:pt idx="437" c:formatCode="dd/mm/yyyy">
                  <c:v>44358</c:v>
                </c:pt>
                <c:pt idx="438" c:formatCode="dd/mm/yyyy">
                  <c:v>44361</c:v>
                </c:pt>
                <c:pt idx="439" c:formatCode="dd/mm/yyyy">
                  <c:v>44362</c:v>
                </c:pt>
                <c:pt idx="440" c:formatCode="dd/mm/yyyy">
                  <c:v>44363</c:v>
                </c:pt>
                <c:pt idx="441" c:formatCode="dd/mm/yyyy">
                  <c:v>44364</c:v>
                </c:pt>
                <c:pt idx="442" c:formatCode="dd/mm/yyyy">
                  <c:v>44365</c:v>
                </c:pt>
                <c:pt idx="443" c:formatCode="dd/mm/yyyy">
                  <c:v>44368</c:v>
                </c:pt>
                <c:pt idx="444" c:formatCode="dd/mm/yyyy">
                  <c:v>44369</c:v>
                </c:pt>
                <c:pt idx="445" c:formatCode="dd/mm/yyyy">
                  <c:v>44370</c:v>
                </c:pt>
                <c:pt idx="446" c:formatCode="dd/mm/yyyy">
                  <c:v>44371</c:v>
                </c:pt>
                <c:pt idx="447" c:formatCode="dd/mm/yyyy">
                  <c:v>44372</c:v>
                </c:pt>
                <c:pt idx="448" c:formatCode="dd/mm/yyyy">
                  <c:v>44375</c:v>
                </c:pt>
                <c:pt idx="449" c:formatCode="dd/mm/yyyy">
                  <c:v>44376</c:v>
                </c:pt>
                <c:pt idx="450" c:formatCode="dd/mm/yyyy">
                  <c:v>44377</c:v>
                </c:pt>
                <c:pt idx="451" c:formatCode="dd/mm/yyyy">
                  <c:v>44378</c:v>
                </c:pt>
                <c:pt idx="452" c:formatCode="dd/mm/yyyy">
                  <c:v>44379</c:v>
                </c:pt>
                <c:pt idx="453" c:formatCode="dd/mm/yyyy">
                  <c:v>44382</c:v>
                </c:pt>
                <c:pt idx="454" c:formatCode="dd/mm/yyyy">
                  <c:v>44383</c:v>
                </c:pt>
                <c:pt idx="455" c:formatCode="dd/mm/yyyy">
                  <c:v>44384</c:v>
                </c:pt>
                <c:pt idx="456" c:formatCode="dd/mm/yyyy">
                  <c:v>44385</c:v>
                </c:pt>
                <c:pt idx="457" c:formatCode="dd/mm/yyyy">
                  <c:v>44386</c:v>
                </c:pt>
                <c:pt idx="458" c:formatCode="dd/mm/yyyy">
                  <c:v>44389</c:v>
                </c:pt>
                <c:pt idx="459" c:formatCode="dd/mm/yyyy">
                  <c:v>44390</c:v>
                </c:pt>
                <c:pt idx="460" c:formatCode="dd/mm/yyyy">
                  <c:v>44391</c:v>
                </c:pt>
                <c:pt idx="461" c:formatCode="dd/mm/yyyy">
                  <c:v>44392</c:v>
                </c:pt>
                <c:pt idx="462" c:formatCode="dd/mm/yyyy">
                  <c:v>44393</c:v>
                </c:pt>
                <c:pt idx="463" c:formatCode="dd/mm/yyyy">
                  <c:v>44396</c:v>
                </c:pt>
                <c:pt idx="464" c:formatCode="dd/mm/yyyy">
                  <c:v>44397</c:v>
                </c:pt>
                <c:pt idx="465" c:formatCode="dd/mm/yyyy">
                  <c:v>44399</c:v>
                </c:pt>
                <c:pt idx="466" c:formatCode="dd/mm/yyyy">
                  <c:v>44400</c:v>
                </c:pt>
                <c:pt idx="467" c:formatCode="dd/mm/yyyy">
                  <c:v>44403</c:v>
                </c:pt>
                <c:pt idx="468" c:formatCode="dd/mm/yyyy">
                  <c:v>44404</c:v>
                </c:pt>
                <c:pt idx="469" c:formatCode="dd/mm/yyyy">
                  <c:v>44405</c:v>
                </c:pt>
                <c:pt idx="470" c:formatCode="dd/mm/yyyy">
                  <c:v>44406</c:v>
                </c:pt>
                <c:pt idx="471" c:formatCode="dd/mm/yyyy">
                  <c:v>44407</c:v>
                </c:pt>
                <c:pt idx="472" c:formatCode="dd/mm/yyyy">
                  <c:v>44410</c:v>
                </c:pt>
                <c:pt idx="473" c:formatCode="dd/mm/yyyy">
                  <c:v>44411</c:v>
                </c:pt>
                <c:pt idx="474" c:formatCode="dd/mm/yyyy">
                  <c:v>44412</c:v>
                </c:pt>
                <c:pt idx="475" c:formatCode="dd/mm/yyyy">
                  <c:v>44413</c:v>
                </c:pt>
                <c:pt idx="476" c:formatCode="dd/mm/yyyy">
                  <c:v>44414</c:v>
                </c:pt>
                <c:pt idx="477" c:formatCode="dd/mm/yyyy">
                  <c:v>44417</c:v>
                </c:pt>
                <c:pt idx="478" c:formatCode="dd/mm/yyyy">
                  <c:v>44418</c:v>
                </c:pt>
                <c:pt idx="479" c:formatCode="dd/mm/yyyy">
                  <c:v>44419</c:v>
                </c:pt>
                <c:pt idx="480" c:formatCode="dd/mm/yyyy">
                  <c:v>44420</c:v>
                </c:pt>
                <c:pt idx="481" c:formatCode="dd/mm/yyyy">
                  <c:v>44421</c:v>
                </c:pt>
                <c:pt idx="482" c:formatCode="dd/mm/yyyy">
                  <c:v>44424</c:v>
                </c:pt>
                <c:pt idx="483" c:formatCode="dd/mm/yyyy">
                  <c:v>44425</c:v>
                </c:pt>
                <c:pt idx="484" c:formatCode="dd/mm/yyyy">
                  <c:v>44426</c:v>
                </c:pt>
                <c:pt idx="485" c:formatCode="dd/mm/yyyy">
                  <c:v>44428</c:v>
                </c:pt>
                <c:pt idx="486" c:formatCode="dd/mm/yyyy">
                  <c:v>44431</c:v>
                </c:pt>
                <c:pt idx="487" c:formatCode="dd/mm/yyyy">
                  <c:v>44432</c:v>
                </c:pt>
                <c:pt idx="488" c:formatCode="dd/mm/yyyy">
                  <c:v>44433</c:v>
                </c:pt>
                <c:pt idx="489" c:formatCode="dd/mm/yyyy">
                  <c:v>44434</c:v>
                </c:pt>
                <c:pt idx="490" c:formatCode="dd/mm/yyyy">
                  <c:v>44435</c:v>
                </c:pt>
                <c:pt idx="491" c:formatCode="dd/mm/yyyy">
                  <c:v>44438</c:v>
                </c:pt>
                <c:pt idx="492" c:formatCode="dd/mm/yyyy">
                  <c:v>44439</c:v>
                </c:pt>
                <c:pt idx="493" c:formatCode="dd/mm/yyyy">
                  <c:v>44440</c:v>
                </c:pt>
                <c:pt idx="494" c:formatCode="dd/mm/yyyy">
                  <c:v>44441</c:v>
                </c:pt>
                <c:pt idx="495" c:formatCode="dd/mm/yyyy">
                  <c:v>44442</c:v>
                </c:pt>
                <c:pt idx="496" c:formatCode="dd/mm/yyyy">
                  <c:v>44445</c:v>
                </c:pt>
                <c:pt idx="497" c:formatCode="dd/mm/yyyy">
                  <c:v>44446</c:v>
                </c:pt>
                <c:pt idx="498" c:formatCode="dd/mm/yyyy">
                  <c:v>44447</c:v>
                </c:pt>
                <c:pt idx="499" c:formatCode="dd/mm/yyyy">
                  <c:v>44448</c:v>
                </c:pt>
                <c:pt idx="500" c:formatCode="dd/mm/yyyy">
                  <c:v>44452</c:v>
                </c:pt>
                <c:pt idx="501" c:formatCode="dd/mm/yyyy">
                  <c:v>44453</c:v>
                </c:pt>
                <c:pt idx="502" c:formatCode="dd/mm/yyyy">
                  <c:v>44454</c:v>
                </c:pt>
                <c:pt idx="503" c:formatCode="dd/mm/yyyy">
                  <c:v>44455</c:v>
                </c:pt>
                <c:pt idx="504" c:formatCode="dd/mm/yyyy">
                  <c:v>44456</c:v>
                </c:pt>
                <c:pt idx="505" c:formatCode="dd/mm/yyyy">
                  <c:v>44459</c:v>
                </c:pt>
                <c:pt idx="506" c:formatCode="dd/mm/yyyy">
                  <c:v>44460</c:v>
                </c:pt>
                <c:pt idx="507" c:formatCode="dd/mm/yyyy">
                  <c:v>44461</c:v>
                </c:pt>
                <c:pt idx="508" c:formatCode="dd/mm/yyyy">
                  <c:v>44462</c:v>
                </c:pt>
                <c:pt idx="509" c:formatCode="dd/mm/yyyy">
                  <c:v>44463</c:v>
                </c:pt>
                <c:pt idx="510" c:formatCode="dd/mm/yyyy">
                  <c:v>44466</c:v>
                </c:pt>
                <c:pt idx="511" c:formatCode="dd/mm/yyyy">
                  <c:v>44467</c:v>
                </c:pt>
                <c:pt idx="512" c:formatCode="dd/mm/yyyy">
                  <c:v>44468</c:v>
                </c:pt>
                <c:pt idx="513" c:formatCode="dd/mm/yyyy">
                  <c:v>44469</c:v>
                </c:pt>
                <c:pt idx="514" c:formatCode="dd/mm/yyyy">
                  <c:v>44470</c:v>
                </c:pt>
                <c:pt idx="515" c:formatCode="dd/mm/yyyy">
                  <c:v>44473</c:v>
                </c:pt>
                <c:pt idx="516" c:formatCode="dd/mm/yyyy">
                  <c:v>44474</c:v>
                </c:pt>
                <c:pt idx="517" c:formatCode="dd/mm/yyyy">
                  <c:v>44475</c:v>
                </c:pt>
                <c:pt idx="518" c:formatCode="dd/mm/yyyy">
                  <c:v>44476</c:v>
                </c:pt>
                <c:pt idx="519" c:formatCode="dd/mm/yyyy">
                  <c:v>44477</c:v>
                </c:pt>
                <c:pt idx="520" c:formatCode="dd/mm/yyyy">
                  <c:v>44480</c:v>
                </c:pt>
                <c:pt idx="521" c:formatCode="dd/mm/yyyy">
                  <c:v>44481</c:v>
                </c:pt>
                <c:pt idx="522" c:formatCode="dd/mm/yyyy">
                  <c:v>44482</c:v>
                </c:pt>
                <c:pt idx="523" c:formatCode="dd/mm/yyyy">
                  <c:v>44483</c:v>
                </c:pt>
                <c:pt idx="524" c:formatCode="dd/mm/yyyy">
                  <c:v>44487</c:v>
                </c:pt>
                <c:pt idx="525" c:formatCode="dd/mm/yyyy">
                  <c:v>44488</c:v>
                </c:pt>
                <c:pt idx="526" c:formatCode="dd/mm/yyyy">
                  <c:v>44489</c:v>
                </c:pt>
                <c:pt idx="527" c:formatCode="dd/mm/yyyy">
                  <c:v>44490</c:v>
                </c:pt>
                <c:pt idx="528" c:formatCode="dd/mm/yyyy">
                  <c:v>44491</c:v>
                </c:pt>
                <c:pt idx="529" c:formatCode="dd/mm/yyyy">
                  <c:v>44494</c:v>
                </c:pt>
                <c:pt idx="530" c:formatCode="dd/mm/yyyy">
                  <c:v>44495</c:v>
                </c:pt>
                <c:pt idx="531" c:formatCode="dd/mm/yyyy">
                  <c:v>44496</c:v>
                </c:pt>
                <c:pt idx="532" c:formatCode="dd/mm/yyyy">
                  <c:v>44497</c:v>
                </c:pt>
                <c:pt idx="533" c:formatCode="dd/mm/yyyy">
                  <c:v>44498</c:v>
                </c:pt>
                <c:pt idx="534" c:formatCode="dd/mm/yyyy">
                  <c:v>44501</c:v>
                </c:pt>
                <c:pt idx="535" c:formatCode="dd/mm/yyyy">
                  <c:v>44502</c:v>
                </c:pt>
                <c:pt idx="536" c:formatCode="dd/mm/yyyy">
                  <c:v>44503</c:v>
                </c:pt>
                <c:pt idx="537" c:formatCode="dd/mm/yyyy">
                  <c:v>44504</c:v>
                </c:pt>
                <c:pt idx="538" c:formatCode="dd/mm/yyyy">
                  <c:v>44508</c:v>
                </c:pt>
                <c:pt idx="539" c:formatCode="dd/mm/yyyy">
                  <c:v>44509</c:v>
                </c:pt>
                <c:pt idx="540" c:formatCode="dd/mm/yyyy">
                  <c:v>44510</c:v>
                </c:pt>
                <c:pt idx="541" c:formatCode="dd/mm/yyyy">
                  <c:v>44511</c:v>
                </c:pt>
                <c:pt idx="542" c:formatCode="dd/mm/yyyy">
                  <c:v>44512</c:v>
                </c:pt>
                <c:pt idx="543" c:formatCode="dd/mm/yyyy">
                  <c:v>44515</c:v>
                </c:pt>
                <c:pt idx="544" c:formatCode="dd/mm/yyyy">
                  <c:v>44516</c:v>
                </c:pt>
                <c:pt idx="545" c:formatCode="dd/mm/yyyy">
                  <c:v>44517</c:v>
                </c:pt>
                <c:pt idx="546" c:formatCode="dd/mm/yyyy">
                  <c:v>44518</c:v>
                </c:pt>
                <c:pt idx="547" c:formatCode="dd/mm/yyyy">
                  <c:v>44522</c:v>
                </c:pt>
                <c:pt idx="548" c:formatCode="dd/mm/yyyy">
                  <c:v>44523</c:v>
                </c:pt>
                <c:pt idx="549" c:formatCode="dd/mm/yyyy">
                  <c:v>44524</c:v>
                </c:pt>
                <c:pt idx="550" c:formatCode="dd/mm/yyyy">
                  <c:v>44525</c:v>
                </c:pt>
                <c:pt idx="551" c:formatCode="dd/mm/yyyy">
                  <c:v>44526</c:v>
                </c:pt>
                <c:pt idx="552" c:formatCode="dd/mm/yyyy">
                  <c:v>44529</c:v>
                </c:pt>
                <c:pt idx="553" c:formatCode="dd/mm/yyyy">
                  <c:v>44530</c:v>
                </c:pt>
                <c:pt idx="554" c:formatCode="dd/mm/yyyy">
                  <c:v>44531</c:v>
                </c:pt>
                <c:pt idx="555" c:formatCode="dd/mm/yyyy">
                  <c:v>44532</c:v>
                </c:pt>
                <c:pt idx="556" c:formatCode="dd/mm/yyyy">
                  <c:v>44533</c:v>
                </c:pt>
                <c:pt idx="557" c:formatCode="dd/mm/yyyy">
                  <c:v>44536</c:v>
                </c:pt>
                <c:pt idx="558" c:formatCode="dd/mm/yyyy">
                  <c:v>44537</c:v>
                </c:pt>
                <c:pt idx="559" c:formatCode="dd/mm/yyyy">
                  <c:v>44538</c:v>
                </c:pt>
                <c:pt idx="560" c:formatCode="dd/mm/yyyy">
                  <c:v>44539</c:v>
                </c:pt>
                <c:pt idx="561" c:formatCode="dd/mm/yyyy">
                  <c:v>44540</c:v>
                </c:pt>
                <c:pt idx="562" c:formatCode="dd/mm/yyyy">
                  <c:v>44543</c:v>
                </c:pt>
                <c:pt idx="563" c:formatCode="dd/mm/yyyy">
                  <c:v>44544</c:v>
                </c:pt>
                <c:pt idx="564" c:formatCode="dd/mm/yyyy">
                  <c:v>44545</c:v>
                </c:pt>
                <c:pt idx="565" c:formatCode="dd/mm/yyyy">
                  <c:v>44546</c:v>
                </c:pt>
                <c:pt idx="566" c:formatCode="dd/mm/yyyy">
                  <c:v>44547</c:v>
                </c:pt>
                <c:pt idx="567" c:formatCode="dd/mm/yyyy">
                  <c:v>44550</c:v>
                </c:pt>
                <c:pt idx="568" c:formatCode="dd/mm/yyyy">
                  <c:v>44551</c:v>
                </c:pt>
                <c:pt idx="569" c:formatCode="dd/mm/yyyy">
                  <c:v>44552</c:v>
                </c:pt>
                <c:pt idx="570" c:formatCode="dd/mm/yyyy">
                  <c:v>44553</c:v>
                </c:pt>
                <c:pt idx="571" c:formatCode="dd/mm/yyyy">
                  <c:v>44554</c:v>
                </c:pt>
                <c:pt idx="572" c:formatCode="dd/mm/yyyy">
                  <c:v>44557</c:v>
                </c:pt>
                <c:pt idx="573" c:formatCode="dd/mm/yyyy">
                  <c:v>44558</c:v>
                </c:pt>
                <c:pt idx="574" c:formatCode="dd/mm/yyyy">
                  <c:v>44559</c:v>
                </c:pt>
                <c:pt idx="575" c:formatCode="dd/mm/yyyy">
                  <c:v>44560</c:v>
                </c:pt>
                <c:pt idx="576" c:formatCode="dd/mm/yyyy">
                  <c:v>44561</c:v>
                </c:pt>
                <c:pt idx="577" c:formatCode="dd/mm/yyyy">
                  <c:v>44564</c:v>
                </c:pt>
                <c:pt idx="578" c:formatCode="dd/mm/yyyy">
                  <c:v>44565</c:v>
                </c:pt>
                <c:pt idx="579" c:formatCode="dd/mm/yyyy">
                  <c:v>44566</c:v>
                </c:pt>
                <c:pt idx="580" c:formatCode="dd/mm/yyyy">
                  <c:v>44567</c:v>
                </c:pt>
                <c:pt idx="581" c:formatCode="dd/mm/yyyy">
                  <c:v>44568</c:v>
                </c:pt>
                <c:pt idx="582" c:formatCode="dd/mm/yyyy">
                  <c:v>44571</c:v>
                </c:pt>
                <c:pt idx="583" c:formatCode="dd/mm/yyyy">
                  <c:v>44572</c:v>
                </c:pt>
                <c:pt idx="584" c:formatCode="dd/mm/yyyy">
                  <c:v>44573</c:v>
                </c:pt>
                <c:pt idx="585" c:formatCode="dd/mm/yyyy">
                  <c:v>44574</c:v>
                </c:pt>
                <c:pt idx="586" c:formatCode="dd/mm/yyyy">
                  <c:v>44575</c:v>
                </c:pt>
                <c:pt idx="587" c:formatCode="dd/mm/yyyy">
                  <c:v>44578</c:v>
                </c:pt>
                <c:pt idx="588" c:formatCode="dd/mm/yyyy">
                  <c:v>44579</c:v>
                </c:pt>
                <c:pt idx="589" c:formatCode="dd/mm/yyyy">
                  <c:v>44580</c:v>
                </c:pt>
                <c:pt idx="590" c:formatCode="dd/mm/yyyy">
                  <c:v>44581</c:v>
                </c:pt>
                <c:pt idx="591" c:formatCode="dd/mm/yyyy">
                  <c:v>44582</c:v>
                </c:pt>
                <c:pt idx="592" c:formatCode="dd/mm/yyyy">
                  <c:v>44585</c:v>
                </c:pt>
                <c:pt idx="593" c:formatCode="dd/mm/yyyy">
                  <c:v>44586</c:v>
                </c:pt>
                <c:pt idx="594" c:formatCode="dd/mm/yyyy">
                  <c:v>44588</c:v>
                </c:pt>
                <c:pt idx="595" c:formatCode="dd/mm/yyyy">
                  <c:v>44589</c:v>
                </c:pt>
                <c:pt idx="596" c:formatCode="dd/mm/yyyy">
                  <c:v>44592</c:v>
                </c:pt>
                <c:pt idx="597" c:formatCode="dd/mm/yyyy">
                  <c:v>44593</c:v>
                </c:pt>
                <c:pt idx="598" c:formatCode="dd/mm/yyyy">
                  <c:v>44594</c:v>
                </c:pt>
                <c:pt idx="599" c:formatCode="dd/mm/yyyy">
                  <c:v>44595</c:v>
                </c:pt>
                <c:pt idx="600" c:formatCode="dd/mm/yyyy">
                  <c:v>44596</c:v>
                </c:pt>
                <c:pt idx="601" c:formatCode="dd/mm/yyyy">
                  <c:v>44599</c:v>
                </c:pt>
                <c:pt idx="602" c:formatCode="dd/mm/yyyy">
                  <c:v>44600</c:v>
                </c:pt>
                <c:pt idx="603" c:formatCode="dd/mm/yyyy">
                  <c:v>44601</c:v>
                </c:pt>
                <c:pt idx="604" c:formatCode="dd/mm/yyyy">
                  <c:v>44602</c:v>
                </c:pt>
                <c:pt idx="605" c:formatCode="dd/mm/yyyy">
                  <c:v>44603</c:v>
                </c:pt>
                <c:pt idx="606" c:formatCode="dd/mm/yyyy">
                  <c:v>44607</c:v>
                </c:pt>
                <c:pt idx="607" c:formatCode="dd/mm/yyyy">
                  <c:v>44608</c:v>
                </c:pt>
                <c:pt idx="608" c:formatCode="dd/mm/yyyy">
                  <c:v>44610</c:v>
                </c:pt>
                <c:pt idx="609" c:formatCode="dd/mm/yyyy">
                  <c:v>44613</c:v>
                </c:pt>
                <c:pt idx="610" c:formatCode="dd/mm/yyyy">
                  <c:v>44614</c:v>
                </c:pt>
                <c:pt idx="611" c:formatCode="dd/mm/yyyy">
                  <c:v>44615</c:v>
                </c:pt>
                <c:pt idx="612" c:formatCode="dd/mm/yyyy">
                  <c:v>44616</c:v>
                </c:pt>
                <c:pt idx="613" c:formatCode="dd/mm/yyyy">
                  <c:v>44617</c:v>
                </c:pt>
                <c:pt idx="614" c:formatCode="dd/mm/yyyy">
                  <c:v>44620</c:v>
                </c:pt>
                <c:pt idx="615" c:formatCode="dd/mm/yyyy">
                  <c:v>44622</c:v>
                </c:pt>
                <c:pt idx="616" c:formatCode="dd/mm/yyyy">
                  <c:v>44623</c:v>
                </c:pt>
                <c:pt idx="617" c:formatCode="dd/mm/yyyy">
                  <c:v>44624</c:v>
                </c:pt>
                <c:pt idx="618" c:formatCode="dd/mm/yyyy">
                  <c:v>44627</c:v>
                </c:pt>
                <c:pt idx="619" c:formatCode="dd/mm/yyyy">
                  <c:v>44628</c:v>
                </c:pt>
                <c:pt idx="620" c:formatCode="dd/mm/yyyy">
                  <c:v>44629</c:v>
                </c:pt>
                <c:pt idx="621" c:formatCode="dd/mm/yyyy">
                  <c:v>44630</c:v>
                </c:pt>
                <c:pt idx="622" c:formatCode="dd/mm/yyyy">
                  <c:v>44631</c:v>
                </c:pt>
                <c:pt idx="623" c:formatCode="dd/mm/yyyy">
                  <c:v>44634</c:v>
                </c:pt>
                <c:pt idx="624" c:formatCode="dd/mm/yyyy">
                  <c:v>44635</c:v>
                </c:pt>
                <c:pt idx="625" c:formatCode="dd/mm/yyyy">
                  <c:v>44636</c:v>
                </c:pt>
                <c:pt idx="626" c:formatCode="dd/mm/yyyy">
                  <c:v>44637</c:v>
                </c:pt>
                <c:pt idx="627" c:formatCode="dd/mm/yyyy">
                  <c:v>44641</c:v>
                </c:pt>
                <c:pt idx="628" c:formatCode="dd/mm/yyyy">
                  <c:v>44642</c:v>
                </c:pt>
                <c:pt idx="629" c:formatCode="dd/mm/yyyy">
                  <c:v>44643</c:v>
                </c:pt>
                <c:pt idx="630" c:formatCode="dd/mm/yyyy">
                  <c:v>44644</c:v>
                </c:pt>
                <c:pt idx="631" c:formatCode="dd/mm/yyyy">
                  <c:v>44645</c:v>
                </c:pt>
                <c:pt idx="632" c:formatCode="dd/mm/yyyy">
                  <c:v>44648</c:v>
                </c:pt>
                <c:pt idx="633" c:formatCode="dd/mm/yyyy">
                  <c:v>44649</c:v>
                </c:pt>
                <c:pt idx="634" c:formatCode="dd/mm/yyyy">
                  <c:v>44650</c:v>
                </c:pt>
                <c:pt idx="635" c:formatCode="dd/mm/yyyy">
                  <c:v>44651</c:v>
                </c:pt>
                <c:pt idx="636" c:formatCode="dd/mm/yyyy">
                  <c:v>44652</c:v>
                </c:pt>
                <c:pt idx="637" c:formatCode="dd/mm/yyyy">
                  <c:v>44655</c:v>
                </c:pt>
                <c:pt idx="638" c:formatCode="dd/mm/yyyy">
                  <c:v>44656</c:v>
                </c:pt>
                <c:pt idx="639" c:formatCode="dd/mm/yyyy">
                  <c:v>44657</c:v>
                </c:pt>
                <c:pt idx="640" c:formatCode="dd/mm/yyyy">
                  <c:v>44658</c:v>
                </c:pt>
                <c:pt idx="641" c:formatCode="dd/mm/yyyy">
                  <c:v>44659</c:v>
                </c:pt>
                <c:pt idx="642" c:formatCode="dd/mm/yyyy">
                  <c:v>44662</c:v>
                </c:pt>
                <c:pt idx="643" c:formatCode="dd/mm/yyyy">
                  <c:v>44663</c:v>
                </c:pt>
                <c:pt idx="644" c:formatCode="dd/mm/yyyy">
                  <c:v>44664</c:v>
                </c:pt>
                <c:pt idx="645" c:formatCode="dd/mm/yyyy">
                  <c:v>44669</c:v>
                </c:pt>
                <c:pt idx="646" c:formatCode="dd/mm/yyyy">
                  <c:v>44670</c:v>
                </c:pt>
                <c:pt idx="647" c:formatCode="dd/mm/yyyy">
                  <c:v>44671</c:v>
                </c:pt>
                <c:pt idx="648" c:formatCode="dd/mm/yyyy">
                  <c:v>44672</c:v>
                </c:pt>
                <c:pt idx="649" c:formatCode="dd/mm/yyyy">
                  <c:v>44673</c:v>
                </c:pt>
                <c:pt idx="650" c:formatCode="dd/mm/yyyy">
                  <c:v>44676</c:v>
                </c:pt>
                <c:pt idx="651" c:formatCode="dd/mm/yyyy">
                  <c:v>44677</c:v>
                </c:pt>
                <c:pt idx="652" c:formatCode="dd/mm/yyyy">
                  <c:v>44678</c:v>
                </c:pt>
                <c:pt idx="653" c:formatCode="dd/mm/yyyy">
                  <c:v>44679</c:v>
                </c:pt>
                <c:pt idx="654" c:formatCode="dd/mm/yyyy">
                  <c:v>44680</c:v>
                </c:pt>
                <c:pt idx="655" c:formatCode="dd/mm/yyyy">
                  <c:v>44685</c:v>
                </c:pt>
                <c:pt idx="656" c:formatCode="dd/mm/yyyy">
                  <c:v>44686</c:v>
                </c:pt>
                <c:pt idx="657" c:formatCode="dd/mm/yyyy">
                  <c:v>44687</c:v>
                </c:pt>
                <c:pt idx="658" c:formatCode="dd/mm/yyyy">
                  <c:v>44691</c:v>
                </c:pt>
                <c:pt idx="659" c:formatCode="dd/mm/yyyy">
                  <c:v>44692</c:v>
                </c:pt>
                <c:pt idx="660" c:formatCode="dd/mm/yyyy">
                  <c:v>44693</c:v>
                </c:pt>
                <c:pt idx="661" c:formatCode="dd/mm/yyyy">
                  <c:v>44694</c:v>
                </c:pt>
                <c:pt idx="662" c:formatCode="dd/mm/yyyy">
                  <c:v>44697</c:v>
                </c:pt>
                <c:pt idx="663" c:formatCode="dd/mm/yyyy">
                  <c:v>44698</c:v>
                </c:pt>
                <c:pt idx="664" c:formatCode="dd/mm/yyyy">
                  <c:v>44699</c:v>
                </c:pt>
                <c:pt idx="665" c:formatCode="dd/mm/yyyy">
                  <c:v>44700</c:v>
                </c:pt>
                <c:pt idx="666" c:formatCode="dd/mm/yyyy">
                  <c:v>44701</c:v>
                </c:pt>
                <c:pt idx="667" c:formatCode="dd/mm/yyyy">
                  <c:v>44704</c:v>
                </c:pt>
                <c:pt idx="668" c:formatCode="dd/mm/yyyy">
                  <c:v>44705</c:v>
                </c:pt>
                <c:pt idx="669" c:formatCode="dd/mm/yyyy">
                  <c:v>44706</c:v>
                </c:pt>
                <c:pt idx="670" c:formatCode="dd/mm/yyyy">
                  <c:v>44707</c:v>
                </c:pt>
                <c:pt idx="671" c:formatCode="dd/mm/yyyy">
                  <c:v>44708</c:v>
                </c:pt>
                <c:pt idx="672" c:formatCode="dd/mm/yyyy">
                  <c:v>44711</c:v>
                </c:pt>
                <c:pt idx="673" c:formatCode="dd/mm/yyyy">
                  <c:v>44712</c:v>
                </c:pt>
                <c:pt idx="674" c:formatCode="dd/mm/yyyy">
                  <c:v>44713</c:v>
                </c:pt>
                <c:pt idx="675" c:formatCode="dd/mm/yyyy">
                  <c:v>44714</c:v>
                </c:pt>
                <c:pt idx="676" c:formatCode="dd/mm/yyyy">
                  <c:v>44715</c:v>
                </c:pt>
                <c:pt idx="677" c:formatCode="dd/mm/yyyy">
                  <c:v>44718</c:v>
                </c:pt>
                <c:pt idx="678" c:formatCode="dd/mm/yyyy">
                  <c:v>44719</c:v>
                </c:pt>
                <c:pt idx="679" c:formatCode="dd/mm/yyyy">
                  <c:v>44720</c:v>
                </c:pt>
                <c:pt idx="680" c:formatCode="dd/mm/yyyy">
                  <c:v>44721</c:v>
                </c:pt>
                <c:pt idx="681" c:formatCode="dd/mm/yyyy">
                  <c:v>44722</c:v>
                </c:pt>
                <c:pt idx="682" c:formatCode="dd/mm/yyyy">
                  <c:v>44725</c:v>
                </c:pt>
                <c:pt idx="683" c:formatCode="dd/mm/yyyy">
                  <c:v>44726</c:v>
                </c:pt>
                <c:pt idx="684" c:formatCode="dd/mm/yyyy">
                  <c:v>44727</c:v>
                </c:pt>
                <c:pt idx="685" c:formatCode="dd/mm/yyyy">
                  <c:v>44728</c:v>
                </c:pt>
                <c:pt idx="686" c:formatCode="dd/mm/yyyy">
                  <c:v>44729</c:v>
                </c:pt>
                <c:pt idx="687" c:formatCode="dd/mm/yyyy">
                  <c:v>44732</c:v>
                </c:pt>
                <c:pt idx="688" c:formatCode="dd/mm/yyyy">
                  <c:v>44733</c:v>
                </c:pt>
                <c:pt idx="689" c:formatCode="dd/mm/yyyy">
                  <c:v>44734</c:v>
                </c:pt>
                <c:pt idx="690" c:formatCode="dd/mm/yyyy">
                  <c:v>44735</c:v>
                </c:pt>
                <c:pt idx="691" c:formatCode="dd/mm/yyyy">
                  <c:v>44736</c:v>
                </c:pt>
                <c:pt idx="692" c:formatCode="dd/mm/yyyy">
                  <c:v>44739</c:v>
                </c:pt>
                <c:pt idx="693" c:formatCode="dd/mm/yyyy">
                  <c:v>44740</c:v>
                </c:pt>
                <c:pt idx="694" c:formatCode="dd/mm/yyyy">
                  <c:v>44741</c:v>
                </c:pt>
                <c:pt idx="695" c:formatCode="dd/mm/yyyy">
                  <c:v>44742</c:v>
                </c:pt>
                <c:pt idx="696" c:formatCode="dd/mm/yyyy">
                  <c:v>44743</c:v>
                </c:pt>
                <c:pt idx="697" c:formatCode="dd/mm/yyyy">
                  <c:v>44746</c:v>
                </c:pt>
                <c:pt idx="698" c:formatCode="dd/mm/yyyy">
                  <c:v>44747</c:v>
                </c:pt>
                <c:pt idx="699" c:formatCode="dd/mm/yyyy">
                  <c:v>44748</c:v>
                </c:pt>
                <c:pt idx="700" c:formatCode="dd/mm/yyyy">
                  <c:v>44749</c:v>
                </c:pt>
                <c:pt idx="701" c:formatCode="dd/mm/yyyy">
                  <c:v>44750</c:v>
                </c:pt>
                <c:pt idx="702" c:formatCode="dd/mm/yyyy">
                  <c:v>44753</c:v>
                </c:pt>
                <c:pt idx="703" c:formatCode="dd/mm/yyyy">
                  <c:v>44754</c:v>
                </c:pt>
                <c:pt idx="704" c:formatCode="dd/mm/yyyy">
                  <c:v>44755</c:v>
                </c:pt>
                <c:pt idx="705" c:formatCode="dd/mm/yyyy">
                  <c:v>44756</c:v>
                </c:pt>
                <c:pt idx="706" c:formatCode="dd/mm/yyyy">
                  <c:v>44757</c:v>
                </c:pt>
                <c:pt idx="707" c:formatCode="dd/mm/yyyy">
                  <c:v>44760</c:v>
                </c:pt>
                <c:pt idx="708" c:formatCode="dd/mm/yyyy">
                  <c:v>44761</c:v>
                </c:pt>
                <c:pt idx="709" c:formatCode="dd/mm/yyyy">
                  <c:v>44762</c:v>
                </c:pt>
                <c:pt idx="710" c:formatCode="dd/mm/yyyy">
                  <c:v>44763</c:v>
                </c:pt>
                <c:pt idx="711" c:formatCode="dd/mm/yyyy">
                  <c:v>44764</c:v>
                </c:pt>
                <c:pt idx="712" c:formatCode="dd/mm/yyyy">
                  <c:v>44767</c:v>
                </c:pt>
                <c:pt idx="713" c:formatCode="dd/mm/yyyy">
                  <c:v>44768</c:v>
                </c:pt>
                <c:pt idx="714" c:formatCode="dd/mm/yyyy">
                  <c:v>44769</c:v>
                </c:pt>
                <c:pt idx="715" c:formatCode="dd/mm/yyyy">
                  <c:v>44770</c:v>
                </c:pt>
                <c:pt idx="716" c:formatCode="dd/mm/yyyy">
                  <c:v>44771</c:v>
                </c:pt>
                <c:pt idx="717" c:formatCode="dd/mm/yyyy">
                  <c:v>44774</c:v>
                </c:pt>
                <c:pt idx="718" c:formatCode="dd/mm/yyyy">
                  <c:v>44775</c:v>
                </c:pt>
                <c:pt idx="719" c:formatCode="dd/mm/yyyy">
                  <c:v>44776</c:v>
                </c:pt>
                <c:pt idx="720" c:formatCode="dd/mm/yyyy">
                  <c:v>44777</c:v>
                </c:pt>
                <c:pt idx="721" c:formatCode="dd/mm/yyyy">
                  <c:v>44778</c:v>
                </c:pt>
                <c:pt idx="722" c:formatCode="dd/mm/yyyy">
                  <c:v>44781</c:v>
                </c:pt>
                <c:pt idx="723" c:formatCode="dd/mm/yyyy">
                  <c:v>44783</c:v>
                </c:pt>
                <c:pt idx="724" c:formatCode="dd/mm/yyyy">
                  <c:v>44784</c:v>
                </c:pt>
                <c:pt idx="725" c:formatCode="dd/mm/yyyy">
                  <c:v>44785</c:v>
                </c:pt>
                <c:pt idx="726" c:formatCode="dd/mm/yyyy">
                  <c:v>44789</c:v>
                </c:pt>
                <c:pt idx="727" c:formatCode="dd/mm/yyyy">
                  <c:v>44790</c:v>
                </c:pt>
                <c:pt idx="728" c:formatCode="dd/mm/yyyy">
                  <c:v>44791</c:v>
                </c:pt>
                <c:pt idx="729" c:formatCode="dd/mm/yyyy">
                  <c:v>44792</c:v>
                </c:pt>
                <c:pt idx="730" c:formatCode="dd/mm/yyyy">
                  <c:v>44795</c:v>
                </c:pt>
                <c:pt idx="731" c:formatCode="dd/mm/yyyy">
                  <c:v>44796</c:v>
                </c:pt>
                <c:pt idx="732" c:formatCode="dd/mm/yyyy">
                  <c:v>44797</c:v>
                </c:pt>
                <c:pt idx="733" c:formatCode="dd/mm/yyyy">
                  <c:v>44798</c:v>
                </c:pt>
                <c:pt idx="734" c:formatCode="dd/mm/yyyy">
                  <c:v>44799</c:v>
                </c:pt>
                <c:pt idx="735" c:formatCode="dd/mm/yyyy">
                  <c:v>44802</c:v>
                </c:pt>
                <c:pt idx="736" c:formatCode="dd/mm/yyyy">
                  <c:v>44803</c:v>
                </c:pt>
                <c:pt idx="737" c:formatCode="dd/mm/yyyy">
                  <c:v>44805</c:v>
                </c:pt>
                <c:pt idx="738" c:formatCode="dd/mm/yyyy">
                  <c:v>44806</c:v>
                </c:pt>
                <c:pt idx="739" c:formatCode="dd/mm/yyyy">
                  <c:v>44809</c:v>
                </c:pt>
                <c:pt idx="740" c:formatCode="dd/mm/yyyy">
                  <c:v>44810</c:v>
                </c:pt>
                <c:pt idx="741" c:formatCode="dd/mm/yyyy">
                  <c:v>44811</c:v>
                </c:pt>
                <c:pt idx="742" c:formatCode="dd/mm/yyyy">
                  <c:v>44812</c:v>
                </c:pt>
                <c:pt idx="743" c:formatCode="dd/mm/yyyy">
                  <c:v>44813</c:v>
                </c:pt>
                <c:pt idx="744" c:formatCode="dd/mm/yyyy">
                  <c:v>44816</c:v>
                </c:pt>
                <c:pt idx="745" c:formatCode="dd/mm/yyyy">
                  <c:v>44817</c:v>
                </c:pt>
                <c:pt idx="746" c:formatCode="dd/mm/yyyy">
                  <c:v>44818</c:v>
                </c:pt>
                <c:pt idx="747" c:formatCode="dd/mm/yyyy">
                  <c:v>44819</c:v>
                </c:pt>
                <c:pt idx="748" c:formatCode="dd/mm/yyyy">
                  <c:v>44820</c:v>
                </c:pt>
                <c:pt idx="749" c:formatCode="dd/mm/yyyy">
                  <c:v>44823</c:v>
                </c:pt>
                <c:pt idx="750" c:formatCode="dd/mm/yyyy">
                  <c:v>44824</c:v>
                </c:pt>
                <c:pt idx="751" c:formatCode="dd/mm/yyyy">
                  <c:v>44825</c:v>
                </c:pt>
                <c:pt idx="752" c:formatCode="dd/mm/yyyy">
                  <c:v>44826</c:v>
                </c:pt>
                <c:pt idx="753" c:formatCode="dd/mm/yyyy">
                  <c:v>44827</c:v>
                </c:pt>
                <c:pt idx="754" c:formatCode="dd/mm/yyyy">
                  <c:v>44830</c:v>
                </c:pt>
                <c:pt idx="755" c:formatCode="dd/mm/yyyy">
                  <c:v>44831</c:v>
                </c:pt>
                <c:pt idx="756" c:formatCode="dd/mm/yyyy">
                  <c:v>44832</c:v>
                </c:pt>
                <c:pt idx="757" c:formatCode="dd/mm/yyyy">
                  <c:v>44833</c:v>
                </c:pt>
                <c:pt idx="758" c:formatCode="dd/mm/yyyy">
                  <c:v>44834</c:v>
                </c:pt>
                <c:pt idx="759" c:formatCode="dd/mm/yyyy">
                  <c:v>44837</c:v>
                </c:pt>
                <c:pt idx="760" c:formatCode="dd/mm/yyyy">
                  <c:v>44838</c:v>
                </c:pt>
                <c:pt idx="761" c:formatCode="dd/mm/yyyy">
                  <c:v>44840</c:v>
                </c:pt>
                <c:pt idx="762" c:formatCode="dd/mm/yyyy">
                  <c:v>44841</c:v>
                </c:pt>
                <c:pt idx="763" c:formatCode="dd/mm/yyyy">
                  <c:v>44844</c:v>
                </c:pt>
                <c:pt idx="764" c:formatCode="dd/mm/yyyy">
                  <c:v>44845</c:v>
                </c:pt>
                <c:pt idx="765" c:formatCode="dd/mm/yyyy">
                  <c:v>44846</c:v>
                </c:pt>
                <c:pt idx="766" c:formatCode="dd/mm/yyyy">
                  <c:v>44847</c:v>
                </c:pt>
                <c:pt idx="767" c:formatCode="dd/mm/yyyy">
                  <c:v>44848</c:v>
                </c:pt>
                <c:pt idx="768" c:formatCode="dd/mm/yyyy">
                  <c:v>44851</c:v>
                </c:pt>
                <c:pt idx="769" c:formatCode="dd/mm/yyyy">
                  <c:v>44852</c:v>
                </c:pt>
                <c:pt idx="770" c:formatCode="dd/mm/yyyy">
                  <c:v>44853</c:v>
                </c:pt>
                <c:pt idx="771" c:formatCode="dd/mm/yyyy">
                  <c:v>44854</c:v>
                </c:pt>
                <c:pt idx="772" c:formatCode="dd/mm/yyyy">
                  <c:v>44855</c:v>
                </c:pt>
                <c:pt idx="773" c:formatCode="dd/mm/yyyy">
                  <c:v>44858</c:v>
                </c:pt>
                <c:pt idx="774" c:formatCode="dd/mm/yyyy">
                  <c:v>44859</c:v>
                </c:pt>
                <c:pt idx="775" c:formatCode="dd/mm/yyyy">
                  <c:v>44861</c:v>
                </c:pt>
                <c:pt idx="776" c:formatCode="dd/mm/yyyy">
                  <c:v>44862</c:v>
                </c:pt>
                <c:pt idx="777" c:formatCode="dd/mm/yyyy">
                  <c:v>44865</c:v>
                </c:pt>
                <c:pt idx="778" c:formatCode="dd/mm/yyyy">
                  <c:v>44866</c:v>
                </c:pt>
                <c:pt idx="779" c:formatCode="dd/mm/yyyy">
                  <c:v>44867</c:v>
                </c:pt>
                <c:pt idx="780" c:formatCode="dd/mm/yyyy">
                  <c:v>44868</c:v>
                </c:pt>
                <c:pt idx="781" c:formatCode="dd/mm/yyyy">
                  <c:v>44869</c:v>
                </c:pt>
                <c:pt idx="782" c:formatCode="dd/mm/yyyy">
                  <c:v>44872</c:v>
                </c:pt>
                <c:pt idx="783" c:formatCode="dd/mm/yyyy">
                  <c:v>44874</c:v>
                </c:pt>
                <c:pt idx="784" c:formatCode="dd/mm/yyyy">
                  <c:v>44875</c:v>
                </c:pt>
                <c:pt idx="785" c:formatCode="dd/mm/yyyy">
                  <c:v>44876</c:v>
                </c:pt>
                <c:pt idx="786" c:formatCode="dd/mm/yyyy">
                  <c:v>44879</c:v>
                </c:pt>
                <c:pt idx="787" c:formatCode="dd/mm/yyyy">
                  <c:v>44880</c:v>
                </c:pt>
                <c:pt idx="788" c:formatCode="dd/mm/yyyy">
                  <c:v>44881</c:v>
                </c:pt>
                <c:pt idx="789" c:formatCode="dd/mm/yyyy">
                  <c:v>44882</c:v>
                </c:pt>
                <c:pt idx="790" c:formatCode="dd/mm/yyyy">
                  <c:v>44883</c:v>
                </c:pt>
                <c:pt idx="791" c:formatCode="dd/mm/yyyy">
                  <c:v>44886</c:v>
                </c:pt>
                <c:pt idx="792" c:formatCode="dd/mm/yyyy">
                  <c:v>44887</c:v>
                </c:pt>
                <c:pt idx="793" c:formatCode="dd/mm/yyyy">
                  <c:v>44888</c:v>
                </c:pt>
                <c:pt idx="794" c:formatCode="dd/mm/yyyy">
                  <c:v>44889</c:v>
                </c:pt>
                <c:pt idx="795" c:formatCode="dd/mm/yyyy">
                  <c:v>44890</c:v>
                </c:pt>
                <c:pt idx="796" c:formatCode="dd/mm/yyyy">
                  <c:v>44893</c:v>
                </c:pt>
                <c:pt idx="797" c:formatCode="dd/mm/yyyy">
                  <c:v>44894</c:v>
                </c:pt>
                <c:pt idx="798" c:formatCode="dd/mm/yyyy">
                  <c:v>44895</c:v>
                </c:pt>
                <c:pt idx="799" c:formatCode="dd/mm/yyyy">
                  <c:v>44896</c:v>
                </c:pt>
                <c:pt idx="800" c:formatCode="dd/mm/yyyy">
                  <c:v>44897</c:v>
                </c:pt>
                <c:pt idx="801" c:formatCode="dd/mm/yyyy">
                  <c:v>44900</c:v>
                </c:pt>
                <c:pt idx="802" c:formatCode="dd/mm/yyyy">
                  <c:v>44901</c:v>
                </c:pt>
                <c:pt idx="803" c:formatCode="dd/mm/yyyy">
                  <c:v>44902</c:v>
                </c:pt>
                <c:pt idx="804" c:formatCode="dd/mm/yyyy">
                  <c:v>44903</c:v>
                </c:pt>
                <c:pt idx="805" c:formatCode="dd/mm/yyyy">
                  <c:v>44904</c:v>
                </c:pt>
                <c:pt idx="806" c:formatCode="dd/mm/yyyy">
                  <c:v>44907</c:v>
                </c:pt>
                <c:pt idx="807" c:formatCode="dd/mm/yyyy">
                  <c:v>44908</c:v>
                </c:pt>
                <c:pt idx="808" c:formatCode="dd/mm/yyyy">
                  <c:v>44909</c:v>
                </c:pt>
                <c:pt idx="809" c:formatCode="dd/mm/yyyy">
                  <c:v>44910</c:v>
                </c:pt>
                <c:pt idx="810" c:formatCode="dd/mm/yyyy">
                  <c:v>44911</c:v>
                </c:pt>
                <c:pt idx="811" c:formatCode="dd/mm/yyyy">
                  <c:v>44914</c:v>
                </c:pt>
                <c:pt idx="812" c:formatCode="dd/mm/yyyy">
                  <c:v>44915</c:v>
                </c:pt>
                <c:pt idx="813" c:formatCode="dd/mm/yyyy">
                  <c:v>44916</c:v>
                </c:pt>
                <c:pt idx="814" c:formatCode="dd/mm/yyyy">
                  <c:v>44917</c:v>
                </c:pt>
                <c:pt idx="815" c:formatCode="dd/mm/yyyy">
                  <c:v>44918</c:v>
                </c:pt>
                <c:pt idx="816" c:formatCode="dd/mm/yyyy">
                  <c:v>44921</c:v>
                </c:pt>
                <c:pt idx="817" c:formatCode="dd/mm/yyyy">
                  <c:v>44922</c:v>
                </c:pt>
                <c:pt idx="818" c:formatCode="dd/mm/yyyy">
                  <c:v>44923</c:v>
                </c:pt>
                <c:pt idx="819" c:formatCode="dd/mm/yyyy">
                  <c:v>44924</c:v>
                </c:pt>
                <c:pt idx="820" c:formatCode="dd/mm/yyyy">
                  <c:v>44925</c:v>
                </c:pt>
                <c:pt idx="821" c:formatCode="dd/mm/yyyy">
                  <c:v>44928</c:v>
                </c:pt>
                <c:pt idx="822" c:formatCode="dd/mm/yyyy">
                  <c:v>44929</c:v>
                </c:pt>
                <c:pt idx="823" c:formatCode="dd/mm/yyyy">
                  <c:v>44930</c:v>
                </c:pt>
                <c:pt idx="824" c:formatCode="dd/mm/yyyy">
                  <c:v>44931</c:v>
                </c:pt>
                <c:pt idx="825" c:formatCode="dd/mm/yyyy">
                  <c:v>44932</c:v>
                </c:pt>
                <c:pt idx="826" c:formatCode="dd/mm/yyyy">
                  <c:v>44935</c:v>
                </c:pt>
                <c:pt idx="827" c:formatCode="dd/mm/yyyy">
                  <c:v>44936</c:v>
                </c:pt>
                <c:pt idx="828" c:formatCode="dd/mm/yyyy">
                  <c:v>44937</c:v>
                </c:pt>
                <c:pt idx="829" c:formatCode="dd/mm/yyyy">
                  <c:v>44938</c:v>
                </c:pt>
                <c:pt idx="830" c:formatCode="dd/mm/yyyy">
                  <c:v>44939</c:v>
                </c:pt>
                <c:pt idx="831" c:formatCode="dd/mm/yyyy">
                  <c:v>44942</c:v>
                </c:pt>
                <c:pt idx="832" c:formatCode="dd/mm/yyyy">
                  <c:v>44943</c:v>
                </c:pt>
                <c:pt idx="833" c:formatCode="dd/mm/yyyy">
                  <c:v>44944</c:v>
                </c:pt>
                <c:pt idx="834" c:formatCode="dd/mm/yyyy">
                  <c:v>44945</c:v>
                </c:pt>
                <c:pt idx="835" c:formatCode="dd/mm/yyyy">
                  <c:v>44946</c:v>
                </c:pt>
                <c:pt idx="836" c:formatCode="dd/mm/yyyy">
                  <c:v>44949</c:v>
                </c:pt>
                <c:pt idx="837" c:formatCode="dd/mm/yyyy">
                  <c:v>44950</c:v>
                </c:pt>
                <c:pt idx="838" c:formatCode="dd/mm/yyyy">
                  <c:v>44951</c:v>
                </c:pt>
                <c:pt idx="839" c:formatCode="dd/mm/yyyy">
                  <c:v>44953</c:v>
                </c:pt>
                <c:pt idx="840" c:formatCode="dd/mm/yyyy">
                  <c:v>44956</c:v>
                </c:pt>
                <c:pt idx="841" c:formatCode="dd/mm/yyyy">
                  <c:v>44957</c:v>
                </c:pt>
                <c:pt idx="842" c:formatCode="dd/mm/yyyy">
                  <c:v>44958</c:v>
                </c:pt>
                <c:pt idx="843" c:formatCode="dd/mm/yyyy">
                  <c:v>44959</c:v>
                </c:pt>
                <c:pt idx="844" c:formatCode="dd/mm/yyyy">
                  <c:v>44960</c:v>
                </c:pt>
                <c:pt idx="845" c:formatCode="dd/mm/yyyy">
                  <c:v>44963</c:v>
                </c:pt>
                <c:pt idx="846" c:formatCode="dd/mm/yyyy">
                  <c:v>44964</c:v>
                </c:pt>
                <c:pt idx="847" c:formatCode="dd/mm/yyyy">
                  <c:v>44965</c:v>
                </c:pt>
                <c:pt idx="848" c:formatCode="dd/mm/yyyy">
                  <c:v>44966</c:v>
                </c:pt>
                <c:pt idx="849" c:formatCode="dd/mm/yyyy">
                  <c:v>44967</c:v>
                </c:pt>
                <c:pt idx="850" c:formatCode="dd/mm/yyyy">
                  <c:v>44970</c:v>
                </c:pt>
                <c:pt idx="851" c:formatCode="dd/mm/yyyy">
                  <c:v>44971</c:v>
                </c:pt>
                <c:pt idx="852" c:formatCode="dd/mm/yyyy">
                  <c:v>44972</c:v>
                </c:pt>
                <c:pt idx="853" c:formatCode="dd/mm/yyyy">
                  <c:v>44973</c:v>
                </c:pt>
                <c:pt idx="854" c:formatCode="dd/mm/yyyy">
                  <c:v>44974</c:v>
                </c:pt>
                <c:pt idx="855" c:formatCode="dd/mm/yyyy">
                  <c:v>44977</c:v>
                </c:pt>
                <c:pt idx="856" c:formatCode="dd/mm/yyyy">
                  <c:v>44978</c:v>
                </c:pt>
                <c:pt idx="857" c:formatCode="dd/mm/yyyy">
                  <c:v>44979</c:v>
                </c:pt>
                <c:pt idx="858" c:formatCode="dd/mm/yyyy">
                  <c:v>44980</c:v>
                </c:pt>
                <c:pt idx="859" c:formatCode="dd/mm/yyyy">
                  <c:v>44981</c:v>
                </c:pt>
                <c:pt idx="860" c:formatCode="dd/mm/yyyy">
                  <c:v>44984</c:v>
                </c:pt>
                <c:pt idx="861" c:formatCode="dd/mm/yyyy">
                  <c:v>44985</c:v>
                </c:pt>
                <c:pt idx="862" c:formatCode="dd/mm/yyyy">
                  <c:v>44986</c:v>
                </c:pt>
                <c:pt idx="863" c:formatCode="dd/mm/yyyy">
                  <c:v>44987</c:v>
                </c:pt>
                <c:pt idx="864" c:formatCode="dd/mm/yyyy">
                  <c:v>44988</c:v>
                </c:pt>
                <c:pt idx="865" c:formatCode="dd/mm/yyyy">
                  <c:v>44991</c:v>
                </c:pt>
                <c:pt idx="866" c:formatCode="dd/mm/yyyy">
                  <c:v>44993</c:v>
                </c:pt>
                <c:pt idx="867" c:formatCode="dd/mm/yyyy">
                  <c:v>44994</c:v>
                </c:pt>
                <c:pt idx="868" c:formatCode="dd/mm/yyyy">
                  <c:v>44995</c:v>
                </c:pt>
                <c:pt idx="869" c:formatCode="dd/mm/yyyy">
                  <c:v>44998</c:v>
                </c:pt>
                <c:pt idx="870" c:formatCode="dd/mm/yyyy">
                  <c:v>44999</c:v>
                </c:pt>
                <c:pt idx="871" c:formatCode="dd/mm/yyyy">
                  <c:v>45000</c:v>
                </c:pt>
                <c:pt idx="872" c:formatCode="dd/mm/yyyy">
                  <c:v>45001</c:v>
                </c:pt>
                <c:pt idx="873" c:formatCode="dd/mm/yyyy">
                  <c:v>45002</c:v>
                </c:pt>
                <c:pt idx="874" c:formatCode="dd/mm/yyyy">
                  <c:v>45005</c:v>
                </c:pt>
                <c:pt idx="875" c:formatCode="dd/mm/yyyy">
                  <c:v>45006</c:v>
                </c:pt>
                <c:pt idx="876" c:formatCode="dd/mm/yyyy">
                  <c:v>45007</c:v>
                </c:pt>
                <c:pt idx="877" c:formatCode="dd/mm/yyyy">
                  <c:v>45008</c:v>
                </c:pt>
                <c:pt idx="878" c:formatCode="dd/mm/yyyy">
                  <c:v>45009</c:v>
                </c:pt>
                <c:pt idx="879" c:formatCode="dd/mm/yyyy">
                  <c:v>45012</c:v>
                </c:pt>
                <c:pt idx="880" c:formatCode="dd/mm/yyyy">
                  <c:v>45013</c:v>
                </c:pt>
                <c:pt idx="881" c:formatCode="dd/mm/yyyy">
                  <c:v>45014</c:v>
                </c:pt>
                <c:pt idx="882" c:formatCode="dd/mm/yyyy">
                  <c:v>45016</c:v>
                </c:pt>
                <c:pt idx="883" c:formatCode="dd/mm/yyyy">
                  <c:v>45019</c:v>
                </c:pt>
                <c:pt idx="884" c:formatCode="dd/mm/yyyy">
                  <c:v>45021</c:v>
                </c:pt>
                <c:pt idx="885" c:formatCode="dd/mm/yyyy">
                  <c:v>45022</c:v>
                </c:pt>
                <c:pt idx="886" c:formatCode="dd/mm/yyyy">
                  <c:v>45026</c:v>
                </c:pt>
                <c:pt idx="887" c:formatCode="dd/mm/yyyy">
                  <c:v>45027</c:v>
                </c:pt>
                <c:pt idx="888" c:formatCode="dd/mm/yyyy">
                  <c:v>45028</c:v>
                </c:pt>
                <c:pt idx="889" c:formatCode="dd/mm/yyyy">
                  <c:v>45029</c:v>
                </c:pt>
                <c:pt idx="890" c:formatCode="dd/mm/yyyy">
                  <c:v>45033</c:v>
                </c:pt>
                <c:pt idx="891" c:formatCode="dd/mm/yyyy">
                  <c:v>45034</c:v>
                </c:pt>
                <c:pt idx="892" c:formatCode="dd/mm/yyyy">
                  <c:v>45035</c:v>
                </c:pt>
                <c:pt idx="893" c:formatCode="dd/mm/yyyy">
                  <c:v>45036</c:v>
                </c:pt>
                <c:pt idx="894" c:formatCode="dd/mm/yyyy">
                  <c:v>45037</c:v>
                </c:pt>
                <c:pt idx="895" c:formatCode="dd/mm/yyyy">
                  <c:v>45040</c:v>
                </c:pt>
                <c:pt idx="896" c:formatCode="dd/mm/yyyy">
                  <c:v>45041</c:v>
                </c:pt>
                <c:pt idx="897" c:formatCode="dd/mm/yyyy">
                  <c:v>45042</c:v>
                </c:pt>
                <c:pt idx="898" c:formatCode="dd/mm/yyyy">
                  <c:v>45043</c:v>
                </c:pt>
                <c:pt idx="899" c:formatCode="dd/mm/yyyy">
                  <c:v>45044</c:v>
                </c:pt>
                <c:pt idx="900" c:formatCode="dd/mm/yyyy">
                  <c:v>45048</c:v>
                </c:pt>
                <c:pt idx="901" c:formatCode="dd/mm/yyyy">
                  <c:v>45049</c:v>
                </c:pt>
                <c:pt idx="902" c:formatCode="dd/mm/yyyy">
                  <c:v>45050</c:v>
                </c:pt>
                <c:pt idx="903" c:formatCode="dd/mm/yyyy">
                  <c:v>45051</c:v>
                </c:pt>
                <c:pt idx="904" c:formatCode="dd/mm/yyyy">
                  <c:v>45054</c:v>
                </c:pt>
                <c:pt idx="905" c:formatCode="dd/mm/yyyy">
                  <c:v>45055</c:v>
                </c:pt>
                <c:pt idx="906" c:formatCode="dd/mm/yyyy">
                  <c:v>45056</c:v>
                </c:pt>
                <c:pt idx="907" c:formatCode="dd/mm/yyyy">
                  <c:v>45057</c:v>
                </c:pt>
                <c:pt idx="908" c:formatCode="dd/mm/yyyy">
                  <c:v>45058</c:v>
                </c:pt>
                <c:pt idx="909" c:formatCode="dd/mm/yyyy">
                  <c:v>45061</c:v>
                </c:pt>
                <c:pt idx="910" c:formatCode="dd/mm/yyyy">
                  <c:v>45062</c:v>
                </c:pt>
                <c:pt idx="911" c:formatCode="dd/mm/yyyy">
                  <c:v>45063</c:v>
                </c:pt>
                <c:pt idx="912" c:formatCode="dd/mm/yyyy">
                  <c:v>45065</c:v>
                </c:pt>
                <c:pt idx="913" c:formatCode="dd/mm/yyyy">
                  <c:v>45068</c:v>
                </c:pt>
                <c:pt idx="914" c:formatCode="dd/mm/yyyy">
                  <c:v>45069</c:v>
                </c:pt>
                <c:pt idx="915" c:formatCode="dd/mm/yyyy">
                  <c:v>45070</c:v>
                </c:pt>
                <c:pt idx="916" c:formatCode="dd/mm/yyyy">
                  <c:v>45072</c:v>
                </c:pt>
                <c:pt idx="917" c:formatCode="dd/mm/yyyy">
                  <c:v>45076</c:v>
                </c:pt>
                <c:pt idx="918" c:formatCode="dd/mm/yyyy">
                  <c:v>45077</c:v>
                </c:pt>
                <c:pt idx="919" c:formatCode="dd/mm/yyyy">
                  <c:v>45078</c:v>
                </c:pt>
                <c:pt idx="920" c:formatCode="dd/mm/yyyy">
                  <c:v>45079</c:v>
                </c:pt>
                <c:pt idx="921" c:formatCode="dd/mm/yyyy">
                  <c:v>45082</c:v>
                </c:pt>
                <c:pt idx="922" c:formatCode="dd/mm/yyyy">
                  <c:v>45084</c:v>
                </c:pt>
                <c:pt idx="923" c:formatCode="dd/mm/yyyy">
                  <c:v>45085</c:v>
                </c:pt>
                <c:pt idx="924" c:formatCode="dd/mm/yyyy">
                  <c:v>45086</c:v>
                </c:pt>
                <c:pt idx="925" c:formatCode="dd/mm/yyyy">
                  <c:v>45089</c:v>
                </c:pt>
                <c:pt idx="926" c:formatCode="dd/mm/yyyy">
                  <c:v>45090</c:v>
                </c:pt>
                <c:pt idx="927" c:formatCode="dd/mm/yyyy">
                  <c:v>45091</c:v>
                </c:pt>
                <c:pt idx="928" c:formatCode="dd/mm/yyyy">
                  <c:v>45092</c:v>
                </c:pt>
                <c:pt idx="929" c:formatCode="dd/mm/yyyy">
                  <c:v>45093</c:v>
                </c:pt>
                <c:pt idx="930" c:formatCode="dd/mm/yyyy">
                  <c:v>45096</c:v>
                </c:pt>
                <c:pt idx="931" c:formatCode="dd/mm/yyyy">
                  <c:v>45097</c:v>
                </c:pt>
                <c:pt idx="932" c:formatCode="dd/mm/yyyy">
                  <c:v>45098</c:v>
                </c:pt>
                <c:pt idx="933" c:formatCode="dd/mm/yyyy">
                  <c:v>45099</c:v>
                </c:pt>
                <c:pt idx="934" c:formatCode="dd/mm/yyyy">
                  <c:v>45100</c:v>
                </c:pt>
                <c:pt idx="935" c:formatCode="dd/mm/yyyy">
                  <c:v>45103</c:v>
                </c:pt>
                <c:pt idx="936" c:formatCode="dd/mm/yyyy">
                  <c:v>45104</c:v>
                </c:pt>
                <c:pt idx="937" c:formatCode="dd/mm/yyyy">
                  <c:v>45105</c:v>
                </c:pt>
                <c:pt idx="938" c:formatCode="dd/mm/yyyy">
                  <c:v>45107</c:v>
                </c:pt>
                <c:pt idx="939" c:formatCode="dd/mm/yyyy">
                  <c:v>45114</c:v>
                </c:pt>
                <c:pt idx="940" c:formatCode="dd/mm/yyyy">
                  <c:v>45117</c:v>
                </c:pt>
                <c:pt idx="941" c:formatCode="dd/mm/yyyy">
                  <c:v>45121</c:v>
                </c:pt>
                <c:pt idx="942" c:formatCode="dd/mm/yyyy">
                  <c:v>45124</c:v>
                </c:pt>
                <c:pt idx="943" c:formatCode="dd/mm/yyyy">
                  <c:v>45126</c:v>
                </c:pt>
                <c:pt idx="944" c:formatCode="dd/mm/yyyy">
                  <c:v>45127</c:v>
                </c:pt>
                <c:pt idx="945" c:formatCode="dd/mm/yyyy">
                  <c:v>45141</c:v>
                </c:pt>
                <c:pt idx="946" c:formatCode="dd/mm/yyyy">
                  <c:v>45142</c:v>
                </c:pt>
                <c:pt idx="947" c:formatCode="dd/mm/yyyy">
                  <c:v>45148</c:v>
                </c:pt>
                <c:pt idx="948" c:formatCode="dd/mm/yyyy">
                  <c:v>45149</c:v>
                </c:pt>
                <c:pt idx="949" c:formatCode="dd/mm/yyyy">
                  <c:v>45154</c:v>
                </c:pt>
                <c:pt idx="950" c:formatCode="dd/mm/yyyy">
                  <c:v>45155</c:v>
                </c:pt>
                <c:pt idx="951" c:formatCode="dd/mm/yyyy">
                  <c:v>45156</c:v>
                </c:pt>
                <c:pt idx="952" c:formatCode="dd/mm/yyyy">
                  <c:v>45159</c:v>
                </c:pt>
                <c:pt idx="953" c:formatCode="dd/mm/yyyy">
                  <c:v>45161</c:v>
                </c:pt>
                <c:pt idx="954" c:formatCode="dd/mm/yyyy">
                  <c:v>45163</c:v>
                </c:pt>
                <c:pt idx="955" c:formatCode="dd/mm/yyyy">
                  <c:v>45169</c:v>
                </c:pt>
                <c:pt idx="956" c:formatCode="dd/mm/yyyy">
                  <c:v>45170</c:v>
                </c:pt>
                <c:pt idx="957" c:formatCode="dd/mm/yyyy">
                  <c:v>45173</c:v>
                </c:pt>
                <c:pt idx="958" c:formatCode="dd/mm/yyyy">
                  <c:v>45174</c:v>
                </c:pt>
                <c:pt idx="959" c:formatCode="dd/mm/yyyy">
                  <c:v>45175</c:v>
                </c:pt>
                <c:pt idx="960" c:formatCode="dd/mm/yyyy">
                  <c:v>45176</c:v>
                </c:pt>
                <c:pt idx="961" c:formatCode="dd/mm/yyyy">
                  <c:v>45177</c:v>
                </c:pt>
                <c:pt idx="962" c:formatCode="dd/mm/yyyy">
                  <c:v>45180</c:v>
                </c:pt>
                <c:pt idx="963" c:formatCode="dd/mm/yyyy">
                  <c:v>45181</c:v>
                </c:pt>
                <c:pt idx="964" c:formatCode="dd/mm/yyyy">
                  <c:v>45182</c:v>
                </c:pt>
                <c:pt idx="965" c:formatCode="dd/mm/yyyy">
                  <c:v>45183</c:v>
                </c:pt>
                <c:pt idx="966" c:formatCode="dd/mm/yyyy">
                  <c:v>45184</c:v>
                </c:pt>
                <c:pt idx="967" c:formatCode="dd/mm/yyyy">
                  <c:v>45187</c:v>
                </c:pt>
                <c:pt idx="968" c:formatCode="dd/mm/yyyy">
                  <c:v>45189</c:v>
                </c:pt>
                <c:pt idx="969" c:formatCode="dd/mm/yyyy">
                  <c:v>45190</c:v>
                </c:pt>
                <c:pt idx="970" c:formatCode="dd/mm/yyyy">
                  <c:v>45191</c:v>
                </c:pt>
                <c:pt idx="971" c:formatCode="dd/mm/yyyy">
                  <c:v>45194</c:v>
                </c:pt>
                <c:pt idx="972" c:formatCode="dd/mm/yyyy">
                  <c:v>45195</c:v>
                </c:pt>
                <c:pt idx="973" c:formatCode="dd/mm/yyyy">
                  <c:v>45196</c:v>
                </c:pt>
                <c:pt idx="974" c:formatCode="dd/mm/yyyy">
                  <c:v>45197</c:v>
                </c:pt>
                <c:pt idx="975" c:formatCode="dd/mm/yyyy">
                  <c:v>45198</c:v>
                </c:pt>
                <c:pt idx="976" c:formatCode="dd/mm/yyyy">
                  <c:v>45202</c:v>
                </c:pt>
                <c:pt idx="977" c:formatCode="dd/mm/yyyy">
                  <c:v>45203</c:v>
                </c:pt>
                <c:pt idx="978" c:formatCode="dd/mm/yyyy">
                  <c:v>45204</c:v>
                </c:pt>
                <c:pt idx="979" c:formatCode="dd/mm/yyyy">
                  <c:v>45205</c:v>
                </c:pt>
                <c:pt idx="980" c:formatCode="dd/mm/yyyy">
                  <c:v>45208</c:v>
                </c:pt>
                <c:pt idx="981" c:formatCode="dd/mm/yyyy">
                  <c:v>45209</c:v>
                </c:pt>
                <c:pt idx="982" c:formatCode="dd/mm/yyyy">
                  <c:v>45210</c:v>
                </c:pt>
                <c:pt idx="983" c:formatCode="dd/mm/yyyy">
                  <c:v>45211</c:v>
                </c:pt>
                <c:pt idx="984" c:formatCode="dd/mm/yyyy">
                  <c:v>45212</c:v>
                </c:pt>
                <c:pt idx="985" c:formatCode="dd/mm/yyyy">
                  <c:v>45215</c:v>
                </c:pt>
                <c:pt idx="986" c:formatCode="dd/mm/yyyy">
                  <c:v>45216</c:v>
                </c:pt>
                <c:pt idx="987" c:formatCode="dd/mm/yyyy">
                  <c:v>45217</c:v>
                </c:pt>
                <c:pt idx="988" c:formatCode="dd/mm/yyyy">
                  <c:v>45218</c:v>
                </c:pt>
                <c:pt idx="989" c:formatCode="dd/mm/yyyy">
                  <c:v>45219</c:v>
                </c:pt>
                <c:pt idx="990" c:formatCode="dd/mm/yyyy">
                  <c:v>45222</c:v>
                </c:pt>
                <c:pt idx="991" c:formatCode="dd/mm/yyyy">
                  <c:v>45224</c:v>
                </c:pt>
                <c:pt idx="992" c:formatCode="dd/mm/yyyy">
                  <c:v>45225</c:v>
                </c:pt>
                <c:pt idx="993" c:formatCode="dd/mm/yyyy">
                  <c:v>45226</c:v>
                </c:pt>
                <c:pt idx="994" c:formatCode="dd/mm/yyyy">
                  <c:v>45229</c:v>
                </c:pt>
                <c:pt idx="995" c:formatCode="dd/mm/yyyy">
                  <c:v>45230</c:v>
                </c:pt>
                <c:pt idx="996" c:formatCode="dd/mm/yyyy">
                  <c:v>45231</c:v>
                </c:pt>
                <c:pt idx="997" c:formatCode="dd/mm/yyyy">
                  <c:v>45232</c:v>
                </c:pt>
                <c:pt idx="998" c:formatCode="dd/mm/yyyy">
                  <c:v>45233</c:v>
                </c:pt>
                <c:pt idx="999" c:formatCode="dd/mm/yyyy">
                  <c:v>45236</c:v>
                </c:pt>
                <c:pt idx="1000" c:formatCode="dd/mm/yyyy">
                  <c:v>45237</c:v>
                </c:pt>
                <c:pt idx="1001" c:formatCode="dd/mm/yyyy">
                  <c:v>45238</c:v>
                </c:pt>
                <c:pt idx="1002" c:formatCode="dd/mm/yyyy">
                  <c:v>45239</c:v>
                </c:pt>
                <c:pt idx="1003" c:formatCode="dd/mm/yyyy">
                  <c:v>45240</c:v>
                </c:pt>
                <c:pt idx="1004" c:formatCode="dd/mm/yyyy">
                  <c:v>45243</c:v>
                </c:pt>
                <c:pt idx="1005" c:formatCode="dd/mm/yyyy">
                  <c:v>45245</c:v>
                </c:pt>
                <c:pt idx="1006" c:formatCode="dd/mm/yyyy">
                  <c:v>45246</c:v>
                </c:pt>
                <c:pt idx="1007" c:formatCode="dd/mm/yyyy">
                  <c:v>45247</c:v>
                </c:pt>
                <c:pt idx="1008" c:formatCode="dd/mm/yyyy">
                  <c:v>45250</c:v>
                </c:pt>
                <c:pt idx="1009" c:formatCode="dd/mm/yyyy">
                  <c:v>45251</c:v>
                </c:pt>
                <c:pt idx="1010" c:formatCode="dd/mm/yyyy">
                  <c:v>45252</c:v>
                </c:pt>
                <c:pt idx="1011" c:formatCode="dd/mm/yyyy">
                  <c:v>45253</c:v>
                </c:pt>
                <c:pt idx="1012" c:formatCode="dd/mm/yyyy">
                  <c:v>45254</c:v>
                </c:pt>
                <c:pt idx="1013" c:formatCode="dd/mm/yyyy">
                  <c:v>45258</c:v>
                </c:pt>
                <c:pt idx="1014" c:formatCode="dd/mm/yyyy">
                  <c:v>45259</c:v>
                </c:pt>
                <c:pt idx="1015" c:formatCode="dd/mm/yyyy">
                  <c:v>45260</c:v>
                </c:pt>
                <c:pt idx="1016" c:formatCode="dd/mm/yyyy">
                  <c:v>45261</c:v>
                </c:pt>
                <c:pt idx="1017" c:formatCode="dd/mm/yyyy">
                  <c:v>45264</c:v>
                </c:pt>
                <c:pt idx="1018" c:formatCode="dd/mm/yyyy">
                  <c:v>45265</c:v>
                </c:pt>
                <c:pt idx="1019" c:formatCode="dd/mm/yyyy">
                  <c:v>45266</c:v>
                </c:pt>
                <c:pt idx="1020" c:formatCode="dd/mm/yyyy">
                  <c:v>45267</c:v>
                </c:pt>
                <c:pt idx="1021" c:formatCode="dd/mm/yyyy">
                  <c:v>45268</c:v>
                </c:pt>
                <c:pt idx="1022" c:formatCode="dd/mm/yyyy">
                  <c:v>45271</c:v>
                </c:pt>
                <c:pt idx="1023" c:formatCode="dd/mm/yyyy">
                  <c:v>45272</c:v>
                </c:pt>
                <c:pt idx="1024" c:formatCode="dd/mm/yyyy">
                  <c:v>45273</c:v>
                </c:pt>
                <c:pt idx="1025" c:formatCode="dd/mm/yyyy">
                  <c:v>45274</c:v>
                </c:pt>
                <c:pt idx="1026" c:formatCode="dd/mm/yyyy">
                  <c:v>45275</c:v>
                </c:pt>
                <c:pt idx="1027" c:formatCode="dd/mm/yyyy">
                  <c:v>45278</c:v>
                </c:pt>
                <c:pt idx="1028" c:formatCode="dd/mm/yyyy">
                  <c:v>45279</c:v>
                </c:pt>
                <c:pt idx="1029" c:formatCode="dd/mm/yyyy">
                  <c:v>45280</c:v>
                </c:pt>
                <c:pt idx="1030" c:formatCode="dd/mm/yyyy">
                  <c:v>45281</c:v>
                </c:pt>
                <c:pt idx="1031" c:formatCode="dd/mm/yyyy">
                  <c:v>45282</c:v>
                </c:pt>
                <c:pt idx="1032" c:formatCode="dd/mm/yyyy">
                  <c:v>45286</c:v>
                </c:pt>
                <c:pt idx="1033" c:formatCode="dd/mm/yyyy">
                  <c:v>45287</c:v>
                </c:pt>
                <c:pt idx="1034" c:formatCode="dd/mm/yyyy">
                  <c:v>45288</c:v>
                </c:pt>
                <c:pt idx="1035" c:formatCode="dd/mm/yyyy">
                  <c:v>45289</c:v>
                </c:pt>
                <c:pt idx="1036" c:formatCode="dd/mm/yyyy">
                  <c:v>45292</c:v>
                </c:pt>
                <c:pt idx="1037" c:formatCode="dd/mm/yyyy">
                  <c:v>45293</c:v>
                </c:pt>
                <c:pt idx="1038" c:formatCode="dd/mm/yyyy">
                  <c:v>45294</c:v>
                </c:pt>
                <c:pt idx="1039" c:formatCode="dd/mm/yyyy">
                  <c:v>45295</c:v>
                </c:pt>
                <c:pt idx="1040" c:formatCode="dd/mm/yyyy">
                  <c:v>45296</c:v>
                </c:pt>
                <c:pt idx="1041" c:formatCode="dd/mm/yyyy">
                  <c:v>45299</c:v>
                </c:pt>
                <c:pt idx="1042" c:formatCode="dd/mm/yyyy">
                  <c:v>45300</c:v>
                </c:pt>
                <c:pt idx="1043" c:formatCode="dd/mm/yyyy">
                  <c:v>45301</c:v>
                </c:pt>
                <c:pt idx="1044" c:formatCode="dd/mm/yyyy">
                  <c:v>45302</c:v>
                </c:pt>
                <c:pt idx="1045" c:formatCode="dd/mm/yyyy">
                  <c:v>45303</c:v>
                </c:pt>
                <c:pt idx="1046" c:formatCode="dd/mm/yyyy">
                  <c:v>45306</c:v>
                </c:pt>
                <c:pt idx="1047" c:formatCode="dd/mm/yyyy">
                  <c:v>45307</c:v>
                </c:pt>
                <c:pt idx="1048" c:formatCode="dd/mm/yyyy">
                  <c:v>45308</c:v>
                </c:pt>
                <c:pt idx="1049" c:formatCode="dd/mm/yyyy">
                  <c:v>45310</c:v>
                </c:pt>
                <c:pt idx="1050" c:formatCode="dd/mm/yyyy">
                  <c:v>45314</c:v>
                </c:pt>
                <c:pt idx="1051" c:formatCode="dd/mm/yyyy">
                  <c:v>45315</c:v>
                </c:pt>
                <c:pt idx="1052" c:formatCode="dd/mm/yyyy">
                  <c:v>45316</c:v>
                </c:pt>
                <c:pt idx="1053" c:formatCode="dd/mm/yyyy">
                  <c:v>45320</c:v>
                </c:pt>
                <c:pt idx="1054" c:formatCode="dd/mm/yyyy">
                  <c:v>45321</c:v>
                </c:pt>
                <c:pt idx="1055" c:formatCode="dd/mm/yyyy">
                  <c:v>45322</c:v>
                </c:pt>
                <c:pt idx="1056" c:formatCode="dd/mm/yyyy">
                  <c:v>45323</c:v>
                </c:pt>
                <c:pt idx="1057" c:formatCode="dd/mm/yyyy">
                  <c:v>45324</c:v>
                </c:pt>
                <c:pt idx="1058" c:formatCode="dd/mm/yyyy">
                  <c:v>45327</c:v>
                </c:pt>
                <c:pt idx="1059" c:formatCode="dd/mm/yyyy">
                  <c:v>45328</c:v>
                </c:pt>
                <c:pt idx="1060" c:formatCode="dd/mm/yyyy">
                  <c:v>45329</c:v>
                </c:pt>
                <c:pt idx="1061" c:formatCode="dd/mm/yyyy">
                  <c:v>45330</c:v>
                </c:pt>
                <c:pt idx="1062" c:formatCode="dd/mm/yyyy">
                  <c:v>45331</c:v>
                </c:pt>
                <c:pt idx="1063" c:formatCode="dd/mm/yyyy">
                  <c:v>45334</c:v>
                </c:pt>
                <c:pt idx="1064" c:formatCode="dd/mm/yyyy">
                  <c:v>45335</c:v>
                </c:pt>
                <c:pt idx="1065" c:formatCode="dd/mm/yyyy">
                  <c:v>45336</c:v>
                </c:pt>
                <c:pt idx="1066" c:formatCode="dd/mm/yyyy">
                  <c:v>45337</c:v>
                </c:pt>
                <c:pt idx="1067" c:formatCode="dd/mm/yyyy">
                  <c:v>45338</c:v>
                </c:pt>
                <c:pt idx="1068" c:formatCode="dd/mm/yyyy">
                  <c:v>45342</c:v>
                </c:pt>
                <c:pt idx="1069" c:formatCode="dd/mm/yyyy">
                  <c:v>45343</c:v>
                </c:pt>
                <c:pt idx="1070" c:formatCode="dd/mm/yyyy">
                  <c:v>45344</c:v>
                </c:pt>
                <c:pt idx="1071" c:formatCode="dd/mm/yyyy">
                  <c:v>45345</c:v>
                </c:pt>
                <c:pt idx="1072" c:formatCode="dd/mm/yyyy">
                  <c:v>45348</c:v>
                </c:pt>
                <c:pt idx="1073" c:formatCode="dd/mm/yyyy">
                  <c:v>45349</c:v>
                </c:pt>
                <c:pt idx="1074" c:formatCode="dd/mm/yyyy">
                  <c:v>45350</c:v>
                </c:pt>
                <c:pt idx="1075" c:formatCode="dd/mm/yyyy">
                  <c:v>45351</c:v>
                </c:pt>
                <c:pt idx="1076" c:formatCode="dd/mm/yyyy">
                  <c:v>45352</c:v>
                </c:pt>
                <c:pt idx="1077" c:formatCode="dd/mm/yyyy">
                  <c:v>45355</c:v>
                </c:pt>
                <c:pt idx="1078" c:formatCode="dd/mm/yyyy">
                  <c:v>45356</c:v>
                </c:pt>
                <c:pt idx="1079" c:formatCode="dd/mm/yyyy">
                  <c:v>45357</c:v>
                </c:pt>
                <c:pt idx="1080" c:formatCode="dd/mm/yyyy">
                  <c:v>45358</c:v>
                </c:pt>
                <c:pt idx="1081" c:formatCode="dd/mm/yyyy">
                  <c:v>45362</c:v>
                </c:pt>
                <c:pt idx="1082" c:formatCode="dd/mm/yyyy">
                  <c:v>45363</c:v>
                </c:pt>
                <c:pt idx="1083" c:formatCode="dd/mm/yyyy">
                  <c:v>45364</c:v>
                </c:pt>
                <c:pt idx="1084" c:formatCode="dd/mm/yyyy">
                  <c:v>45365</c:v>
                </c:pt>
                <c:pt idx="1085" c:formatCode="dd/mm/yyyy">
                  <c:v>45366</c:v>
                </c:pt>
                <c:pt idx="1086" c:formatCode="dd/mm/yyyy">
                  <c:v>45369</c:v>
                </c:pt>
                <c:pt idx="1087" c:formatCode="dd/mm/yyyy">
                  <c:v>45370</c:v>
                </c:pt>
                <c:pt idx="1088" c:formatCode="dd/mm/yyyy">
                  <c:v>45371</c:v>
                </c:pt>
                <c:pt idx="1089" c:formatCode="dd/mm/yyyy">
                  <c:v>45372</c:v>
                </c:pt>
                <c:pt idx="1090" c:formatCode="dd/mm/yyyy">
                  <c:v>45373</c:v>
                </c:pt>
                <c:pt idx="1091" c:formatCode="dd/mm/yyyy">
                  <c:v>45377</c:v>
                </c:pt>
                <c:pt idx="1092" c:formatCode="dd/mm/yyyy">
                  <c:v>45378</c:v>
                </c:pt>
                <c:pt idx="1093" c:formatCode="dd/mm/yyyy">
                  <c:v>45379</c:v>
                </c:pt>
                <c:pt idx="1094" c:formatCode="dd/mm/yyyy">
                  <c:v>45383</c:v>
                </c:pt>
                <c:pt idx="1095" c:formatCode="dd/mm/yyyy">
                  <c:v>45384</c:v>
                </c:pt>
                <c:pt idx="1096" c:formatCode="dd/mm/yyyy">
                  <c:v>45385</c:v>
                </c:pt>
                <c:pt idx="1097" c:formatCode="dd/mm/yyyy">
                  <c:v>45386</c:v>
                </c:pt>
                <c:pt idx="1098" c:formatCode="dd/mm/yyyy">
                  <c:v>45387</c:v>
                </c:pt>
                <c:pt idx="1099" c:formatCode="dd/mm/yyyy">
                  <c:v>45390</c:v>
                </c:pt>
                <c:pt idx="1100" c:formatCode="dd/mm/yyyy">
                  <c:v>45391</c:v>
                </c:pt>
                <c:pt idx="1101" c:formatCode="dd/mm/yyyy">
                  <c:v>45392</c:v>
                </c:pt>
                <c:pt idx="1102" c:formatCode="dd/mm/yyyy">
                  <c:v>45394</c:v>
                </c:pt>
                <c:pt idx="1103" c:formatCode="dd/mm/yyyy">
                  <c:v>45397</c:v>
                </c:pt>
                <c:pt idx="1104" c:formatCode="dd/mm/yyyy">
                  <c:v>45398</c:v>
                </c:pt>
                <c:pt idx="1105" c:formatCode="dd/mm/yyyy">
                  <c:v>45400</c:v>
                </c:pt>
                <c:pt idx="1106" c:formatCode="dd/mm/yyyy">
                  <c:v>45401</c:v>
                </c:pt>
                <c:pt idx="1107" c:formatCode="dd/mm/yyyy">
                  <c:v>45404</c:v>
                </c:pt>
                <c:pt idx="1108" c:formatCode="dd/mm/yyyy">
                  <c:v>45405</c:v>
                </c:pt>
                <c:pt idx="1109" c:formatCode="dd/mm/yyyy">
                  <c:v>45406</c:v>
                </c:pt>
                <c:pt idx="1110" c:formatCode="dd/mm/yyyy">
                  <c:v>45407</c:v>
                </c:pt>
                <c:pt idx="1111" c:formatCode="dd/mm/yyyy">
                  <c:v>45408</c:v>
                </c:pt>
                <c:pt idx="1112" c:formatCode="dd/mm/yyyy">
                  <c:v>45411</c:v>
                </c:pt>
                <c:pt idx="1113" c:formatCode="dd/mm/yyyy">
                  <c:v>45412</c:v>
                </c:pt>
                <c:pt idx="1114" c:formatCode="dd/mm/yyyy">
                  <c:v>45414</c:v>
                </c:pt>
                <c:pt idx="1115" c:formatCode="dd/mm/yyyy">
                  <c:v>45415</c:v>
                </c:pt>
                <c:pt idx="1116" c:formatCode="dd/mm/yyyy">
                  <c:v>45418</c:v>
                </c:pt>
                <c:pt idx="1117" c:formatCode="dd/mm/yyyy">
                  <c:v>45419</c:v>
                </c:pt>
                <c:pt idx="1118" c:formatCode="dd/mm/yyyy">
                  <c:v>45420</c:v>
                </c:pt>
                <c:pt idx="1119" c:formatCode="dd/mm/yyyy">
                  <c:v>45421</c:v>
                </c:pt>
                <c:pt idx="1120" c:formatCode="dd/mm/yyyy">
                  <c:v>45422</c:v>
                </c:pt>
                <c:pt idx="1121" c:formatCode="dd/mm/yyyy">
                  <c:v>45425</c:v>
                </c:pt>
                <c:pt idx="1122" c:formatCode="dd/mm/yyyy">
                  <c:v>45426</c:v>
                </c:pt>
                <c:pt idx="1123" c:formatCode="dd/mm/yyyy">
                  <c:v>45427</c:v>
                </c:pt>
                <c:pt idx="1124" c:formatCode="dd/mm/yyyy">
                  <c:v>45428</c:v>
                </c:pt>
                <c:pt idx="1125" c:formatCode="dd/mm/yyyy">
                  <c:v>45429</c:v>
                </c:pt>
                <c:pt idx="1126" c:formatCode="dd/mm/yyyy">
                  <c:v>45433</c:v>
                </c:pt>
                <c:pt idx="1127" c:formatCode="dd/mm/yyyy">
                  <c:v>45434</c:v>
                </c:pt>
                <c:pt idx="1128" c:formatCode="dd/mm/yyyy">
                  <c:v>45435</c:v>
                </c:pt>
                <c:pt idx="1129" c:formatCode="dd/mm/yyyy">
                  <c:v>45436</c:v>
                </c:pt>
                <c:pt idx="1130" c:formatCode="dd/mm/yyyy">
                  <c:v>45439</c:v>
                </c:pt>
                <c:pt idx="1131" c:formatCode="dd/mm/yyyy">
                  <c:v>45440</c:v>
                </c:pt>
                <c:pt idx="1132" c:formatCode="dd/mm/yyyy">
                  <c:v>45441</c:v>
                </c:pt>
                <c:pt idx="1133" c:formatCode="dd/mm/yyyy">
                  <c:v>45442</c:v>
                </c:pt>
                <c:pt idx="1134" c:formatCode="dd/mm/yyyy">
                  <c:v>45443</c:v>
                </c:pt>
                <c:pt idx="1135" c:formatCode="dd/mm/yyyy">
                  <c:v>45446</c:v>
                </c:pt>
                <c:pt idx="1136" c:formatCode="dd/mm/yyyy">
                  <c:v>45447</c:v>
                </c:pt>
                <c:pt idx="1137" c:formatCode="dd/mm/yyyy">
                  <c:v>45448</c:v>
                </c:pt>
                <c:pt idx="1138" c:formatCode="dd/mm/yyyy">
                  <c:v>45449</c:v>
                </c:pt>
                <c:pt idx="1139" c:formatCode="dd/mm/yyyy">
                  <c:v>45450</c:v>
                </c:pt>
                <c:pt idx="1140" c:formatCode="dd/mm/yyyy">
                  <c:v>45453</c:v>
                </c:pt>
                <c:pt idx="1141" c:formatCode="dd/mm/yyyy">
                  <c:v>45454</c:v>
                </c:pt>
                <c:pt idx="1142" c:formatCode="dd/mm/yyyy">
                  <c:v>45455</c:v>
                </c:pt>
                <c:pt idx="1143" c:formatCode="dd/mm/yyyy">
                  <c:v>45456</c:v>
                </c:pt>
                <c:pt idx="1144" c:formatCode="dd/mm/yyyy">
                  <c:v>45457</c:v>
                </c:pt>
                <c:pt idx="1145" c:formatCode="dd/mm/yyyy">
                  <c:v>45461</c:v>
                </c:pt>
                <c:pt idx="1146" c:formatCode="dd/mm/yyyy">
                  <c:v>45462</c:v>
                </c:pt>
                <c:pt idx="1147" c:formatCode="dd/mm/yyyy">
                  <c:v>45463</c:v>
                </c:pt>
                <c:pt idx="1148" c:formatCode="dd/mm/yyyy">
                  <c:v>45464</c:v>
                </c:pt>
                <c:pt idx="1149" c:formatCode="dd/mm/yyyy">
                  <c:v>45467</c:v>
                </c:pt>
                <c:pt idx="1150" c:formatCode="dd/mm/yyyy">
                  <c:v>45468</c:v>
                </c:pt>
                <c:pt idx="1151" c:formatCode="dd/mm/yyyy">
                  <c:v>45469</c:v>
                </c:pt>
                <c:pt idx="1152" c:formatCode="dd/mm/yyyy">
                  <c:v>45470</c:v>
                </c:pt>
                <c:pt idx="1153" c:formatCode="dd/mm/yyyy">
                  <c:v>45471</c:v>
                </c:pt>
                <c:pt idx="1154" c:formatCode="dd/mm/yyyy">
                  <c:v>45474</c:v>
                </c:pt>
                <c:pt idx="1155" c:formatCode="dd/mm/yyyy">
                  <c:v>45475</c:v>
                </c:pt>
                <c:pt idx="1156" c:formatCode="dd/mm/yyyy">
                  <c:v>45476</c:v>
                </c:pt>
                <c:pt idx="1157" c:formatCode="dd/mm/yyyy">
                  <c:v>45477</c:v>
                </c:pt>
                <c:pt idx="1158" c:formatCode="dd/mm/yyyy">
                  <c:v>45478</c:v>
                </c:pt>
                <c:pt idx="1159" c:formatCode="dd/mm/yyyy">
                  <c:v>45481</c:v>
                </c:pt>
                <c:pt idx="1160" c:formatCode="dd/mm/yyyy">
                  <c:v>45482</c:v>
                </c:pt>
                <c:pt idx="1161" c:formatCode="dd/mm/yyyy">
                  <c:v>45483</c:v>
                </c:pt>
                <c:pt idx="1162" c:formatCode="dd/mm/yyyy">
                  <c:v>45484</c:v>
                </c:pt>
                <c:pt idx="1163" c:formatCode="dd/mm/yyyy">
                  <c:v>45485</c:v>
                </c:pt>
                <c:pt idx="1164" c:formatCode="dd/mm/yyyy">
                  <c:v>45488</c:v>
                </c:pt>
                <c:pt idx="1165" c:formatCode="dd/mm/yyyy">
                  <c:v>45489</c:v>
                </c:pt>
                <c:pt idx="1166" c:formatCode="dd/mm/yyyy">
                  <c:v>45491</c:v>
                </c:pt>
                <c:pt idx="1167" c:formatCode="dd/mm/yyyy">
                  <c:v>45492</c:v>
                </c:pt>
                <c:pt idx="1168" c:formatCode="dd/mm/yyyy">
                  <c:v>45495</c:v>
                </c:pt>
                <c:pt idx="1169" c:formatCode="dd/mm/yyyy">
                  <c:v>45496</c:v>
                </c:pt>
                <c:pt idx="1170" c:formatCode="dd/mm/yyyy">
                  <c:v>45497</c:v>
                </c:pt>
                <c:pt idx="1171" c:formatCode="dd/mm/yyyy">
                  <c:v>45498</c:v>
                </c:pt>
                <c:pt idx="1172" c:formatCode="dd/mm/yyyy">
                  <c:v>45499</c:v>
                </c:pt>
                <c:pt idx="1173" c:formatCode="dd/mm/yyyy">
                  <c:v>45502</c:v>
                </c:pt>
                <c:pt idx="1174" c:formatCode="dd/mm/yyyy">
                  <c:v>45503</c:v>
                </c:pt>
                <c:pt idx="1175" c:formatCode="dd/mm/yyyy">
                  <c:v>45504</c:v>
                </c:pt>
                <c:pt idx="1176" c:formatCode="dd/mm/yyyy">
                  <c:v>45505</c:v>
                </c:pt>
                <c:pt idx="1177" c:formatCode="dd/mm/yyyy">
                  <c:v>45506</c:v>
                </c:pt>
                <c:pt idx="1178" c:formatCode="dd/mm/yyyy">
                  <c:v>45509</c:v>
                </c:pt>
                <c:pt idx="1179" c:formatCode="dd/mm/yyyy">
                  <c:v>45510</c:v>
                </c:pt>
                <c:pt idx="1180" c:formatCode="dd/mm/yyyy">
                  <c:v>45511</c:v>
                </c:pt>
                <c:pt idx="1181" c:formatCode="dd/mm/yyyy">
                  <c:v>45512</c:v>
                </c:pt>
                <c:pt idx="1182" c:formatCode="dd/mm/yyyy">
                  <c:v>45513</c:v>
                </c:pt>
                <c:pt idx="1183" c:formatCode="dd/mm/yyyy">
                  <c:v>45516</c:v>
                </c:pt>
                <c:pt idx="1184" c:formatCode="dd/mm/yyyy">
                  <c:v>45517</c:v>
                </c:pt>
                <c:pt idx="1185" c:formatCode="dd/mm/yyyy">
                  <c:v>45518</c:v>
                </c:pt>
                <c:pt idx="1186" c:formatCode="dd/mm/yyyy">
                  <c:v>45520</c:v>
                </c:pt>
                <c:pt idx="1187" c:formatCode="dd/mm/yyyy">
                  <c:v>45523</c:v>
                </c:pt>
                <c:pt idx="1188" c:formatCode="dd/mm/yyyy">
                  <c:v>45524</c:v>
                </c:pt>
                <c:pt idx="1189" c:formatCode="dd/mm/yyyy">
                  <c:v>45525</c:v>
                </c:pt>
                <c:pt idx="1190" c:formatCode="dd/mm/yyyy">
                  <c:v>45526</c:v>
                </c:pt>
                <c:pt idx="1191" c:formatCode="dd/mm/yyyy">
                  <c:v>45527</c:v>
                </c:pt>
                <c:pt idx="1192" c:formatCode="dd/mm/yyyy">
                  <c:v>45530</c:v>
                </c:pt>
                <c:pt idx="1193" c:formatCode="dd/mm/yyyy">
                  <c:v>45531</c:v>
                </c:pt>
              </c:numCache>
            </c:numRef>
          </c:cat>
          <c:val>
            <c:numRef>
              <c:f>'Share Price'!$D$3:$D$1196</c:f>
              <c:numCache>
                <c:formatCode>General</c:formatCode>
                <c:ptCount val="1194"/>
                <c:pt idx="0">
                  <c:v>4.019911</c:v>
                </c:pt>
                <c:pt idx="1">
                  <c:v>3.11212</c:v>
                </c:pt>
                <c:pt idx="2">
                  <c:v>2.167576</c:v>
                </c:pt>
                <c:pt idx="3">
                  <c:v>4.774455</c:v>
                </c:pt>
                <c:pt idx="4">
                  <c:v>5.90905</c:v>
                </c:pt>
                <c:pt idx="5">
                  <c:v>4.378366</c:v>
                </c:pt>
                <c:pt idx="6">
                  <c:v>3.77027</c:v>
                </c:pt>
                <c:pt idx="7">
                  <c:v>5.801021</c:v>
                </c:pt>
                <c:pt idx="8">
                  <c:v>3.956061</c:v>
                </c:pt>
                <c:pt idx="9">
                  <c:v>4.657739</c:v>
                </c:pt>
                <c:pt idx="10">
                  <c:v>2.678417</c:v>
                </c:pt>
                <c:pt idx="11">
                  <c:v>3.235096</c:v>
                </c:pt>
                <c:pt idx="12">
                  <c:v>3.958456</c:v>
                </c:pt>
                <c:pt idx="13">
                  <c:v>3.022513</c:v>
                </c:pt>
                <c:pt idx="14">
                  <c:v>6.461166</c:v>
                </c:pt>
                <c:pt idx="15">
                  <c:v>7.273047</c:v>
                </c:pt>
                <c:pt idx="16">
                  <c:v>3.455586</c:v>
                </c:pt>
                <c:pt idx="17">
                  <c:v>3.33825</c:v>
                </c:pt>
                <c:pt idx="18">
                  <c:v>2.647017</c:v>
                </c:pt>
                <c:pt idx="19">
                  <c:v>3.069634</c:v>
                </c:pt>
                <c:pt idx="20">
                  <c:v>2.246672</c:v>
                </c:pt>
                <c:pt idx="21">
                  <c:v>3.384596</c:v>
                </c:pt>
                <c:pt idx="22">
                  <c:v>3.386018</c:v>
                </c:pt>
                <c:pt idx="23">
                  <c:v>2.314731</c:v>
                </c:pt>
                <c:pt idx="24">
                  <c:v>2.006001</c:v>
                </c:pt>
                <c:pt idx="25">
                  <c:v>2.691452</c:v>
                </c:pt>
                <c:pt idx="26">
                  <c:v>1.853365</c:v>
                </c:pt>
                <c:pt idx="27">
                  <c:v>2.862153</c:v>
                </c:pt>
                <c:pt idx="28">
                  <c:v>3.7914</c:v>
                </c:pt>
                <c:pt idx="29">
                  <c:v>3.220165</c:v>
                </c:pt>
                <c:pt idx="30">
                  <c:v>2.004725</c:v>
                </c:pt>
                <c:pt idx="31">
                  <c:v>4.29264</c:v>
                </c:pt>
                <c:pt idx="32">
                  <c:v>4.141592</c:v>
                </c:pt>
                <c:pt idx="33">
                  <c:v>2.916864</c:v>
                </c:pt>
                <c:pt idx="34">
                  <c:v>2.853041</c:v>
                </c:pt>
                <c:pt idx="35">
                  <c:v>2.177527</c:v>
                </c:pt>
                <c:pt idx="36">
                  <c:v>2.627744</c:v>
                </c:pt>
                <c:pt idx="37">
                  <c:v>1.959921</c:v>
                </c:pt>
                <c:pt idx="38">
                  <c:v>9.4195</c:v>
                </c:pt>
                <c:pt idx="39">
                  <c:v>5.665026</c:v>
                </c:pt>
                <c:pt idx="40">
                  <c:v>4.722799</c:v>
                </c:pt>
                <c:pt idx="41">
                  <c:v>2.471566</c:v>
                </c:pt>
                <c:pt idx="42">
                  <c:v>3.159469</c:v>
                </c:pt>
                <c:pt idx="43">
                  <c:v>2.451232</c:v>
                </c:pt>
                <c:pt idx="44">
                  <c:v>1.721329</c:v>
                </c:pt>
                <c:pt idx="45">
                  <c:v>2.145274</c:v>
                </c:pt>
                <c:pt idx="46">
                  <c:v>2.074457</c:v>
                </c:pt>
                <c:pt idx="47">
                  <c:v>1.379747</c:v>
                </c:pt>
                <c:pt idx="48">
                  <c:v>1.729899</c:v>
                </c:pt>
                <c:pt idx="49">
                  <c:v>1.6209</c:v>
                </c:pt>
                <c:pt idx="50">
                  <c:v>1.442484</c:v>
                </c:pt>
                <c:pt idx="51">
                  <c:v>1.30213</c:v>
                </c:pt>
                <c:pt idx="52">
                  <c:v>1.268625</c:v>
                </c:pt>
                <c:pt idx="53">
                  <c:v>1.505118</c:v>
                </c:pt>
                <c:pt idx="54">
                  <c:v>1.608999</c:v>
                </c:pt>
                <c:pt idx="55">
                  <c:v>1.461271</c:v>
                </c:pt>
                <c:pt idx="56">
                  <c:v>2.141645</c:v>
                </c:pt>
                <c:pt idx="57">
                  <c:v>2.047761</c:v>
                </c:pt>
                <c:pt idx="58">
                  <c:v>1.995979</c:v>
                </c:pt>
                <c:pt idx="59">
                  <c:v>1.143389</c:v>
                </c:pt>
                <c:pt idx="60">
                  <c:v>1.435477</c:v>
                </c:pt>
                <c:pt idx="61">
                  <c:v>1.00155</c:v>
                </c:pt>
                <c:pt idx="62">
                  <c:v>1.348314</c:v>
                </c:pt>
                <c:pt idx="63">
                  <c:v>3.793325</c:v>
                </c:pt>
                <c:pt idx="64">
                  <c:v>2.307039</c:v>
                </c:pt>
                <c:pt idx="65">
                  <c:v>1.772914</c:v>
                </c:pt>
                <c:pt idx="66">
                  <c:v>2.056906</c:v>
                </c:pt>
                <c:pt idx="67">
                  <c:v>1.436571</c:v>
                </c:pt>
                <c:pt idx="68">
                  <c:v>1.178921</c:v>
                </c:pt>
                <c:pt idx="69">
                  <c:v>3.442273</c:v>
                </c:pt>
                <c:pt idx="70">
                  <c:v>4.955131</c:v>
                </c:pt>
                <c:pt idx="71">
                  <c:v>1.320147</c:v>
                </c:pt>
                <c:pt idx="72">
                  <c:v>2.120189</c:v>
                </c:pt>
                <c:pt idx="73">
                  <c:v>3.471732</c:v>
                </c:pt>
                <c:pt idx="74">
                  <c:v>2.665639</c:v>
                </c:pt>
                <c:pt idx="75">
                  <c:v>1.491242</c:v>
                </c:pt>
                <c:pt idx="76">
                  <c:v>1.364591</c:v>
                </c:pt>
                <c:pt idx="77">
                  <c:v>1.055882</c:v>
                </c:pt>
                <c:pt idx="78">
                  <c:v>0.71436</c:v>
                </c:pt>
                <c:pt idx="79">
                  <c:v>0.500007</c:v>
                </c:pt>
                <c:pt idx="80">
                  <c:v>1.976823</c:v>
                </c:pt>
                <c:pt idx="81">
                  <c:v>2.633656</c:v>
                </c:pt>
                <c:pt idx="82">
                  <c:v>1.46145</c:v>
                </c:pt>
                <c:pt idx="83">
                  <c:v>2.638338</c:v>
                </c:pt>
                <c:pt idx="84">
                  <c:v>2.105309</c:v>
                </c:pt>
                <c:pt idx="85">
                  <c:v>1.703112</c:v>
                </c:pt>
                <c:pt idx="86">
                  <c:v>1.825796</c:v>
                </c:pt>
                <c:pt idx="87">
                  <c:v>0.98861</c:v>
                </c:pt>
                <c:pt idx="88">
                  <c:v>1.797437</c:v>
                </c:pt>
                <c:pt idx="89">
                  <c:v>2.505329</c:v>
                </c:pt>
                <c:pt idx="90">
                  <c:v>1.413069</c:v>
                </c:pt>
                <c:pt idx="91">
                  <c:v>1.383757</c:v>
                </c:pt>
                <c:pt idx="92">
                  <c:v>1.850446</c:v>
                </c:pt>
                <c:pt idx="93">
                  <c:v>1.103669</c:v>
                </c:pt>
                <c:pt idx="94">
                  <c:v>0.804157</c:v>
                </c:pt>
                <c:pt idx="95">
                  <c:v>1.343246</c:v>
                </c:pt>
                <c:pt idx="96">
                  <c:v>0.874312</c:v>
                </c:pt>
                <c:pt idx="97">
                  <c:v>1.48043</c:v>
                </c:pt>
                <c:pt idx="98">
                  <c:v>1.612956</c:v>
                </c:pt>
                <c:pt idx="99">
                  <c:v>0.964477</c:v>
                </c:pt>
                <c:pt idx="100">
                  <c:v>1.295555</c:v>
                </c:pt>
                <c:pt idx="101">
                  <c:v>1.60277</c:v>
                </c:pt>
                <c:pt idx="102">
                  <c:v>2.478539</c:v>
                </c:pt>
                <c:pt idx="103">
                  <c:v>3.017661</c:v>
                </c:pt>
                <c:pt idx="104">
                  <c:v>3.091501</c:v>
                </c:pt>
                <c:pt idx="105">
                  <c:v>2.751952</c:v>
                </c:pt>
                <c:pt idx="106">
                  <c:v>2.074475</c:v>
                </c:pt>
                <c:pt idx="107">
                  <c:v>3.949446</c:v>
                </c:pt>
                <c:pt idx="108">
                  <c:v>2.456672</c:v>
                </c:pt>
                <c:pt idx="109">
                  <c:v>1.696538</c:v>
                </c:pt>
                <c:pt idx="110">
                  <c:v>1.44102</c:v>
                </c:pt>
                <c:pt idx="111">
                  <c:v>1.780317</c:v>
                </c:pt>
                <c:pt idx="112">
                  <c:v>1.353331</c:v>
                </c:pt>
                <c:pt idx="113">
                  <c:v>0.979457</c:v>
                </c:pt>
                <c:pt idx="114">
                  <c:v>2.121007</c:v>
                </c:pt>
                <c:pt idx="115">
                  <c:v>1.189932</c:v>
                </c:pt>
                <c:pt idx="116">
                  <c:v>2.139569</c:v>
                </c:pt>
                <c:pt idx="117">
                  <c:v>3.419137</c:v>
                </c:pt>
                <c:pt idx="118">
                  <c:v>2.082091</c:v>
                </c:pt>
                <c:pt idx="119">
                  <c:v>1.867741</c:v>
                </c:pt>
                <c:pt idx="120">
                  <c:v>2.097229</c:v>
                </c:pt>
                <c:pt idx="121">
                  <c:v>1.794832</c:v>
                </c:pt>
                <c:pt idx="122">
                  <c:v>1.913144</c:v>
                </c:pt>
                <c:pt idx="123">
                  <c:v>4.047465</c:v>
                </c:pt>
                <c:pt idx="124">
                  <c:v>4.629842</c:v>
                </c:pt>
                <c:pt idx="125">
                  <c:v>3.144747</c:v>
                </c:pt>
                <c:pt idx="126">
                  <c:v>3.369295</c:v>
                </c:pt>
                <c:pt idx="127">
                  <c:v>4.052208</c:v>
                </c:pt>
                <c:pt idx="128">
                  <c:v>4.170651</c:v>
                </c:pt>
                <c:pt idx="129">
                  <c:v>3.906384</c:v>
                </c:pt>
                <c:pt idx="130">
                  <c:v>5.742651</c:v>
                </c:pt>
                <c:pt idx="131">
                  <c:v>8.0374</c:v>
                </c:pt>
                <c:pt idx="132">
                  <c:v>10.61357</c:v>
                </c:pt>
                <c:pt idx="133">
                  <c:v>3.827222</c:v>
                </c:pt>
                <c:pt idx="134">
                  <c:v>5.206037</c:v>
                </c:pt>
                <c:pt idx="135">
                  <c:v>3.815807</c:v>
                </c:pt>
                <c:pt idx="136">
                  <c:v>5.38794</c:v>
                </c:pt>
                <c:pt idx="137">
                  <c:v>4.843183</c:v>
                </c:pt>
                <c:pt idx="138">
                  <c:v>1.526872</c:v>
                </c:pt>
                <c:pt idx="139">
                  <c:v>2.487156</c:v>
                </c:pt>
                <c:pt idx="140">
                  <c:v>2.611383</c:v>
                </c:pt>
                <c:pt idx="141">
                  <c:v>2.888342</c:v>
                </c:pt>
                <c:pt idx="142">
                  <c:v>2.962238</c:v>
                </c:pt>
                <c:pt idx="143">
                  <c:v>2.142665</c:v>
                </c:pt>
                <c:pt idx="144">
                  <c:v>2.418642</c:v>
                </c:pt>
                <c:pt idx="145">
                  <c:v>2.648532</c:v>
                </c:pt>
                <c:pt idx="146">
                  <c:v>1.899909</c:v>
                </c:pt>
                <c:pt idx="147">
                  <c:v>1.972661</c:v>
                </c:pt>
                <c:pt idx="148">
                  <c:v>4.414992</c:v>
                </c:pt>
                <c:pt idx="149">
                  <c:v>8.287109</c:v>
                </c:pt>
                <c:pt idx="150">
                  <c:v>3.731307</c:v>
                </c:pt>
                <c:pt idx="151">
                  <c:v>5.393926</c:v>
                </c:pt>
                <c:pt idx="152">
                  <c:v>2.529141</c:v>
                </c:pt>
                <c:pt idx="153">
                  <c:v>3.789325</c:v>
                </c:pt>
                <c:pt idx="154">
                  <c:v>7.046533</c:v>
                </c:pt>
                <c:pt idx="155">
                  <c:v>2.869173</c:v>
                </c:pt>
                <c:pt idx="156">
                  <c:v>2.633362</c:v>
                </c:pt>
                <c:pt idx="157">
                  <c:v>3.975655</c:v>
                </c:pt>
                <c:pt idx="158">
                  <c:v>2.248898</c:v>
                </c:pt>
                <c:pt idx="159">
                  <c:v>1.233681</c:v>
                </c:pt>
                <c:pt idx="160">
                  <c:v>1.861672</c:v>
                </c:pt>
                <c:pt idx="161">
                  <c:v>2.109471</c:v>
                </c:pt>
                <c:pt idx="162">
                  <c:v>7.718772</c:v>
                </c:pt>
                <c:pt idx="163">
                  <c:v>3.997604</c:v>
                </c:pt>
                <c:pt idx="164">
                  <c:v>2.83621</c:v>
                </c:pt>
                <c:pt idx="165">
                  <c:v>2.542246</c:v>
                </c:pt>
                <c:pt idx="166">
                  <c:v>1.732595</c:v>
                </c:pt>
                <c:pt idx="167">
                  <c:v>1.883318</c:v>
                </c:pt>
                <c:pt idx="168">
                  <c:v>7.627363</c:v>
                </c:pt>
                <c:pt idx="169">
                  <c:v>3.908399</c:v>
                </c:pt>
                <c:pt idx="170">
                  <c:v>3.496462</c:v>
                </c:pt>
                <c:pt idx="171">
                  <c:v>2.83082</c:v>
                </c:pt>
                <c:pt idx="172">
                  <c:v>1.864129</c:v>
                </c:pt>
                <c:pt idx="173">
                  <c:v>2.070292</c:v>
                </c:pt>
                <c:pt idx="174">
                  <c:v>2.737879</c:v>
                </c:pt>
                <c:pt idx="175">
                  <c:v>1.649338</c:v>
                </c:pt>
                <c:pt idx="176">
                  <c:v>2.046339</c:v>
                </c:pt>
                <c:pt idx="177">
                  <c:v>1.374618</c:v>
                </c:pt>
                <c:pt idx="178">
                  <c:v>1.625707</c:v>
                </c:pt>
                <c:pt idx="179">
                  <c:v>2.244804</c:v>
                </c:pt>
                <c:pt idx="180">
                  <c:v>3.387527</c:v>
                </c:pt>
                <c:pt idx="181">
                  <c:v>3.186012</c:v>
                </c:pt>
                <c:pt idx="182">
                  <c:v>3.930444</c:v>
                </c:pt>
                <c:pt idx="183">
                  <c:v>6.287956</c:v>
                </c:pt>
                <c:pt idx="184">
                  <c:v>4.7113</c:v>
                </c:pt>
                <c:pt idx="185">
                  <c:v>3.361121</c:v>
                </c:pt>
                <c:pt idx="186">
                  <c:v>8.649199</c:v>
                </c:pt>
                <c:pt idx="187">
                  <c:v>7.798382</c:v>
                </c:pt>
                <c:pt idx="188">
                  <c:v>4.317176</c:v>
                </c:pt>
                <c:pt idx="189">
                  <c:v>4.370354</c:v>
                </c:pt>
                <c:pt idx="190">
                  <c:v>3.840042</c:v>
                </c:pt>
                <c:pt idx="191">
                  <c:v>5.932333</c:v>
                </c:pt>
                <c:pt idx="192">
                  <c:v>4.00686</c:v>
                </c:pt>
                <c:pt idx="193">
                  <c:v>10.84517</c:v>
                </c:pt>
                <c:pt idx="194">
                  <c:v>8.478385</c:v>
                </c:pt>
                <c:pt idx="195">
                  <c:v>7.932391</c:v>
                </c:pt>
                <c:pt idx="196">
                  <c:v>3.421333</c:v>
                </c:pt>
                <c:pt idx="197">
                  <c:v>4.984804</c:v>
                </c:pt>
                <c:pt idx="198">
                  <c:v>5.491674</c:v>
                </c:pt>
                <c:pt idx="199">
                  <c:v>3.238756</c:v>
                </c:pt>
                <c:pt idx="200">
                  <c:v>4.535729</c:v>
                </c:pt>
                <c:pt idx="201">
                  <c:v>3.522342</c:v>
                </c:pt>
                <c:pt idx="202">
                  <c:v>3.423499</c:v>
                </c:pt>
                <c:pt idx="203">
                  <c:v>3.065502</c:v>
                </c:pt>
                <c:pt idx="204">
                  <c:v>1.870677</c:v>
                </c:pt>
                <c:pt idx="205">
                  <c:v>4.458844</c:v>
                </c:pt>
                <c:pt idx="206">
                  <c:v>4.13227</c:v>
                </c:pt>
                <c:pt idx="207">
                  <c:v>2.788387</c:v>
                </c:pt>
                <c:pt idx="208">
                  <c:v>4.152629</c:v>
                </c:pt>
                <c:pt idx="209">
                  <c:v>4.122223</c:v>
                </c:pt>
                <c:pt idx="210">
                  <c:v>3.355503</c:v>
                </c:pt>
                <c:pt idx="211">
                  <c:v>2.20656</c:v>
                </c:pt>
                <c:pt idx="212">
                  <c:v>2.461474</c:v>
                </c:pt>
                <c:pt idx="213">
                  <c:v>2.300058</c:v>
                </c:pt>
                <c:pt idx="214">
                  <c:v>3.180286</c:v>
                </c:pt>
                <c:pt idx="215">
                  <c:v>2.543174</c:v>
                </c:pt>
                <c:pt idx="216">
                  <c:v>3.236032</c:v>
                </c:pt>
                <c:pt idx="217">
                  <c:v>3.915097</c:v>
                </c:pt>
                <c:pt idx="218">
                  <c:v>3.201397</c:v>
                </c:pt>
                <c:pt idx="219">
                  <c:v>3.587146</c:v>
                </c:pt>
                <c:pt idx="220">
                  <c:v>2.034349</c:v>
                </c:pt>
                <c:pt idx="221">
                  <c:v>2.764547</c:v>
                </c:pt>
                <c:pt idx="222">
                  <c:v>3.050391</c:v>
                </c:pt>
                <c:pt idx="223">
                  <c:v>2.137259</c:v>
                </c:pt>
                <c:pt idx="224">
                  <c:v>2.420006</c:v>
                </c:pt>
                <c:pt idx="225">
                  <c:v>15.66731</c:v>
                </c:pt>
                <c:pt idx="226">
                  <c:v>5.067642</c:v>
                </c:pt>
                <c:pt idx="227">
                  <c:v>4.145395</c:v>
                </c:pt>
                <c:pt idx="228">
                  <c:v>3.698124</c:v>
                </c:pt>
                <c:pt idx="229">
                  <c:v>2.591596</c:v>
                </c:pt>
                <c:pt idx="230">
                  <c:v>5.37228</c:v>
                </c:pt>
                <c:pt idx="231">
                  <c:v>2.14918</c:v>
                </c:pt>
                <c:pt idx="232">
                  <c:v>2.389349</c:v>
                </c:pt>
                <c:pt idx="233">
                  <c:v>5.537095</c:v>
                </c:pt>
                <c:pt idx="234">
                  <c:v>4.055261</c:v>
                </c:pt>
                <c:pt idx="235">
                  <c:v>3.380248</c:v>
                </c:pt>
                <c:pt idx="236">
                  <c:v>3.056734</c:v>
                </c:pt>
                <c:pt idx="237">
                  <c:v>4.228289</c:v>
                </c:pt>
                <c:pt idx="238">
                  <c:v>2.741368</c:v>
                </c:pt>
                <c:pt idx="239">
                  <c:v>2.204272</c:v>
                </c:pt>
                <c:pt idx="240">
                  <c:v>2.362543</c:v>
                </c:pt>
                <c:pt idx="241">
                  <c:v>4.64116</c:v>
                </c:pt>
                <c:pt idx="242">
                  <c:v>9.50701</c:v>
                </c:pt>
                <c:pt idx="243">
                  <c:v>8.473638</c:v>
                </c:pt>
                <c:pt idx="244">
                  <c:v>7.010665</c:v>
                </c:pt>
                <c:pt idx="245">
                  <c:v>6.422588</c:v>
                </c:pt>
                <c:pt idx="246">
                  <c:v>2.247315</c:v>
                </c:pt>
                <c:pt idx="247">
                  <c:v>3.021832</c:v>
                </c:pt>
                <c:pt idx="248">
                  <c:v>6.79111</c:v>
                </c:pt>
                <c:pt idx="249">
                  <c:v>5.149109</c:v>
                </c:pt>
                <c:pt idx="250">
                  <c:v>3.850308</c:v>
                </c:pt>
                <c:pt idx="251">
                  <c:v>3.355452</c:v>
                </c:pt>
                <c:pt idx="252">
                  <c:v>3.186166</c:v>
                </c:pt>
                <c:pt idx="253">
                  <c:v>4.233177</c:v>
                </c:pt>
                <c:pt idx="254">
                  <c:v>3.077106</c:v>
                </c:pt>
                <c:pt idx="255">
                  <c:v>5.28005</c:v>
                </c:pt>
                <c:pt idx="256">
                  <c:v>2.031221</c:v>
                </c:pt>
                <c:pt idx="257">
                  <c:v>3.611848</c:v>
                </c:pt>
                <c:pt idx="258">
                  <c:v>2.972214</c:v>
                </c:pt>
                <c:pt idx="259">
                  <c:v>1.838584</c:v>
                </c:pt>
                <c:pt idx="260">
                  <c:v>3.307721</c:v>
                </c:pt>
                <c:pt idx="261">
                  <c:v>3.852935</c:v>
                </c:pt>
                <c:pt idx="262">
                  <c:v>3.255741</c:v>
                </c:pt>
                <c:pt idx="263">
                  <c:v>2.622477</c:v>
                </c:pt>
                <c:pt idx="264">
                  <c:v>3.392464</c:v>
                </c:pt>
                <c:pt idx="265">
                  <c:v>4.486014</c:v>
                </c:pt>
                <c:pt idx="266">
                  <c:v>3.460244</c:v>
                </c:pt>
                <c:pt idx="267">
                  <c:v>1.485659</c:v>
                </c:pt>
                <c:pt idx="268">
                  <c:v>1.674311</c:v>
                </c:pt>
                <c:pt idx="269">
                  <c:v>2.800303</c:v>
                </c:pt>
                <c:pt idx="270">
                  <c:v>10.19092</c:v>
                </c:pt>
                <c:pt idx="271">
                  <c:v>4.032654</c:v>
                </c:pt>
                <c:pt idx="272">
                  <c:v>2.491175</c:v>
                </c:pt>
                <c:pt idx="273">
                  <c:v>1.423879</c:v>
                </c:pt>
                <c:pt idx="274">
                  <c:v>2.787824</c:v>
                </c:pt>
                <c:pt idx="275">
                  <c:v>1.370296</c:v>
                </c:pt>
                <c:pt idx="276">
                  <c:v>1.752029</c:v>
                </c:pt>
                <c:pt idx="277">
                  <c:v>3.983711</c:v>
                </c:pt>
                <c:pt idx="278">
                  <c:v>3.339831</c:v>
                </c:pt>
                <c:pt idx="279">
                  <c:v>1.667032</c:v>
                </c:pt>
                <c:pt idx="280">
                  <c:v>2.072303</c:v>
                </c:pt>
                <c:pt idx="281">
                  <c:v>3.493665</c:v>
                </c:pt>
                <c:pt idx="282">
                  <c:v>3.949368</c:v>
                </c:pt>
                <c:pt idx="283">
                  <c:v>3.01905</c:v>
                </c:pt>
                <c:pt idx="284">
                  <c:v>6.481648</c:v>
                </c:pt>
                <c:pt idx="285">
                  <c:v>2.354638</c:v>
                </c:pt>
                <c:pt idx="286">
                  <c:v>10.89592</c:v>
                </c:pt>
                <c:pt idx="287">
                  <c:v>3.900882</c:v>
                </c:pt>
                <c:pt idx="288">
                  <c:v>3.535203</c:v>
                </c:pt>
                <c:pt idx="289">
                  <c:v>3.930814</c:v>
                </c:pt>
                <c:pt idx="290">
                  <c:v>4.349169</c:v>
                </c:pt>
                <c:pt idx="291">
                  <c:v>4.46724</c:v>
                </c:pt>
                <c:pt idx="292">
                  <c:v>1.869117</c:v>
                </c:pt>
                <c:pt idx="293">
                  <c:v>4.560932</c:v>
                </c:pt>
                <c:pt idx="294">
                  <c:v>1.864786</c:v>
                </c:pt>
                <c:pt idx="295">
                  <c:v>6.29571</c:v>
                </c:pt>
                <c:pt idx="296">
                  <c:v>7.167086</c:v>
                </c:pt>
                <c:pt idx="297">
                  <c:v>3.728837</c:v>
                </c:pt>
                <c:pt idx="298">
                  <c:v>1.759776</c:v>
                </c:pt>
                <c:pt idx="299">
                  <c:v>0.711055</c:v>
                </c:pt>
                <c:pt idx="300">
                  <c:v>7.207341</c:v>
                </c:pt>
                <c:pt idx="301">
                  <c:v>10.98848</c:v>
                </c:pt>
                <c:pt idx="302">
                  <c:v>7.800401</c:v>
                </c:pt>
                <c:pt idx="303">
                  <c:v>3.049951</c:v>
                </c:pt>
                <c:pt idx="304">
                  <c:v>2.467428</c:v>
                </c:pt>
                <c:pt idx="305">
                  <c:v>2.891967</c:v>
                </c:pt>
                <c:pt idx="306">
                  <c:v>2.574062</c:v>
                </c:pt>
                <c:pt idx="307">
                  <c:v>1.363494</c:v>
                </c:pt>
                <c:pt idx="308">
                  <c:v>7.61205</c:v>
                </c:pt>
                <c:pt idx="309">
                  <c:v>2.38164</c:v>
                </c:pt>
                <c:pt idx="310">
                  <c:v>5.202699</c:v>
                </c:pt>
                <c:pt idx="311">
                  <c:v>2.377418</c:v>
                </c:pt>
                <c:pt idx="312">
                  <c:v>3.479711</c:v>
                </c:pt>
                <c:pt idx="313">
                  <c:v>3.447221</c:v>
                </c:pt>
                <c:pt idx="314">
                  <c:v>2.359362</c:v>
                </c:pt>
                <c:pt idx="315">
                  <c:v>2.954649</c:v>
                </c:pt>
                <c:pt idx="316">
                  <c:v>3.178214</c:v>
                </c:pt>
                <c:pt idx="317">
                  <c:v>3.009313</c:v>
                </c:pt>
                <c:pt idx="318">
                  <c:v>3.755794</c:v>
                </c:pt>
                <c:pt idx="319">
                  <c:v>1.890994</c:v>
                </c:pt>
                <c:pt idx="320">
                  <c:v>3.455087</c:v>
                </c:pt>
                <c:pt idx="321">
                  <c:v>1.878837</c:v>
                </c:pt>
                <c:pt idx="322">
                  <c:v>1.595408</c:v>
                </c:pt>
                <c:pt idx="323">
                  <c:v>3.74238</c:v>
                </c:pt>
                <c:pt idx="324">
                  <c:v>8.247143</c:v>
                </c:pt>
                <c:pt idx="325">
                  <c:v>6.186133</c:v>
                </c:pt>
                <c:pt idx="326">
                  <c:v>5.228776</c:v>
                </c:pt>
                <c:pt idx="327">
                  <c:v>4.106762</c:v>
                </c:pt>
                <c:pt idx="328">
                  <c:v>3.312073</c:v>
                </c:pt>
                <c:pt idx="329">
                  <c:v>1.478809</c:v>
                </c:pt>
                <c:pt idx="330">
                  <c:v>2.122018</c:v>
                </c:pt>
                <c:pt idx="331">
                  <c:v>1.15875</c:v>
                </c:pt>
                <c:pt idx="332">
                  <c:v>2.832471</c:v>
                </c:pt>
                <c:pt idx="333">
                  <c:v>3.650476</c:v>
                </c:pt>
                <c:pt idx="334">
                  <c:v>5.666225</c:v>
                </c:pt>
                <c:pt idx="335">
                  <c:v>4.978434</c:v>
                </c:pt>
                <c:pt idx="336">
                  <c:v>3.221977</c:v>
                </c:pt>
                <c:pt idx="337">
                  <c:v>7.959649</c:v>
                </c:pt>
                <c:pt idx="338">
                  <c:v>20.54134</c:v>
                </c:pt>
                <c:pt idx="339">
                  <c:v>11.66047</c:v>
                </c:pt>
                <c:pt idx="340">
                  <c:v>4.130572</c:v>
                </c:pt>
                <c:pt idx="341">
                  <c:v>17.37042</c:v>
                </c:pt>
                <c:pt idx="342">
                  <c:v>11.55037</c:v>
                </c:pt>
                <c:pt idx="343">
                  <c:v>6.38619</c:v>
                </c:pt>
                <c:pt idx="344">
                  <c:v>13.75298</c:v>
                </c:pt>
                <c:pt idx="345">
                  <c:v>17.63518</c:v>
                </c:pt>
                <c:pt idx="346">
                  <c:v>14.86745</c:v>
                </c:pt>
                <c:pt idx="347">
                  <c:v>12.22568</c:v>
                </c:pt>
                <c:pt idx="348">
                  <c:v>6.06064</c:v>
                </c:pt>
                <c:pt idx="349">
                  <c:v>7.406729</c:v>
                </c:pt>
                <c:pt idx="350">
                  <c:v>10.07704</c:v>
                </c:pt>
                <c:pt idx="351">
                  <c:v>9.091062</c:v>
                </c:pt>
                <c:pt idx="352">
                  <c:v>22.85476</c:v>
                </c:pt>
                <c:pt idx="353">
                  <c:v>16.25</c:v>
                </c:pt>
                <c:pt idx="354">
                  <c:v>6.925075</c:v>
                </c:pt>
                <c:pt idx="355">
                  <c:v>5.787491</c:v>
                </c:pt>
                <c:pt idx="356">
                  <c:v>5.875468</c:v>
                </c:pt>
                <c:pt idx="357">
                  <c:v>5.40635</c:v>
                </c:pt>
                <c:pt idx="358">
                  <c:v>7.31356</c:v>
                </c:pt>
                <c:pt idx="359">
                  <c:v>4.273371</c:v>
                </c:pt>
                <c:pt idx="360">
                  <c:v>3.578496</c:v>
                </c:pt>
                <c:pt idx="361">
                  <c:v>3.847809</c:v>
                </c:pt>
                <c:pt idx="362">
                  <c:v>3.878347</c:v>
                </c:pt>
                <c:pt idx="363">
                  <c:v>2.708521</c:v>
                </c:pt>
                <c:pt idx="364">
                  <c:v>2.511859</c:v>
                </c:pt>
                <c:pt idx="365">
                  <c:v>4.202696</c:v>
                </c:pt>
                <c:pt idx="366">
                  <c:v>5.997129</c:v>
                </c:pt>
                <c:pt idx="367">
                  <c:v>6.654359</c:v>
                </c:pt>
                <c:pt idx="368">
                  <c:v>15.10574</c:v>
                </c:pt>
                <c:pt idx="369">
                  <c:v>7.349275</c:v>
                </c:pt>
                <c:pt idx="370">
                  <c:v>4.893904</c:v>
                </c:pt>
                <c:pt idx="371">
                  <c:v>5.221906</c:v>
                </c:pt>
                <c:pt idx="372">
                  <c:v>6.450114</c:v>
                </c:pt>
                <c:pt idx="373">
                  <c:v>4.442426</c:v>
                </c:pt>
                <c:pt idx="374">
                  <c:v>5.215719</c:v>
                </c:pt>
                <c:pt idx="375">
                  <c:v>7.493136</c:v>
                </c:pt>
                <c:pt idx="376">
                  <c:v>4.669627</c:v>
                </c:pt>
                <c:pt idx="377">
                  <c:v>6.082763</c:v>
                </c:pt>
                <c:pt idx="378">
                  <c:v>3.898952</c:v>
                </c:pt>
                <c:pt idx="379">
                  <c:v>2.103674</c:v>
                </c:pt>
                <c:pt idx="380">
                  <c:v>2.305974</c:v>
                </c:pt>
                <c:pt idx="381">
                  <c:v>1.860583</c:v>
                </c:pt>
                <c:pt idx="382">
                  <c:v>2.202123</c:v>
                </c:pt>
                <c:pt idx="383">
                  <c:v>5.997189</c:v>
                </c:pt>
                <c:pt idx="384">
                  <c:v>5.202269</c:v>
                </c:pt>
                <c:pt idx="385">
                  <c:v>2.657465</c:v>
                </c:pt>
                <c:pt idx="386">
                  <c:v>3.01051</c:v>
                </c:pt>
                <c:pt idx="387">
                  <c:v>3.362176</c:v>
                </c:pt>
                <c:pt idx="388">
                  <c:v>4.38675</c:v>
                </c:pt>
                <c:pt idx="389">
                  <c:v>3.688101</c:v>
                </c:pt>
                <c:pt idx="390">
                  <c:v>2.471291</c:v>
                </c:pt>
                <c:pt idx="391">
                  <c:v>3.236502</c:v>
                </c:pt>
                <c:pt idx="392">
                  <c:v>3.723767</c:v>
                </c:pt>
                <c:pt idx="393">
                  <c:v>4.112463</c:v>
                </c:pt>
                <c:pt idx="394">
                  <c:v>5.334339</c:v>
                </c:pt>
                <c:pt idx="395">
                  <c:v>2.602498</c:v>
                </c:pt>
                <c:pt idx="396">
                  <c:v>6.162512</c:v>
                </c:pt>
                <c:pt idx="397">
                  <c:v>3.582021</c:v>
                </c:pt>
                <c:pt idx="398">
                  <c:v>5.773388</c:v>
                </c:pt>
                <c:pt idx="399">
                  <c:v>7.813158</c:v>
                </c:pt>
                <c:pt idx="400">
                  <c:v>3.675061</c:v>
                </c:pt>
                <c:pt idx="401">
                  <c:v>3.540808</c:v>
                </c:pt>
                <c:pt idx="402">
                  <c:v>3.297146</c:v>
                </c:pt>
                <c:pt idx="403">
                  <c:v>2.572432</c:v>
                </c:pt>
                <c:pt idx="404">
                  <c:v>3.011818</c:v>
                </c:pt>
                <c:pt idx="405">
                  <c:v>2.596469</c:v>
                </c:pt>
                <c:pt idx="406">
                  <c:v>1.384321</c:v>
                </c:pt>
                <c:pt idx="407">
                  <c:v>1.230925</c:v>
                </c:pt>
                <c:pt idx="408">
                  <c:v>1.987473</c:v>
                </c:pt>
                <c:pt idx="409">
                  <c:v>1.683634</c:v>
                </c:pt>
                <c:pt idx="410">
                  <c:v>1.677637</c:v>
                </c:pt>
                <c:pt idx="411">
                  <c:v>2.809702</c:v>
                </c:pt>
                <c:pt idx="412">
                  <c:v>2.831512</c:v>
                </c:pt>
                <c:pt idx="413">
                  <c:v>1.498517</c:v>
                </c:pt>
                <c:pt idx="414">
                  <c:v>2.064712</c:v>
                </c:pt>
                <c:pt idx="415">
                  <c:v>1.639643</c:v>
                </c:pt>
                <c:pt idx="416">
                  <c:v>4.830939</c:v>
                </c:pt>
                <c:pt idx="417">
                  <c:v>2.64917</c:v>
                </c:pt>
                <c:pt idx="418">
                  <c:v>8.847706</c:v>
                </c:pt>
                <c:pt idx="419">
                  <c:v>3.9401</c:v>
                </c:pt>
                <c:pt idx="420">
                  <c:v>3.453593</c:v>
                </c:pt>
                <c:pt idx="421">
                  <c:v>4.58749</c:v>
                </c:pt>
                <c:pt idx="422">
                  <c:v>5.237832</c:v>
                </c:pt>
                <c:pt idx="423">
                  <c:v>3.94306</c:v>
                </c:pt>
                <c:pt idx="424">
                  <c:v>2.897263</c:v>
                </c:pt>
                <c:pt idx="425">
                  <c:v>1.447771</c:v>
                </c:pt>
                <c:pt idx="426">
                  <c:v>1.704904</c:v>
                </c:pt>
                <c:pt idx="427">
                  <c:v>2.232152</c:v>
                </c:pt>
                <c:pt idx="428">
                  <c:v>2.040885</c:v>
                </c:pt>
                <c:pt idx="429">
                  <c:v>1.491332</c:v>
                </c:pt>
                <c:pt idx="430">
                  <c:v>2.185714</c:v>
                </c:pt>
                <c:pt idx="431">
                  <c:v>1.47919</c:v>
                </c:pt>
                <c:pt idx="432">
                  <c:v>2.196974</c:v>
                </c:pt>
                <c:pt idx="433">
                  <c:v>2.157151</c:v>
                </c:pt>
                <c:pt idx="434">
                  <c:v>1.897098</c:v>
                </c:pt>
                <c:pt idx="435">
                  <c:v>5.575585</c:v>
                </c:pt>
                <c:pt idx="436">
                  <c:v>3.488224</c:v>
                </c:pt>
                <c:pt idx="437">
                  <c:v>4.480912</c:v>
                </c:pt>
                <c:pt idx="438">
                  <c:v>1.154435</c:v>
                </c:pt>
                <c:pt idx="439">
                  <c:v>1.605772</c:v>
                </c:pt>
                <c:pt idx="440">
                  <c:v>3.012354</c:v>
                </c:pt>
                <c:pt idx="441">
                  <c:v>2.697386</c:v>
                </c:pt>
                <c:pt idx="442">
                  <c:v>1.196626</c:v>
                </c:pt>
                <c:pt idx="443">
                  <c:v>1.243844</c:v>
                </c:pt>
                <c:pt idx="444">
                  <c:v>2.257795</c:v>
                </c:pt>
                <c:pt idx="445">
                  <c:v>2.295826</c:v>
                </c:pt>
                <c:pt idx="446">
                  <c:v>1.996277</c:v>
                </c:pt>
                <c:pt idx="447">
                  <c:v>1.747606</c:v>
                </c:pt>
                <c:pt idx="448">
                  <c:v>0.821763</c:v>
                </c:pt>
                <c:pt idx="449">
                  <c:v>1.175807</c:v>
                </c:pt>
                <c:pt idx="450">
                  <c:v>0.999967</c:v>
                </c:pt>
                <c:pt idx="451">
                  <c:v>1.780699</c:v>
                </c:pt>
                <c:pt idx="452">
                  <c:v>1.039566</c:v>
                </c:pt>
                <c:pt idx="453">
                  <c:v>1.364768</c:v>
                </c:pt>
                <c:pt idx="454">
                  <c:v>0.772457</c:v>
                </c:pt>
                <c:pt idx="455">
                  <c:v>0.948393</c:v>
                </c:pt>
                <c:pt idx="456">
                  <c:v>7.377141</c:v>
                </c:pt>
                <c:pt idx="457">
                  <c:v>7.977411</c:v>
                </c:pt>
                <c:pt idx="458">
                  <c:v>4.117874</c:v>
                </c:pt>
                <c:pt idx="459">
                  <c:v>2.352249</c:v>
                </c:pt>
                <c:pt idx="460">
                  <c:v>3.518291</c:v>
                </c:pt>
                <c:pt idx="461">
                  <c:v>1.510539</c:v>
                </c:pt>
                <c:pt idx="462">
                  <c:v>1.038386</c:v>
                </c:pt>
                <c:pt idx="463">
                  <c:v>1.004468</c:v>
                </c:pt>
                <c:pt idx="464">
                  <c:v>1.138753</c:v>
                </c:pt>
                <c:pt idx="465">
                  <c:v>1.65692</c:v>
                </c:pt>
                <c:pt idx="466">
                  <c:v>1.300956</c:v>
                </c:pt>
                <c:pt idx="467">
                  <c:v>0.811211</c:v>
                </c:pt>
                <c:pt idx="468">
                  <c:v>3.079947</c:v>
                </c:pt>
                <c:pt idx="469">
                  <c:v>2.300558</c:v>
                </c:pt>
                <c:pt idx="470">
                  <c:v>14.37041</c:v>
                </c:pt>
                <c:pt idx="471">
                  <c:v>1.243902</c:v>
                </c:pt>
                <c:pt idx="472">
                  <c:v>4.643444</c:v>
                </c:pt>
                <c:pt idx="473">
                  <c:v>2.43056</c:v>
                </c:pt>
                <c:pt idx="474">
                  <c:v>0.883983</c:v>
                </c:pt>
                <c:pt idx="475">
                  <c:v>1.444918</c:v>
                </c:pt>
                <c:pt idx="476">
                  <c:v>1.908258</c:v>
                </c:pt>
                <c:pt idx="477">
                  <c:v>1.859471</c:v>
                </c:pt>
                <c:pt idx="478">
                  <c:v>1.325071</c:v>
                </c:pt>
                <c:pt idx="479">
                  <c:v>0.70403</c:v>
                </c:pt>
                <c:pt idx="480">
                  <c:v>1.364777</c:v>
                </c:pt>
                <c:pt idx="481">
                  <c:v>1.739475</c:v>
                </c:pt>
                <c:pt idx="482">
                  <c:v>3.392726</c:v>
                </c:pt>
                <c:pt idx="483">
                  <c:v>3.090963</c:v>
                </c:pt>
                <c:pt idx="484">
                  <c:v>0.522253</c:v>
                </c:pt>
                <c:pt idx="485">
                  <c:v>1.725463</c:v>
                </c:pt>
                <c:pt idx="486">
                  <c:v>0.679137</c:v>
                </c:pt>
                <c:pt idx="487">
                  <c:v>1.312346</c:v>
                </c:pt>
                <c:pt idx="488">
                  <c:v>9.423948</c:v>
                </c:pt>
                <c:pt idx="489">
                  <c:v>2.855844</c:v>
                </c:pt>
                <c:pt idx="490">
                  <c:v>2.138539</c:v>
                </c:pt>
                <c:pt idx="491">
                  <c:v>0.74477</c:v>
                </c:pt>
                <c:pt idx="492">
                  <c:v>0.986385</c:v>
                </c:pt>
                <c:pt idx="493">
                  <c:v>1.460028</c:v>
                </c:pt>
                <c:pt idx="494">
                  <c:v>1.023774</c:v>
                </c:pt>
                <c:pt idx="495">
                  <c:v>2.855448</c:v>
                </c:pt>
                <c:pt idx="496">
                  <c:v>0.584219</c:v>
                </c:pt>
                <c:pt idx="497">
                  <c:v>0.721619</c:v>
                </c:pt>
                <c:pt idx="498">
                  <c:v>0.538781</c:v>
                </c:pt>
                <c:pt idx="499">
                  <c:v>0.478138</c:v>
                </c:pt>
                <c:pt idx="500">
                  <c:v>1.129259</c:v>
                </c:pt>
                <c:pt idx="501">
                  <c:v>1.309761</c:v>
                </c:pt>
                <c:pt idx="502">
                  <c:v>0.54388</c:v>
                </c:pt>
                <c:pt idx="503">
                  <c:v>0.915452</c:v>
                </c:pt>
                <c:pt idx="504">
                  <c:v>0.995025</c:v>
                </c:pt>
                <c:pt idx="505">
                  <c:v>2.336803</c:v>
                </c:pt>
                <c:pt idx="506">
                  <c:v>2.29773</c:v>
                </c:pt>
                <c:pt idx="507">
                  <c:v>0.891677</c:v>
                </c:pt>
                <c:pt idx="508">
                  <c:v>1.999867</c:v>
                </c:pt>
                <c:pt idx="509">
                  <c:v>1.115096</c:v>
                </c:pt>
                <c:pt idx="510">
                  <c:v>4.110399</c:v>
                </c:pt>
                <c:pt idx="511">
                  <c:v>2.761697</c:v>
                </c:pt>
                <c:pt idx="512">
                  <c:v>5.061814</c:v>
                </c:pt>
                <c:pt idx="513">
                  <c:v>1.480762</c:v>
                </c:pt>
                <c:pt idx="514">
                  <c:v>0.926283</c:v>
                </c:pt>
                <c:pt idx="515">
                  <c:v>2.600457</c:v>
                </c:pt>
                <c:pt idx="516">
                  <c:v>1.353956</c:v>
                </c:pt>
                <c:pt idx="517">
                  <c:v>3.235536</c:v>
                </c:pt>
                <c:pt idx="518">
                  <c:v>1.6647</c:v>
                </c:pt>
                <c:pt idx="519">
                  <c:v>2.265775</c:v>
                </c:pt>
                <c:pt idx="520">
                  <c:v>7.446833</c:v>
                </c:pt>
                <c:pt idx="521">
                  <c:v>4.488906</c:v>
                </c:pt>
                <c:pt idx="522">
                  <c:v>10.19664</c:v>
                </c:pt>
                <c:pt idx="523">
                  <c:v>4.96213</c:v>
                </c:pt>
                <c:pt idx="524">
                  <c:v>8.905315</c:v>
                </c:pt>
                <c:pt idx="525">
                  <c:v>5.322376</c:v>
                </c:pt>
                <c:pt idx="526">
                  <c:v>3.364254</c:v>
                </c:pt>
                <c:pt idx="527">
                  <c:v>2.5371</c:v>
                </c:pt>
                <c:pt idx="528">
                  <c:v>6.543389</c:v>
                </c:pt>
                <c:pt idx="529">
                  <c:v>4.134357</c:v>
                </c:pt>
                <c:pt idx="530">
                  <c:v>2.078824</c:v>
                </c:pt>
                <c:pt idx="531">
                  <c:v>1.301053</c:v>
                </c:pt>
                <c:pt idx="532">
                  <c:v>2.199229</c:v>
                </c:pt>
                <c:pt idx="533">
                  <c:v>1.084453</c:v>
                </c:pt>
                <c:pt idx="534">
                  <c:v>1.011294</c:v>
                </c:pt>
                <c:pt idx="535">
                  <c:v>1.30504</c:v>
                </c:pt>
                <c:pt idx="536">
                  <c:v>2.34567</c:v>
                </c:pt>
                <c:pt idx="537">
                  <c:v>2.144313</c:v>
                </c:pt>
                <c:pt idx="538">
                  <c:v>1.012119</c:v>
                </c:pt>
                <c:pt idx="539">
                  <c:v>0.527021</c:v>
                </c:pt>
                <c:pt idx="540">
                  <c:v>1.270353</c:v>
                </c:pt>
                <c:pt idx="541">
                  <c:v>3.932791</c:v>
                </c:pt>
                <c:pt idx="542">
                  <c:v>1.864729</c:v>
                </c:pt>
                <c:pt idx="543">
                  <c:v>1.816299</c:v>
                </c:pt>
                <c:pt idx="544">
                  <c:v>0.816526</c:v>
                </c:pt>
                <c:pt idx="545">
                  <c:v>0.746386</c:v>
                </c:pt>
                <c:pt idx="546">
                  <c:v>2.415265</c:v>
                </c:pt>
                <c:pt idx="547">
                  <c:v>2.141051</c:v>
                </c:pt>
                <c:pt idx="548">
                  <c:v>3.714327</c:v>
                </c:pt>
                <c:pt idx="549">
                  <c:v>3.0275</c:v>
                </c:pt>
                <c:pt idx="550">
                  <c:v>1.911753</c:v>
                </c:pt>
                <c:pt idx="551">
                  <c:v>0.847176</c:v>
                </c:pt>
                <c:pt idx="552">
                  <c:v>1.112012</c:v>
                </c:pt>
                <c:pt idx="553">
                  <c:v>4.111286</c:v>
                </c:pt>
                <c:pt idx="554">
                  <c:v>4.10433</c:v>
                </c:pt>
                <c:pt idx="555">
                  <c:v>1.287893</c:v>
                </c:pt>
                <c:pt idx="556">
                  <c:v>2.028162</c:v>
                </c:pt>
                <c:pt idx="557">
                  <c:v>1.538594</c:v>
                </c:pt>
                <c:pt idx="558">
                  <c:v>1.120592</c:v>
                </c:pt>
                <c:pt idx="559">
                  <c:v>1.014419</c:v>
                </c:pt>
                <c:pt idx="560">
                  <c:v>1.706128</c:v>
                </c:pt>
                <c:pt idx="561">
                  <c:v>1.772955</c:v>
                </c:pt>
                <c:pt idx="562">
                  <c:v>0.68679</c:v>
                </c:pt>
                <c:pt idx="563">
                  <c:v>0.803654</c:v>
                </c:pt>
                <c:pt idx="564">
                  <c:v>0.80015</c:v>
                </c:pt>
                <c:pt idx="565">
                  <c:v>0.924787</c:v>
                </c:pt>
                <c:pt idx="566">
                  <c:v>1.555695</c:v>
                </c:pt>
                <c:pt idx="567">
                  <c:v>0.971345</c:v>
                </c:pt>
                <c:pt idx="568">
                  <c:v>2.42049</c:v>
                </c:pt>
                <c:pt idx="569">
                  <c:v>1.891091</c:v>
                </c:pt>
                <c:pt idx="570">
                  <c:v>1.395623</c:v>
                </c:pt>
                <c:pt idx="571">
                  <c:v>1.553516</c:v>
                </c:pt>
                <c:pt idx="572">
                  <c:v>1.504426</c:v>
                </c:pt>
                <c:pt idx="573">
                  <c:v>1.537138</c:v>
                </c:pt>
                <c:pt idx="574">
                  <c:v>0.641654</c:v>
                </c:pt>
                <c:pt idx="575">
                  <c:v>1.167241</c:v>
                </c:pt>
                <c:pt idx="576">
                  <c:v>0.414506</c:v>
                </c:pt>
                <c:pt idx="577">
                  <c:v>0.387791</c:v>
                </c:pt>
                <c:pt idx="578">
                  <c:v>0.510974</c:v>
                </c:pt>
                <c:pt idx="579">
                  <c:v>1.220655</c:v>
                </c:pt>
                <c:pt idx="580">
                  <c:v>1.166045</c:v>
                </c:pt>
                <c:pt idx="581">
                  <c:v>0.664939</c:v>
                </c:pt>
                <c:pt idx="582">
                  <c:v>0.842383</c:v>
                </c:pt>
                <c:pt idx="583">
                  <c:v>1.10761</c:v>
                </c:pt>
                <c:pt idx="584">
                  <c:v>1.080986</c:v>
                </c:pt>
                <c:pt idx="585">
                  <c:v>1.403186</c:v>
                </c:pt>
                <c:pt idx="586">
                  <c:v>0.680385</c:v>
                </c:pt>
                <c:pt idx="587">
                  <c:v>1.208916</c:v>
                </c:pt>
                <c:pt idx="588">
                  <c:v>0.93817</c:v>
                </c:pt>
                <c:pt idx="589">
                  <c:v>1.17457</c:v>
                </c:pt>
                <c:pt idx="590">
                  <c:v>1.508361</c:v>
                </c:pt>
                <c:pt idx="591">
                  <c:v>1.598778</c:v>
                </c:pt>
                <c:pt idx="592">
                  <c:v>0.65096</c:v>
                </c:pt>
                <c:pt idx="593">
                  <c:v>1.32523</c:v>
                </c:pt>
                <c:pt idx="594">
                  <c:v>1.944951</c:v>
                </c:pt>
                <c:pt idx="595">
                  <c:v>1.523451</c:v>
                </c:pt>
                <c:pt idx="596">
                  <c:v>0.950616</c:v>
                </c:pt>
                <c:pt idx="597">
                  <c:v>0.888583</c:v>
                </c:pt>
                <c:pt idx="598">
                  <c:v>2.175057</c:v>
                </c:pt>
                <c:pt idx="599">
                  <c:v>2.097367</c:v>
                </c:pt>
                <c:pt idx="600">
                  <c:v>0.604766</c:v>
                </c:pt>
                <c:pt idx="601">
                  <c:v>1.232577</c:v>
                </c:pt>
                <c:pt idx="602">
                  <c:v>1.251726</c:v>
                </c:pt>
                <c:pt idx="603">
                  <c:v>0.53363</c:v>
                </c:pt>
                <c:pt idx="604">
                  <c:v>1.793813</c:v>
                </c:pt>
                <c:pt idx="605">
                  <c:v>0.54934</c:v>
                </c:pt>
                <c:pt idx="606">
                  <c:v>1.170471</c:v>
                </c:pt>
                <c:pt idx="607">
                  <c:v>0.501704</c:v>
                </c:pt>
                <c:pt idx="608">
                  <c:v>2.473128</c:v>
                </c:pt>
                <c:pt idx="609">
                  <c:v>0.876665</c:v>
                </c:pt>
                <c:pt idx="610">
                  <c:v>1.010796</c:v>
                </c:pt>
                <c:pt idx="611">
                  <c:v>0.967313</c:v>
                </c:pt>
                <c:pt idx="612">
                  <c:v>0.654509</c:v>
                </c:pt>
                <c:pt idx="613">
                  <c:v>2.001602</c:v>
                </c:pt>
                <c:pt idx="614">
                  <c:v>1.216873</c:v>
                </c:pt>
                <c:pt idx="615">
                  <c:v>5.179899</c:v>
                </c:pt>
                <c:pt idx="616">
                  <c:v>2.201555</c:v>
                </c:pt>
                <c:pt idx="617">
                  <c:v>1.506965</c:v>
                </c:pt>
                <c:pt idx="618">
                  <c:v>1.771227</c:v>
                </c:pt>
                <c:pt idx="619">
                  <c:v>1.581438</c:v>
                </c:pt>
                <c:pt idx="620">
                  <c:v>2.016383</c:v>
                </c:pt>
                <c:pt idx="621">
                  <c:v>6.447788</c:v>
                </c:pt>
                <c:pt idx="622">
                  <c:v>4.155549</c:v>
                </c:pt>
                <c:pt idx="623">
                  <c:v>4.050477</c:v>
                </c:pt>
                <c:pt idx="624">
                  <c:v>4.76267</c:v>
                </c:pt>
                <c:pt idx="625">
                  <c:v>2.018222</c:v>
                </c:pt>
                <c:pt idx="626">
                  <c:v>2.761518</c:v>
                </c:pt>
                <c:pt idx="627">
                  <c:v>3.219608</c:v>
                </c:pt>
                <c:pt idx="628">
                  <c:v>2.248566</c:v>
                </c:pt>
                <c:pt idx="629">
                  <c:v>1.008935</c:v>
                </c:pt>
                <c:pt idx="630">
                  <c:v>1.423008</c:v>
                </c:pt>
                <c:pt idx="631">
                  <c:v>2.424255</c:v>
                </c:pt>
                <c:pt idx="632">
                  <c:v>1.237323</c:v>
                </c:pt>
                <c:pt idx="633">
                  <c:v>1.096825</c:v>
                </c:pt>
                <c:pt idx="634">
                  <c:v>1.007803</c:v>
                </c:pt>
                <c:pt idx="635">
                  <c:v>0.565117</c:v>
                </c:pt>
                <c:pt idx="636">
                  <c:v>0.539568</c:v>
                </c:pt>
                <c:pt idx="637">
                  <c:v>0.622381</c:v>
                </c:pt>
                <c:pt idx="638">
                  <c:v>0.926251</c:v>
                </c:pt>
                <c:pt idx="639">
                  <c:v>0.542319</c:v>
                </c:pt>
                <c:pt idx="640">
                  <c:v>1.101864</c:v>
                </c:pt>
                <c:pt idx="641">
                  <c:v>2.457231</c:v>
                </c:pt>
                <c:pt idx="642">
                  <c:v>1.830532</c:v>
                </c:pt>
                <c:pt idx="643">
                  <c:v>1.557694</c:v>
                </c:pt>
                <c:pt idx="644">
                  <c:v>0.605945</c:v>
                </c:pt>
                <c:pt idx="645">
                  <c:v>1.10665</c:v>
                </c:pt>
                <c:pt idx="646">
                  <c:v>1.662748</c:v>
                </c:pt>
                <c:pt idx="647">
                  <c:v>0.6281</c:v>
                </c:pt>
                <c:pt idx="648">
                  <c:v>0.551582</c:v>
                </c:pt>
                <c:pt idx="649">
                  <c:v>0.412938</c:v>
                </c:pt>
                <c:pt idx="650">
                  <c:v>0.709048</c:v>
                </c:pt>
                <c:pt idx="651">
                  <c:v>0.491814</c:v>
                </c:pt>
                <c:pt idx="652">
                  <c:v>0.448458</c:v>
                </c:pt>
                <c:pt idx="653">
                  <c:v>1.040968</c:v>
                </c:pt>
                <c:pt idx="654">
                  <c:v>0.845747</c:v>
                </c:pt>
                <c:pt idx="655">
                  <c:v>0.441798</c:v>
                </c:pt>
                <c:pt idx="656">
                  <c:v>0.327631</c:v>
                </c:pt>
                <c:pt idx="657">
                  <c:v>1.833155</c:v>
                </c:pt>
                <c:pt idx="658">
                  <c:v>2.337466</c:v>
                </c:pt>
                <c:pt idx="659">
                  <c:v>0.88693</c:v>
                </c:pt>
                <c:pt idx="660">
                  <c:v>1.882332</c:v>
                </c:pt>
                <c:pt idx="661">
                  <c:v>1.600695</c:v>
                </c:pt>
                <c:pt idx="662">
                  <c:v>0.554611</c:v>
                </c:pt>
                <c:pt idx="663">
                  <c:v>0.983616</c:v>
                </c:pt>
                <c:pt idx="664">
                  <c:v>1.251789</c:v>
                </c:pt>
                <c:pt idx="665">
                  <c:v>2.941553</c:v>
                </c:pt>
                <c:pt idx="666">
                  <c:v>1.65606</c:v>
                </c:pt>
                <c:pt idx="667">
                  <c:v>0.919224</c:v>
                </c:pt>
                <c:pt idx="668">
                  <c:v>0.736031</c:v>
                </c:pt>
                <c:pt idx="669">
                  <c:v>0.788812</c:v>
                </c:pt>
                <c:pt idx="670">
                  <c:v>1.687548</c:v>
                </c:pt>
                <c:pt idx="671">
                  <c:v>0.693741</c:v>
                </c:pt>
                <c:pt idx="672">
                  <c:v>1.123617</c:v>
                </c:pt>
                <c:pt idx="673">
                  <c:v>0.509378</c:v>
                </c:pt>
                <c:pt idx="674">
                  <c:v>1.167082</c:v>
                </c:pt>
                <c:pt idx="675">
                  <c:v>1.738708</c:v>
                </c:pt>
                <c:pt idx="676">
                  <c:v>1.810939</c:v>
                </c:pt>
                <c:pt idx="677">
                  <c:v>0.72448</c:v>
                </c:pt>
                <c:pt idx="678">
                  <c:v>1.065088</c:v>
                </c:pt>
                <c:pt idx="679">
                  <c:v>0.769591</c:v>
                </c:pt>
                <c:pt idx="680">
                  <c:v>0.433375</c:v>
                </c:pt>
                <c:pt idx="681">
                  <c:v>0.74531</c:v>
                </c:pt>
                <c:pt idx="682">
                  <c:v>0.623469</c:v>
                </c:pt>
                <c:pt idx="683">
                  <c:v>0.856012</c:v>
                </c:pt>
                <c:pt idx="684">
                  <c:v>0.445859</c:v>
                </c:pt>
                <c:pt idx="685">
                  <c:v>0.733978</c:v>
                </c:pt>
                <c:pt idx="686">
                  <c:v>1.389733</c:v>
                </c:pt>
                <c:pt idx="687">
                  <c:v>1.399281</c:v>
                </c:pt>
                <c:pt idx="688">
                  <c:v>0.789444</c:v>
                </c:pt>
                <c:pt idx="689">
                  <c:v>0.833047</c:v>
                </c:pt>
                <c:pt idx="690">
                  <c:v>1.972203</c:v>
                </c:pt>
                <c:pt idx="691">
                  <c:v>1.356242</c:v>
                </c:pt>
                <c:pt idx="692">
                  <c:v>1.509808</c:v>
                </c:pt>
                <c:pt idx="693">
                  <c:v>0.967329</c:v>
                </c:pt>
                <c:pt idx="694">
                  <c:v>1.09142</c:v>
                </c:pt>
                <c:pt idx="695">
                  <c:v>0.922179</c:v>
                </c:pt>
                <c:pt idx="696">
                  <c:v>0.579734</c:v>
                </c:pt>
                <c:pt idx="697">
                  <c:v>0.711556</c:v>
                </c:pt>
                <c:pt idx="698">
                  <c:v>0.384428</c:v>
                </c:pt>
                <c:pt idx="699">
                  <c:v>0.852402</c:v>
                </c:pt>
                <c:pt idx="700">
                  <c:v>0.54957</c:v>
                </c:pt>
                <c:pt idx="701">
                  <c:v>0.386582</c:v>
                </c:pt>
                <c:pt idx="702">
                  <c:v>0.510971</c:v>
                </c:pt>
                <c:pt idx="703">
                  <c:v>0.656422</c:v>
                </c:pt>
                <c:pt idx="704">
                  <c:v>0.64511</c:v>
                </c:pt>
                <c:pt idx="705">
                  <c:v>0.816584</c:v>
                </c:pt>
                <c:pt idx="706">
                  <c:v>0.852916</c:v>
                </c:pt>
                <c:pt idx="707">
                  <c:v>0.30148</c:v>
                </c:pt>
                <c:pt idx="708">
                  <c:v>0.345028</c:v>
                </c:pt>
                <c:pt idx="709">
                  <c:v>0.605663</c:v>
                </c:pt>
                <c:pt idx="710">
                  <c:v>0.552787</c:v>
                </c:pt>
                <c:pt idx="711">
                  <c:v>2.862066</c:v>
                </c:pt>
                <c:pt idx="712">
                  <c:v>0.856406</c:v>
                </c:pt>
                <c:pt idx="713">
                  <c:v>0.548768</c:v>
                </c:pt>
                <c:pt idx="714">
                  <c:v>0.320262</c:v>
                </c:pt>
                <c:pt idx="715">
                  <c:v>0.443079</c:v>
                </c:pt>
                <c:pt idx="716">
                  <c:v>0.4703</c:v>
                </c:pt>
                <c:pt idx="717">
                  <c:v>0.448071</c:v>
                </c:pt>
                <c:pt idx="718">
                  <c:v>0.548553</c:v>
                </c:pt>
                <c:pt idx="719">
                  <c:v>1.511497</c:v>
                </c:pt>
                <c:pt idx="720">
                  <c:v>1.216393</c:v>
                </c:pt>
                <c:pt idx="721">
                  <c:v>6.640257</c:v>
                </c:pt>
                <c:pt idx="722">
                  <c:v>1.654375</c:v>
                </c:pt>
                <c:pt idx="723">
                  <c:v>0.760984</c:v>
                </c:pt>
                <c:pt idx="724">
                  <c:v>0.674331</c:v>
                </c:pt>
                <c:pt idx="725">
                  <c:v>0.418119</c:v>
                </c:pt>
                <c:pt idx="726">
                  <c:v>0.872609</c:v>
                </c:pt>
                <c:pt idx="727">
                  <c:v>0.435763</c:v>
                </c:pt>
                <c:pt idx="728">
                  <c:v>1.057403</c:v>
                </c:pt>
                <c:pt idx="729">
                  <c:v>0.855522</c:v>
                </c:pt>
                <c:pt idx="730">
                  <c:v>0.591551</c:v>
                </c:pt>
                <c:pt idx="731">
                  <c:v>0.545795</c:v>
                </c:pt>
                <c:pt idx="732">
                  <c:v>0.804638</c:v>
                </c:pt>
                <c:pt idx="733">
                  <c:v>0.515509</c:v>
                </c:pt>
                <c:pt idx="734">
                  <c:v>0.47826</c:v>
                </c:pt>
                <c:pt idx="735">
                  <c:v>0.620169</c:v>
                </c:pt>
                <c:pt idx="736">
                  <c:v>0.425431</c:v>
                </c:pt>
                <c:pt idx="737">
                  <c:v>0.310245</c:v>
                </c:pt>
                <c:pt idx="738">
                  <c:v>0.455205</c:v>
                </c:pt>
                <c:pt idx="739">
                  <c:v>0.568021</c:v>
                </c:pt>
                <c:pt idx="740">
                  <c:v>1.236304</c:v>
                </c:pt>
                <c:pt idx="741">
                  <c:v>0.512381</c:v>
                </c:pt>
                <c:pt idx="742">
                  <c:v>0.377179</c:v>
                </c:pt>
                <c:pt idx="743">
                  <c:v>0.656342</c:v>
                </c:pt>
                <c:pt idx="744">
                  <c:v>0.608868</c:v>
                </c:pt>
                <c:pt idx="745">
                  <c:v>1.547406</c:v>
                </c:pt>
                <c:pt idx="746">
                  <c:v>1.34561</c:v>
                </c:pt>
                <c:pt idx="747">
                  <c:v>1.289617</c:v>
                </c:pt>
                <c:pt idx="748">
                  <c:v>0.941059</c:v>
                </c:pt>
                <c:pt idx="749">
                  <c:v>0.960616</c:v>
                </c:pt>
                <c:pt idx="750">
                  <c:v>0.890937</c:v>
                </c:pt>
                <c:pt idx="751">
                  <c:v>0.759432</c:v>
                </c:pt>
                <c:pt idx="752">
                  <c:v>0.880536</c:v>
                </c:pt>
                <c:pt idx="753">
                  <c:v>2.03841</c:v>
                </c:pt>
                <c:pt idx="754">
                  <c:v>1.156273</c:v>
                </c:pt>
                <c:pt idx="755">
                  <c:v>0.688778</c:v>
                </c:pt>
                <c:pt idx="756">
                  <c:v>1.03919</c:v>
                </c:pt>
                <c:pt idx="757">
                  <c:v>0.980502</c:v>
                </c:pt>
                <c:pt idx="758">
                  <c:v>1.23254</c:v>
                </c:pt>
                <c:pt idx="759">
                  <c:v>1.853974</c:v>
                </c:pt>
                <c:pt idx="760">
                  <c:v>1.235337</c:v>
                </c:pt>
                <c:pt idx="761">
                  <c:v>0.693454</c:v>
                </c:pt>
                <c:pt idx="762">
                  <c:v>1.504904</c:v>
                </c:pt>
                <c:pt idx="763">
                  <c:v>1.488059</c:v>
                </c:pt>
                <c:pt idx="764">
                  <c:v>0.464732</c:v>
                </c:pt>
                <c:pt idx="765">
                  <c:v>1.101277</c:v>
                </c:pt>
                <c:pt idx="766">
                  <c:v>0.379705</c:v>
                </c:pt>
                <c:pt idx="767">
                  <c:v>2.184113</c:v>
                </c:pt>
                <c:pt idx="768">
                  <c:v>3.402935</c:v>
                </c:pt>
                <c:pt idx="769">
                  <c:v>0.558892</c:v>
                </c:pt>
                <c:pt idx="770">
                  <c:v>0.461916</c:v>
                </c:pt>
                <c:pt idx="771">
                  <c:v>0.490498</c:v>
                </c:pt>
                <c:pt idx="772">
                  <c:v>0.375015</c:v>
                </c:pt>
                <c:pt idx="773">
                  <c:v>0.423972</c:v>
                </c:pt>
                <c:pt idx="774">
                  <c:v>0.608584</c:v>
                </c:pt>
                <c:pt idx="775">
                  <c:v>0.753648</c:v>
                </c:pt>
                <c:pt idx="776">
                  <c:v>0.416859</c:v>
                </c:pt>
                <c:pt idx="777">
                  <c:v>0.150584</c:v>
                </c:pt>
                <c:pt idx="778">
                  <c:v>0.704716</c:v>
                </c:pt>
                <c:pt idx="779">
                  <c:v>1.113968</c:v>
                </c:pt>
                <c:pt idx="780">
                  <c:v>0.587444</c:v>
                </c:pt>
                <c:pt idx="781">
                  <c:v>0.438862</c:v>
                </c:pt>
                <c:pt idx="782">
                  <c:v>0.789503</c:v>
                </c:pt>
                <c:pt idx="783">
                  <c:v>0.907341</c:v>
                </c:pt>
                <c:pt idx="784">
                  <c:v>0.431261</c:v>
                </c:pt>
                <c:pt idx="785">
                  <c:v>0.488715</c:v>
                </c:pt>
                <c:pt idx="786">
                  <c:v>1.494974</c:v>
                </c:pt>
                <c:pt idx="787">
                  <c:v>0.597425</c:v>
                </c:pt>
                <c:pt idx="788">
                  <c:v>1.187213</c:v>
                </c:pt>
                <c:pt idx="789">
                  <c:v>1.549709</c:v>
                </c:pt>
                <c:pt idx="790">
                  <c:v>1.70688</c:v>
                </c:pt>
                <c:pt idx="791">
                  <c:v>0.764416</c:v>
                </c:pt>
                <c:pt idx="792">
                  <c:v>0.521559</c:v>
                </c:pt>
                <c:pt idx="793">
                  <c:v>0.826429</c:v>
                </c:pt>
                <c:pt idx="794">
                  <c:v>1.548732</c:v>
                </c:pt>
                <c:pt idx="795">
                  <c:v>0.51007</c:v>
                </c:pt>
                <c:pt idx="796">
                  <c:v>0.441867</c:v>
                </c:pt>
                <c:pt idx="797">
                  <c:v>0.514577</c:v>
                </c:pt>
                <c:pt idx="798">
                  <c:v>0.601054</c:v>
                </c:pt>
                <c:pt idx="799">
                  <c:v>0.620606</c:v>
                </c:pt>
                <c:pt idx="800">
                  <c:v>0.842444</c:v>
                </c:pt>
                <c:pt idx="801">
                  <c:v>0.402818</c:v>
                </c:pt>
                <c:pt idx="802">
                  <c:v>0.490299</c:v>
                </c:pt>
                <c:pt idx="803">
                  <c:v>0.377772</c:v>
                </c:pt>
                <c:pt idx="804">
                  <c:v>0.577833</c:v>
                </c:pt>
                <c:pt idx="805">
                  <c:v>0.354606</c:v>
                </c:pt>
                <c:pt idx="806">
                  <c:v>0.266325</c:v>
                </c:pt>
                <c:pt idx="807">
                  <c:v>0.775649</c:v>
                </c:pt>
                <c:pt idx="808">
                  <c:v>1.816861</c:v>
                </c:pt>
                <c:pt idx="809">
                  <c:v>0.754729</c:v>
                </c:pt>
                <c:pt idx="810">
                  <c:v>0.551123</c:v>
                </c:pt>
                <c:pt idx="811">
                  <c:v>0.30569</c:v>
                </c:pt>
                <c:pt idx="812">
                  <c:v>0.558728</c:v>
                </c:pt>
                <c:pt idx="813">
                  <c:v>0.663571</c:v>
                </c:pt>
                <c:pt idx="814">
                  <c:v>0.714559</c:v>
                </c:pt>
                <c:pt idx="815">
                  <c:v>0.294287</c:v>
                </c:pt>
                <c:pt idx="816">
                  <c:v>0.371871</c:v>
                </c:pt>
                <c:pt idx="817">
                  <c:v>0.981253</c:v>
                </c:pt>
                <c:pt idx="818">
                  <c:v>1.480489</c:v>
                </c:pt>
                <c:pt idx="819">
                  <c:v>1.769862</c:v>
                </c:pt>
                <c:pt idx="820">
                  <c:v>0.781059</c:v>
                </c:pt>
                <c:pt idx="821">
                  <c:v>1.102815</c:v>
                </c:pt>
                <c:pt idx="822">
                  <c:v>0.647942</c:v>
                </c:pt>
                <c:pt idx="823">
                  <c:v>1.006593</c:v>
                </c:pt>
                <c:pt idx="824">
                  <c:v>0.717322</c:v>
                </c:pt>
                <c:pt idx="825">
                  <c:v>0.867309</c:v>
                </c:pt>
                <c:pt idx="826">
                  <c:v>0.323014</c:v>
                </c:pt>
                <c:pt idx="827">
                  <c:v>0.902928</c:v>
                </c:pt>
                <c:pt idx="828">
                  <c:v>0.85436</c:v>
                </c:pt>
                <c:pt idx="829">
                  <c:v>0.705947</c:v>
                </c:pt>
                <c:pt idx="830">
                  <c:v>0.986248</c:v>
                </c:pt>
                <c:pt idx="831">
                  <c:v>1.959923</c:v>
                </c:pt>
                <c:pt idx="832">
                  <c:v>1.476595</c:v>
                </c:pt>
                <c:pt idx="833">
                  <c:v>0.489818</c:v>
                </c:pt>
                <c:pt idx="834">
                  <c:v>0.472205</c:v>
                </c:pt>
                <c:pt idx="835">
                  <c:v>0.269441</c:v>
                </c:pt>
                <c:pt idx="836">
                  <c:v>0.807592</c:v>
                </c:pt>
                <c:pt idx="837">
                  <c:v>0.31784</c:v>
                </c:pt>
                <c:pt idx="838">
                  <c:v>0.520781</c:v>
                </c:pt>
                <c:pt idx="839">
                  <c:v>0.550468</c:v>
                </c:pt>
                <c:pt idx="840">
                  <c:v>0.362823</c:v>
                </c:pt>
                <c:pt idx="841">
                  <c:v>2.278461</c:v>
                </c:pt>
                <c:pt idx="842">
                  <c:v>0.78783</c:v>
                </c:pt>
                <c:pt idx="843">
                  <c:v>2.478762</c:v>
                </c:pt>
                <c:pt idx="844">
                  <c:v>0.819204</c:v>
                </c:pt>
                <c:pt idx="845">
                  <c:v>0.846645</c:v>
                </c:pt>
                <c:pt idx="846">
                  <c:v>2.508356</c:v>
                </c:pt>
                <c:pt idx="847">
                  <c:v>0.429009</c:v>
                </c:pt>
                <c:pt idx="848">
                  <c:v>0.439224</c:v>
                </c:pt>
                <c:pt idx="849">
                  <c:v>0.30297</c:v>
                </c:pt>
                <c:pt idx="850">
                  <c:v>0.336122</c:v>
                </c:pt>
                <c:pt idx="851">
                  <c:v>0.342518</c:v>
                </c:pt>
                <c:pt idx="852">
                  <c:v>0.253863</c:v>
                </c:pt>
                <c:pt idx="853">
                  <c:v>0.453624</c:v>
                </c:pt>
                <c:pt idx="854">
                  <c:v>0.331727</c:v>
                </c:pt>
                <c:pt idx="855">
                  <c:v>0.60473</c:v>
                </c:pt>
                <c:pt idx="856">
                  <c:v>0.299904</c:v>
                </c:pt>
                <c:pt idx="857">
                  <c:v>0.251756</c:v>
                </c:pt>
                <c:pt idx="858">
                  <c:v>0.225894</c:v>
                </c:pt>
                <c:pt idx="859">
                  <c:v>0.320138</c:v>
                </c:pt>
                <c:pt idx="860">
                  <c:v>0.283217</c:v>
                </c:pt>
                <c:pt idx="861">
                  <c:v>0.572896</c:v>
                </c:pt>
                <c:pt idx="862">
                  <c:v>0.539789</c:v>
                </c:pt>
                <c:pt idx="863">
                  <c:v>0.421608</c:v>
                </c:pt>
                <c:pt idx="864">
                  <c:v>0.381939</c:v>
                </c:pt>
                <c:pt idx="865">
                  <c:v>0.240081</c:v>
                </c:pt>
                <c:pt idx="866">
                  <c:v>0.175713</c:v>
                </c:pt>
                <c:pt idx="867">
                  <c:v>0.189677</c:v>
                </c:pt>
                <c:pt idx="868">
                  <c:v>0.231223</c:v>
                </c:pt>
                <c:pt idx="869">
                  <c:v>0.396458</c:v>
                </c:pt>
                <c:pt idx="870">
                  <c:v>0.262147</c:v>
                </c:pt>
                <c:pt idx="871">
                  <c:v>0.521478</c:v>
                </c:pt>
                <c:pt idx="872">
                  <c:v>0.401312</c:v>
                </c:pt>
                <c:pt idx="873">
                  <c:v>0.358809</c:v>
                </c:pt>
                <c:pt idx="874">
                  <c:v>0.293547</c:v>
                </c:pt>
                <c:pt idx="875">
                  <c:v>0.571536</c:v>
                </c:pt>
                <c:pt idx="876">
                  <c:v>0.339485</c:v>
                </c:pt>
                <c:pt idx="877">
                  <c:v>0.214237</c:v>
                </c:pt>
                <c:pt idx="878">
                  <c:v>0.315082</c:v>
                </c:pt>
                <c:pt idx="879">
                  <c:v>0.198155</c:v>
                </c:pt>
                <c:pt idx="880">
                  <c:v>0.226272</c:v>
                </c:pt>
                <c:pt idx="881">
                  <c:v>0.284865</c:v>
                </c:pt>
                <c:pt idx="882">
                  <c:v>0.160747</c:v>
                </c:pt>
                <c:pt idx="883">
                  <c:v>0.180542</c:v>
                </c:pt>
                <c:pt idx="884">
                  <c:v>0.303288</c:v>
                </c:pt>
                <c:pt idx="885">
                  <c:v>0.517035</c:v>
                </c:pt>
                <c:pt idx="886">
                  <c:v>0.35791</c:v>
                </c:pt>
                <c:pt idx="887">
                  <c:v>0.267405</c:v>
                </c:pt>
                <c:pt idx="888">
                  <c:v>0.306016</c:v>
                </c:pt>
                <c:pt idx="889">
                  <c:v>0.430488</c:v>
                </c:pt>
                <c:pt idx="890">
                  <c:v>2.059522</c:v>
                </c:pt>
                <c:pt idx="891">
                  <c:v>0.517405</c:v>
                </c:pt>
                <c:pt idx="892">
                  <c:v>1.178658</c:v>
                </c:pt>
                <c:pt idx="893">
                  <c:v>0.52919</c:v>
                </c:pt>
                <c:pt idx="894">
                  <c:v>1.031898</c:v>
                </c:pt>
                <c:pt idx="895">
                  <c:v>0.805257</c:v>
                </c:pt>
                <c:pt idx="896">
                  <c:v>0.410346</c:v>
                </c:pt>
                <c:pt idx="897">
                  <c:v>0.524346</c:v>
                </c:pt>
                <c:pt idx="898">
                  <c:v>0.450971</c:v>
                </c:pt>
                <c:pt idx="899">
                  <c:v>0.425797</c:v>
                </c:pt>
                <c:pt idx="900">
                  <c:v>0.279323</c:v>
                </c:pt>
                <c:pt idx="901">
                  <c:v>0.429651</c:v>
                </c:pt>
                <c:pt idx="902">
                  <c:v>0.228717</c:v>
                </c:pt>
                <c:pt idx="903">
                  <c:v>0.426312</c:v>
                </c:pt>
                <c:pt idx="904">
                  <c:v>0.901669</c:v>
                </c:pt>
                <c:pt idx="905">
                  <c:v>0.332157</c:v>
                </c:pt>
                <c:pt idx="906">
                  <c:v>0.513232</c:v>
                </c:pt>
                <c:pt idx="907">
                  <c:v>0.285804</c:v>
                </c:pt>
                <c:pt idx="908">
                  <c:v>2.637706</c:v>
                </c:pt>
                <c:pt idx="909">
                  <c:v>1.024419</c:v>
                </c:pt>
                <c:pt idx="910">
                  <c:v>0.545627</c:v>
                </c:pt>
                <c:pt idx="911">
                  <c:v>0.496748</c:v>
                </c:pt>
                <c:pt idx="912">
                  <c:v>2.0134</c:v>
                </c:pt>
                <c:pt idx="913">
                  <c:v>1.518106</c:v>
                </c:pt>
                <c:pt idx="914">
                  <c:v>0.849919</c:v>
                </c:pt>
                <c:pt idx="915">
                  <c:v>0.727239</c:v>
                </c:pt>
                <c:pt idx="916">
                  <c:v>0.814048</c:v>
                </c:pt>
                <c:pt idx="917">
                  <c:v>0.451341</c:v>
                </c:pt>
                <c:pt idx="918">
                  <c:v>0.459653</c:v>
                </c:pt>
                <c:pt idx="919">
                  <c:v>0.319439</c:v>
                </c:pt>
                <c:pt idx="920">
                  <c:v>0.519276</c:v>
                </c:pt>
                <c:pt idx="921">
                  <c:v>0.352576</c:v>
                </c:pt>
                <c:pt idx="922">
                  <c:v>0.184065</c:v>
                </c:pt>
                <c:pt idx="923">
                  <c:v>0.38859</c:v>
                </c:pt>
                <c:pt idx="924">
                  <c:v>1.174802</c:v>
                </c:pt>
                <c:pt idx="925">
                  <c:v>0.952306</c:v>
                </c:pt>
                <c:pt idx="926">
                  <c:v>0.7877</c:v>
                </c:pt>
                <c:pt idx="927">
                  <c:v>1.232722</c:v>
                </c:pt>
                <c:pt idx="928">
                  <c:v>1.076315</c:v>
                </c:pt>
                <c:pt idx="929">
                  <c:v>1.567856</c:v>
                </c:pt>
                <c:pt idx="930">
                  <c:v>0.475377</c:v>
                </c:pt>
                <c:pt idx="931">
                  <c:v>0.333405</c:v>
                </c:pt>
                <c:pt idx="932">
                  <c:v>0.539003</c:v>
                </c:pt>
                <c:pt idx="933">
                  <c:v>0.516739</c:v>
                </c:pt>
                <c:pt idx="934">
                  <c:v>0.316729</c:v>
                </c:pt>
                <c:pt idx="935">
                  <c:v>0.258002</c:v>
                </c:pt>
                <c:pt idx="936">
                  <c:v>0.296851</c:v>
                </c:pt>
                <c:pt idx="937">
                  <c:v>0.572894</c:v>
                </c:pt>
                <c:pt idx="938">
                  <c:v>0.779848</c:v>
                </c:pt>
                <c:pt idx="939">
                  <c:v>0.416157</c:v>
                </c:pt>
                <c:pt idx="940">
                  <c:v>0.486222</c:v>
                </c:pt>
                <c:pt idx="941">
                  <c:v>0.278045</c:v>
                </c:pt>
                <c:pt idx="942">
                  <c:v>0.635864</c:v>
                </c:pt>
                <c:pt idx="943">
                  <c:v>0.810157</c:v>
                </c:pt>
                <c:pt idx="944">
                  <c:v>1.360905</c:v>
                </c:pt>
                <c:pt idx="945">
                  <c:v>1.690986</c:v>
                </c:pt>
                <c:pt idx="946">
                  <c:v>2.131852</c:v>
                </c:pt>
                <c:pt idx="947">
                  <c:v>0.652257</c:v>
                </c:pt>
                <c:pt idx="948">
                  <c:v>0.437804</c:v>
                </c:pt>
                <c:pt idx="949">
                  <c:v>1.038206</c:v>
                </c:pt>
                <c:pt idx="950">
                  <c:v>0.514509</c:v>
                </c:pt>
                <c:pt idx="951">
                  <c:v>0.728979</c:v>
                </c:pt>
                <c:pt idx="952">
                  <c:v>1.035136</c:v>
                </c:pt>
                <c:pt idx="953">
                  <c:v>2.002646</c:v>
                </c:pt>
                <c:pt idx="954">
                  <c:v>0.767391</c:v>
                </c:pt>
                <c:pt idx="955">
                  <c:v>1.108607</c:v>
                </c:pt>
                <c:pt idx="956">
                  <c:v>0.670421</c:v>
                </c:pt>
                <c:pt idx="957">
                  <c:v>0.850986</c:v>
                </c:pt>
                <c:pt idx="958">
                  <c:v>1.000655</c:v>
                </c:pt>
                <c:pt idx="959">
                  <c:v>0.868341</c:v>
                </c:pt>
                <c:pt idx="960">
                  <c:v>1.410506</c:v>
                </c:pt>
                <c:pt idx="961">
                  <c:v>0.689271</c:v>
                </c:pt>
                <c:pt idx="962">
                  <c:v>0.533603</c:v>
                </c:pt>
                <c:pt idx="963">
                  <c:v>0.587907</c:v>
                </c:pt>
                <c:pt idx="964">
                  <c:v>0.902619</c:v>
                </c:pt>
                <c:pt idx="965">
                  <c:v>0.722987</c:v>
                </c:pt>
                <c:pt idx="966">
                  <c:v>0.672435</c:v>
                </c:pt>
                <c:pt idx="967">
                  <c:v>0.713442</c:v>
                </c:pt>
                <c:pt idx="968">
                  <c:v>0.57447</c:v>
                </c:pt>
                <c:pt idx="969">
                  <c:v>0.392136</c:v>
                </c:pt>
                <c:pt idx="970">
                  <c:v>1.616061</c:v>
                </c:pt>
                <c:pt idx="971">
                  <c:v>1.317553</c:v>
                </c:pt>
                <c:pt idx="972">
                  <c:v>0.524651</c:v>
                </c:pt>
                <c:pt idx="973">
                  <c:v>0.523411</c:v>
                </c:pt>
                <c:pt idx="974">
                  <c:v>1.242644</c:v>
                </c:pt>
                <c:pt idx="975">
                  <c:v>1.454215</c:v>
                </c:pt>
                <c:pt idx="976">
                  <c:v>0.727501</c:v>
                </c:pt>
                <c:pt idx="977">
                  <c:v>0.373652</c:v>
                </c:pt>
                <c:pt idx="978">
                  <c:v>0.29081</c:v>
                </c:pt>
                <c:pt idx="979">
                  <c:v>0.578338</c:v>
                </c:pt>
                <c:pt idx="980">
                  <c:v>0.634517</c:v>
                </c:pt>
                <c:pt idx="981">
                  <c:v>0.39851</c:v>
                </c:pt>
                <c:pt idx="982">
                  <c:v>0.505118</c:v>
                </c:pt>
                <c:pt idx="983">
                  <c:v>0.587632</c:v>
                </c:pt>
                <c:pt idx="984">
                  <c:v>0.423345</c:v>
                </c:pt>
                <c:pt idx="985">
                  <c:v>0.629479</c:v>
                </c:pt>
                <c:pt idx="986">
                  <c:v>0.42983</c:v>
                </c:pt>
                <c:pt idx="987">
                  <c:v>0.559937</c:v>
                </c:pt>
                <c:pt idx="988">
                  <c:v>0.347156</c:v>
                </c:pt>
                <c:pt idx="989">
                  <c:v>0.448855</c:v>
                </c:pt>
                <c:pt idx="990">
                  <c:v>0.872217</c:v>
                </c:pt>
                <c:pt idx="991">
                  <c:v>0.648097</c:v>
                </c:pt>
                <c:pt idx="992">
                  <c:v>0.435244</c:v>
                </c:pt>
                <c:pt idx="993">
                  <c:v>0.535495</c:v>
                </c:pt>
                <c:pt idx="994">
                  <c:v>0.334281</c:v>
                </c:pt>
                <c:pt idx="995">
                  <c:v>0.831383</c:v>
                </c:pt>
                <c:pt idx="996">
                  <c:v>0.643257</c:v>
                </c:pt>
                <c:pt idx="997">
                  <c:v>0.302387</c:v>
                </c:pt>
                <c:pt idx="998">
                  <c:v>0.413577</c:v>
                </c:pt>
                <c:pt idx="999">
                  <c:v>0.226892</c:v>
                </c:pt>
                <c:pt idx="1000">
                  <c:v>1.046738</c:v>
                </c:pt>
                <c:pt idx="1001">
                  <c:v>0.553727</c:v>
                </c:pt>
                <c:pt idx="1002">
                  <c:v>0.196495</c:v>
                </c:pt>
                <c:pt idx="1003">
                  <c:v>0.970594</c:v>
                </c:pt>
                <c:pt idx="1004">
                  <c:v>1.353054</c:v>
                </c:pt>
                <c:pt idx="1005">
                  <c:v>0.399267</c:v>
                </c:pt>
                <c:pt idx="1006">
                  <c:v>1.237175</c:v>
                </c:pt>
                <c:pt idx="1007">
                  <c:v>0.385287</c:v>
                </c:pt>
                <c:pt idx="1008">
                  <c:v>0.429147</c:v>
                </c:pt>
                <c:pt idx="1009">
                  <c:v>0.411816</c:v>
                </c:pt>
                <c:pt idx="1010">
                  <c:v>0.68607</c:v>
                </c:pt>
                <c:pt idx="1011">
                  <c:v>0.960187</c:v>
                </c:pt>
                <c:pt idx="1012">
                  <c:v>0.873517</c:v>
                </c:pt>
                <c:pt idx="1013">
                  <c:v>0.87899</c:v>
                </c:pt>
                <c:pt idx="1014">
                  <c:v>0.611547</c:v>
                </c:pt>
                <c:pt idx="1015">
                  <c:v>0.551203</c:v>
                </c:pt>
                <c:pt idx="1016">
                  <c:v>0.352552</c:v>
                </c:pt>
                <c:pt idx="1017">
                  <c:v>2.265004</c:v>
                </c:pt>
                <c:pt idx="1018">
                  <c:v>0.899686</c:v>
                </c:pt>
                <c:pt idx="1019">
                  <c:v>0.356829</c:v>
                </c:pt>
                <c:pt idx="1020">
                  <c:v>0.769192</c:v>
                </c:pt>
                <c:pt idx="1021">
                  <c:v>0.323363</c:v>
                </c:pt>
                <c:pt idx="1022">
                  <c:v>0.765764</c:v>
                </c:pt>
                <c:pt idx="1023">
                  <c:v>0.340813</c:v>
                </c:pt>
                <c:pt idx="1024">
                  <c:v>0.438757</c:v>
                </c:pt>
                <c:pt idx="1025">
                  <c:v>1.421345</c:v>
                </c:pt>
                <c:pt idx="1026">
                  <c:v>0.568304</c:v>
                </c:pt>
                <c:pt idx="1027">
                  <c:v>0.461589</c:v>
                </c:pt>
                <c:pt idx="1028">
                  <c:v>0.296198</c:v>
                </c:pt>
                <c:pt idx="1029">
                  <c:v>0.553593</c:v>
                </c:pt>
                <c:pt idx="1030">
                  <c:v>0.343592</c:v>
                </c:pt>
                <c:pt idx="1031">
                  <c:v>0.542886</c:v>
                </c:pt>
                <c:pt idx="1032">
                  <c:v>0.666111</c:v>
                </c:pt>
                <c:pt idx="1033">
                  <c:v>1.394705</c:v>
                </c:pt>
                <c:pt idx="1034">
                  <c:v>0.924172</c:v>
                </c:pt>
                <c:pt idx="1035">
                  <c:v>0.818163</c:v>
                </c:pt>
                <c:pt idx="1036">
                  <c:v>0.882686</c:v>
                </c:pt>
                <c:pt idx="1037">
                  <c:v>0.671733</c:v>
                </c:pt>
                <c:pt idx="1038">
                  <c:v>0.71721</c:v>
                </c:pt>
                <c:pt idx="1039">
                  <c:v>0.631043</c:v>
                </c:pt>
                <c:pt idx="1040">
                  <c:v>0.800663</c:v>
                </c:pt>
                <c:pt idx="1041">
                  <c:v>0.694724</c:v>
                </c:pt>
                <c:pt idx="1042">
                  <c:v>0.294597</c:v>
                </c:pt>
                <c:pt idx="1043">
                  <c:v>0.308155</c:v>
                </c:pt>
                <c:pt idx="1044">
                  <c:v>0.299733</c:v>
                </c:pt>
                <c:pt idx="1045">
                  <c:v>0.621031</c:v>
                </c:pt>
                <c:pt idx="1046">
                  <c:v>0.554393</c:v>
                </c:pt>
                <c:pt idx="1047">
                  <c:v>0.202628</c:v>
                </c:pt>
                <c:pt idx="1048">
                  <c:v>0.999277</c:v>
                </c:pt>
                <c:pt idx="1049">
                  <c:v>0.364318</c:v>
                </c:pt>
                <c:pt idx="1050">
                  <c:v>0.941329</c:v>
                </c:pt>
                <c:pt idx="1051">
                  <c:v>0.577179</c:v>
                </c:pt>
                <c:pt idx="1052">
                  <c:v>1.164067</c:v>
                </c:pt>
                <c:pt idx="1053">
                  <c:v>0.430065</c:v>
                </c:pt>
                <c:pt idx="1054">
                  <c:v>3.50427</c:v>
                </c:pt>
                <c:pt idx="1055">
                  <c:v>1.06701</c:v>
                </c:pt>
                <c:pt idx="1056">
                  <c:v>0.604902</c:v>
                </c:pt>
                <c:pt idx="1057">
                  <c:v>0.652481</c:v>
                </c:pt>
                <c:pt idx="1058">
                  <c:v>0.652726</c:v>
                </c:pt>
                <c:pt idx="1059">
                  <c:v>0.908403</c:v>
                </c:pt>
                <c:pt idx="1060">
                  <c:v>0.693387</c:v>
                </c:pt>
                <c:pt idx="1061">
                  <c:v>0.560888</c:v>
                </c:pt>
                <c:pt idx="1062">
                  <c:v>0.384042</c:v>
                </c:pt>
                <c:pt idx="1063">
                  <c:v>0.650222</c:v>
                </c:pt>
                <c:pt idx="1064">
                  <c:v>1.029657</c:v>
                </c:pt>
                <c:pt idx="1065">
                  <c:v>0.276367</c:v>
                </c:pt>
                <c:pt idx="1066">
                  <c:v>0.392615</c:v>
                </c:pt>
                <c:pt idx="1067">
                  <c:v>0.688022</c:v>
                </c:pt>
                <c:pt idx="1068">
                  <c:v>0.663451</c:v>
                </c:pt>
                <c:pt idx="1069">
                  <c:v>1.093429</c:v>
                </c:pt>
                <c:pt idx="1070">
                  <c:v>0.375528</c:v>
                </c:pt>
                <c:pt idx="1071">
                  <c:v>0.53245</c:v>
                </c:pt>
                <c:pt idx="1072">
                  <c:v>0.547076</c:v>
                </c:pt>
                <c:pt idx="1073">
                  <c:v>0.759508</c:v>
                </c:pt>
                <c:pt idx="1074">
                  <c:v>1.451</c:v>
                </c:pt>
                <c:pt idx="1075">
                  <c:v>1.071249</c:v>
                </c:pt>
                <c:pt idx="1076">
                  <c:v>0.741857</c:v>
                </c:pt>
                <c:pt idx="1077">
                  <c:v>2.818087</c:v>
                </c:pt>
                <c:pt idx="1078">
                  <c:v>0.916894</c:v>
                </c:pt>
                <c:pt idx="1079">
                  <c:v>0.390616</c:v>
                </c:pt>
                <c:pt idx="1080">
                  <c:v>0.380102</c:v>
                </c:pt>
                <c:pt idx="1081">
                  <c:v>0.897703</c:v>
                </c:pt>
                <c:pt idx="1082">
                  <c:v>0.26907</c:v>
                </c:pt>
                <c:pt idx="1083">
                  <c:v>0.341848</c:v>
                </c:pt>
                <c:pt idx="1084">
                  <c:v>0.524505</c:v>
                </c:pt>
                <c:pt idx="1085">
                  <c:v>0.442218</c:v>
                </c:pt>
                <c:pt idx="1086">
                  <c:v>0.566794</c:v>
                </c:pt>
                <c:pt idx="1087">
                  <c:v>0.446515</c:v>
                </c:pt>
                <c:pt idx="1088">
                  <c:v>0.189709</c:v>
                </c:pt>
                <c:pt idx="1089">
                  <c:v>0.484474</c:v>
                </c:pt>
                <c:pt idx="1090">
                  <c:v>0.406224</c:v>
                </c:pt>
                <c:pt idx="1091">
                  <c:v>0.365771</c:v>
                </c:pt>
                <c:pt idx="1092">
                  <c:v>0.210657</c:v>
                </c:pt>
                <c:pt idx="1093">
                  <c:v>0.552128</c:v>
                </c:pt>
                <c:pt idx="1094">
                  <c:v>1.122864</c:v>
                </c:pt>
                <c:pt idx="1095">
                  <c:v>0.236483</c:v>
                </c:pt>
                <c:pt idx="1096">
                  <c:v>1.152398</c:v>
                </c:pt>
                <c:pt idx="1097">
                  <c:v>0.655419</c:v>
                </c:pt>
                <c:pt idx="1098">
                  <c:v>4.240454</c:v>
                </c:pt>
                <c:pt idx="1099">
                  <c:v>1.148559</c:v>
                </c:pt>
                <c:pt idx="1100">
                  <c:v>0.790978</c:v>
                </c:pt>
                <c:pt idx="1101">
                  <c:v>0.763675</c:v>
                </c:pt>
                <c:pt idx="1102">
                  <c:v>0.633568</c:v>
                </c:pt>
                <c:pt idx="1103">
                  <c:v>1.868951</c:v>
                </c:pt>
                <c:pt idx="1104">
                  <c:v>0.626086</c:v>
                </c:pt>
                <c:pt idx="1105">
                  <c:v>1.133364</c:v>
                </c:pt>
                <c:pt idx="1106">
                  <c:v>1.061895</c:v>
                </c:pt>
                <c:pt idx="1107">
                  <c:v>0.273218</c:v>
                </c:pt>
                <c:pt idx="1108">
                  <c:v>0.426188</c:v>
                </c:pt>
                <c:pt idx="1109">
                  <c:v>0.71189</c:v>
                </c:pt>
                <c:pt idx="1110">
                  <c:v>0.497273</c:v>
                </c:pt>
                <c:pt idx="1111">
                  <c:v>0.273613</c:v>
                </c:pt>
                <c:pt idx="1112">
                  <c:v>0.215266</c:v>
                </c:pt>
                <c:pt idx="1113">
                  <c:v>0.713326</c:v>
                </c:pt>
                <c:pt idx="1114">
                  <c:v>0.791404</c:v>
                </c:pt>
                <c:pt idx="1115">
                  <c:v>0.271419</c:v>
                </c:pt>
                <c:pt idx="1116">
                  <c:v>0.298767</c:v>
                </c:pt>
                <c:pt idx="1117">
                  <c:v>0.282849</c:v>
                </c:pt>
                <c:pt idx="1118">
                  <c:v>0.3847</c:v>
                </c:pt>
                <c:pt idx="1119">
                  <c:v>0.191475</c:v>
                </c:pt>
                <c:pt idx="1120">
                  <c:v>0.343498</c:v>
                </c:pt>
                <c:pt idx="1121">
                  <c:v>0.160151</c:v>
                </c:pt>
                <c:pt idx="1122">
                  <c:v>0.43939</c:v>
                </c:pt>
                <c:pt idx="1123">
                  <c:v>0.555439</c:v>
                </c:pt>
                <c:pt idx="1124">
                  <c:v>0.335575</c:v>
                </c:pt>
                <c:pt idx="1125">
                  <c:v>0.396524</c:v>
                </c:pt>
                <c:pt idx="1126">
                  <c:v>1.516408</c:v>
                </c:pt>
                <c:pt idx="1127">
                  <c:v>0.527555</c:v>
                </c:pt>
                <c:pt idx="1128">
                  <c:v>0.505969</c:v>
                </c:pt>
                <c:pt idx="1129">
                  <c:v>0.183427</c:v>
                </c:pt>
                <c:pt idx="1130">
                  <c:v>0.290886</c:v>
                </c:pt>
                <c:pt idx="1131">
                  <c:v>0.282091</c:v>
                </c:pt>
                <c:pt idx="1132">
                  <c:v>0.147581</c:v>
                </c:pt>
                <c:pt idx="1133">
                  <c:v>0.282403</c:v>
                </c:pt>
                <c:pt idx="1134">
                  <c:v>0.360973</c:v>
                </c:pt>
                <c:pt idx="1135">
                  <c:v>0.996767</c:v>
                </c:pt>
                <c:pt idx="1136">
                  <c:v>0.525349</c:v>
                </c:pt>
                <c:pt idx="1137">
                  <c:v>0.337111</c:v>
                </c:pt>
                <c:pt idx="1138">
                  <c:v>0.417305</c:v>
                </c:pt>
                <c:pt idx="1139">
                  <c:v>1.731104</c:v>
                </c:pt>
                <c:pt idx="1140">
                  <c:v>0.792542</c:v>
                </c:pt>
                <c:pt idx="1141">
                  <c:v>4.451744</c:v>
                </c:pt>
                <c:pt idx="1142">
                  <c:v>0.871806</c:v>
                </c:pt>
                <c:pt idx="1143">
                  <c:v>1.588448</c:v>
                </c:pt>
                <c:pt idx="1144">
                  <c:v>1.226843</c:v>
                </c:pt>
                <c:pt idx="1145">
                  <c:v>0.67384</c:v>
                </c:pt>
                <c:pt idx="1146">
                  <c:v>0.438896</c:v>
                </c:pt>
                <c:pt idx="1147">
                  <c:v>0.302914</c:v>
                </c:pt>
                <c:pt idx="1148">
                  <c:v>0.359571</c:v>
                </c:pt>
                <c:pt idx="1149">
                  <c:v>0.401991</c:v>
                </c:pt>
                <c:pt idx="1150">
                  <c:v>0.85952</c:v>
                </c:pt>
                <c:pt idx="1151">
                  <c:v>0.224987</c:v>
                </c:pt>
                <c:pt idx="1152">
                  <c:v>0.24436</c:v>
                </c:pt>
                <c:pt idx="1153">
                  <c:v>0.91948</c:v>
                </c:pt>
                <c:pt idx="1154">
                  <c:v>1.091292</c:v>
                </c:pt>
                <c:pt idx="1155">
                  <c:v>0.611484</c:v>
                </c:pt>
                <c:pt idx="1156">
                  <c:v>3.524221</c:v>
                </c:pt>
                <c:pt idx="1157">
                  <c:v>1.228258</c:v>
                </c:pt>
                <c:pt idx="1158">
                  <c:v>0.446996</c:v>
                </c:pt>
                <c:pt idx="1159">
                  <c:v>1.068469</c:v>
                </c:pt>
                <c:pt idx="1160">
                  <c:v>0.413081</c:v>
                </c:pt>
                <c:pt idx="1161">
                  <c:v>0.5719</c:v>
                </c:pt>
                <c:pt idx="1162">
                  <c:v>1.408984</c:v>
                </c:pt>
                <c:pt idx="1163">
                  <c:v>0.450162</c:v>
                </c:pt>
                <c:pt idx="1164">
                  <c:v>0.404491</c:v>
                </c:pt>
                <c:pt idx="1165">
                  <c:v>0.351324</c:v>
                </c:pt>
                <c:pt idx="1166">
                  <c:v>0.312686</c:v>
                </c:pt>
                <c:pt idx="1167">
                  <c:v>0.532805</c:v>
                </c:pt>
                <c:pt idx="1168">
                  <c:v>0.905646</c:v>
                </c:pt>
                <c:pt idx="1169">
                  <c:v>0.246092</c:v>
                </c:pt>
                <c:pt idx="1170">
                  <c:v>0.630392</c:v>
                </c:pt>
                <c:pt idx="1171">
                  <c:v>0.415753</c:v>
                </c:pt>
                <c:pt idx="1172">
                  <c:v>0.762172</c:v>
                </c:pt>
                <c:pt idx="1173">
                  <c:v>1.337488</c:v>
                </c:pt>
                <c:pt idx="1174">
                  <c:v>1.339775</c:v>
                </c:pt>
                <c:pt idx="1175">
                  <c:v>0.757122</c:v>
                </c:pt>
                <c:pt idx="1176">
                  <c:v>0.303599</c:v>
                </c:pt>
                <c:pt idx="1177">
                  <c:v>1.353037</c:v>
                </c:pt>
                <c:pt idx="1178">
                  <c:v>1.212</c:v>
                </c:pt>
                <c:pt idx="1179">
                  <c:v>1.219765</c:v>
                </c:pt>
                <c:pt idx="1180">
                  <c:v>0.378335</c:v>
                </c:pt>
                <c:pt idx="1181">
                  <c:v>0.35065</c:v>
                </c:pt>
                <c:pt idx="1182">
                  <c:v>0.390361</c:v>
                </c:pt>
                <c:pt idx="1183">
                  <c:v>0.633079</c:v>
                </c:pt>
                <c:pt idx="1184">
                  <c:v>0.224603</c:v>
                </c:pt>
                <c:pt idx="1185">
                  <c:v>0.189615</c:v>
                </c:pt>
                <c:pt idx="1186">
                  <c:v>0.285619</c:v>
                </c:pt>
                <c:pt idx="1187">
                  <c:v>0.917322</c:v>
                </c:pt>
                <c:pt idx="1188">
                  <c:v>0.302158</c:v>
                </c:pt>
                <c:pt idx="1189">
                  <c:v>0.342736</c:v>
                </c:pt>
                <c:pt idx="1190">
                  <c:v>0.349758</c:v>
                </c:pt>
                <c:pt idx="1191">
                  <c:v>1.371608</c:v>
                </c:pt>
                <c:pt idx="1192">
                  <c:v>1.731805</c:v>
                </c:pt>
                <c:pt idx="1193">
                  <c:v>0.901016</c:v>
                </c:pt>
              </c:numCache>
            </c:numRef>
          </c:val>
        </c:ser>
        <c:dLbls>
          <c:showLegendKey val="0"/>
          <c:showVal val="0"/>
          <c:showCatName val="0"/>
          <c:showSerName val="0"/>
          <c:showPercent val="0"/>
          <c:showBubbleSize val="0"/>
        </c:dLbls>
        <c:gapWidth val="100"/>
        <c:overlap val="-24"/>
        <c:axId val="679772960"/>
        <c:axId val="679775360"/>
      </c:barChart>
      <c:dateAx>
        <c:axId val="679772960"/>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156000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79775360"/>
        <c:crosses val="autoZero"/>
        <c:auto val="1"/>
        <c:lblOffset val="100"/>
        <c:baseTimeUnit val="days"/>
      </c:dateAx>
      <c:valAx>
        <c:axId val="6797753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79772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lumMod val="75000"/>
              </a:schemeClr>
            </a:solidFill>
            <a:ln>
              <a:noFill/>
            </a:ln>
            <a:effectLst/>
          </c:spPr>
          <c:invertIfNegative val="0"/>
          <c:dPt>
            <c:idx val="0"/>
            <c:invertIfNegative val="0"/>
            <c:bubble3D val="0"/>
            <c:spPr>
              <a:solidFill>
                <a:schemeClr val="accent4">
                  <a:lumMod val="75000"/>
                </a:schemeClr>
              </a:solidFill>
              <a:ln>
                <a:solidFill>
                  <a:schemeClr val="accent4">
                    <a:lumMod val="50000"/>
                  </a:schemeClr>
                </a:solid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4">
                  <a:lumMod val="40000"/>
                  <a:lumOff val="60000"/>
                </a:schemeClr>
              </a:solidFill>
              <a:ln>
                <a:noFill/>
              </a:ln>
              <a:effectLst/>
            </c:spPr>
          </c:dPt>
          <c:dPt>
            <c:idx val="3"/>
            <c:invertIfNegative val="0"/>
            <c:bubble3D val="0"/>
            <c:spPr>
              <a:solidFill>
                <a:schemeClr val="accent4">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lumMod val="9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'Share Price'!$L$1224:$L$1227</c:f>
              <c:strCache>
                <c:ptCount val="4"/>
                <c:pt idx="0">
                  <c:v>Promoters</c:v>
                </c:pt>
                <c:pt idx="1">
                  <c:v>FIIs</c:v>
                </c:pt>
                <c:pt idx="2">
                  <c:v>DIIs</c:v>
                </c:pt>
                <c:pt idx="3">
                  <c:v>Public &amp; Government</c:v>
                </c:pt>
              </c:strCache>
            </c:strRef>
          </c:cat>
          <c:val>
            <c:numRef>
              <c:f>'Share Price'!$M$1224:$M$1227</c:f>
              <c:numCache>
                <c:formatCode>0.00%</c:formatCode>
                <c:ptCount val="4"/>
                <c:pt idx="0">
                  <c:v>0.4636</c:v>
                </c:pt>
                <c:pt idx="1">
                  <c:v>0.1818</c:v>
                </c:pt>
                <c:pt idx="2">
                  <c:v>0.1593</c:v>
                </c:pt>
                <c:pt idx="3">
                  <c:v>0.1953</c:v>
                </c:pt>
              </c:numCache>
            </c:numRef>
          </c:val>
        </c:ser>
        <c:dLbls>
          <c:showLegendKey val="0"/>
          <c:showVal val="0"/>
          <c:showCatName val="0"/>
          <c:showSerName val="0"/>
          <c:showPercent val="0"/>
          <c:showBubbleSize val="0"/>
        </c:dLbls>
        <c:gapWidth val="182"/>
        <c:axId val="679793120"/>
        <c:axId val="679776320"/>
      </c:barChart>
      <c:catAx>
        <c:axId val="6797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9776320"/>
        <c:crosses val="autoZero"/>
        <c:auto val="1"/>
        <c:lblAlgn val="ctr"/>
        <c:lblOffset val="100"/>
        <c:noMultiLvlLbl val="0"/>
      </c:catAx>
      <c:valAx>
        <c:axId val="6797763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9793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b="1"/>
              <a:t>Sales</a:t>
            </a:r>
            <a:r>
              <a:rPr lang="en-IN" baseline="0"/>
              <a:t> </a:t>
            </a:r>
            <a:r>
              <a:rPr lang="en-IN" b="1" baseline="0"/>
              <a:t>Growth</a:t>
            </a:r>
            <a:endParaRPr lang="en-IN" b="1" baseline="0"/>
          </a:p>
        </c:rich>
      </c:tx>
      <c:layout>
        <c:manualLayout>
          <c:xMode val="edge"/>
          <c:yMode val="edge"/>
          <c:x val="0.377705943685286"/>
          <c:y val="0.0354836576283918"/>
        </c:manualLayout>
      </c:layout>
      <c:overlay val="0"/>
      <c:spPr>
        <a:noFill/>
        <a:ln>
          <a:noFill/>
        </a:ln>
        <a:effectLst/>
      </c:spPr>
    </c:title>
    <c:autoTitleDeleted val="0"/>
    <c:plotArea>
      <c:layout>
        <c:manualLayout>
          <c:layoutTarget val="inner"/>
          <c:xMode val="edge"/>
          <c:yMode val="edge"/>
          <c:x val="0.114823194206148"/>
          <c:y val="0.116249225479615"/>
          <c:w val="0.862550219363182"/>
          <c:h val="0.772721420065496"/>
        </c:manualLayout>
      </c:layout>
      <c:lineChart>
        <c:grouping val="standard"/>
        <c:varyColors val="0"/>
        <c:ser>
          <c:idx val="0"/>
          <c:order val="0"/>
          <c:spPr>
            <a:ln w="28575" cap="rnd">
              <a:solidFill>
                <a:schemeClr val="accent1"/>
              </a:solidFill>
              <a:round/>
            </a:ln>
            <a:effectLst/>
          </c:spPr>
          <c:marker>
            <c:symbol val="none"/>
          </c:marker>
          <c:dPt>
            <c:idx val="10"/>
            <c:marker>
              <c:symbol val="none"/>
            </c:marker>
            <c:bubble3D val="0"/>
            <c:spPr>
              <a:ln w="28575" cap="rnd">
                <a:solidFill>
                  <a:schemeClr val="bg2">
                    <a:lumMod val="10000"/>
                  </a:schemeClr>
                </a:solidFill>
                <a:prstDash val="sysDash"/>
                <a:round/>
              </a:ln>
              <a:effectLst/>
            </c:spPr>
          </c:dPt>
          <c:dPt>
            <c:idx val="11"/>
            <c:marker>
              <c:symbol val="none"/>
            </c:marker>
            <c:bubble3D val="0"/>
            <c:spPr>
              <a:ln w="28575" cap="rnd">
                <a:solidFill>
                  <a:schemeClr val="bg2">
                    <a:lumMod val="10000"/>
                  </a:schemeClr>
                </a:solidFill>
                <a:prstDash val="sysDash"/>
                <a:round/>
              </a:ln>
              <a:effectLst/>
            </c:spPr>
          </c:dPt>
          <c:dPt>
            <c:idx val="12"/>
            <c:marker>
              <c:symbol val="none"/>
            </c:marker>
            <c:bubble3D val="0"/>
            <c:spPr>
              <a:ln w="28575" cap="rnd">
                <a:solidFill>
                  <a:schemeClr val="bg2">
                    <a:lumMod val="10000"/>
                  </a:schemeClr>
                </a:solidFill>
                <a:prstDash val="sysDash"/>
                <a:round/>
              </a:ln>
              <a:effectLst/>
            </c:spPr>
          </c:dPt>
          <c:dPt>
            <c:idx val="13"/>
            <c:marker>
              <c:symbol val="none"/>
            </c:marker>
            <c:bubble3D val="0"/>
            <c:spPr>
              <a:ln w="28575" cap="rnd">
                <a:solidFill>
                  <a:schemeClr val="bg2">
                    <a:lumMod val="10000"/>
                  </a:schemeClr>
                </a:solidFill>
                <a:prstDash val="sysDash"/>
                <a:round/>
              </a:ln>
              <a:effectLst/>
            </c:spPr>
          </c:dPt>
          <c:dPt>
            <c:idx val="14"/>
            <c:marker>
              <c:symbol val="none"/>
            </c:marker>
            <c:bubble3D val="0"/>
            <c:spPr>
              <a:ln w="28575" cap="rnd">
                <a:solidFill>
                  <a:schemeClr val="bg2">
                    <a:lumMod val="10000"/>
                  </a:schemeClr>
                </a:solidFill>
                <a:prstDash val="sysDash"/>
                <a:round/>
              </a:ln>
              <a:effectLst/>
            </c:spPr>
          </c:dPt>
          <c:dLbls>
            <c:delete val="1"/>
          </c:dLbls>
          <c:cat>
            <c:numRef>
              <c:f>Forecasting!$C$10:$C$24</c:f>
              <c:numCache>
                <c:formatCode>0"A"</c:formatCode>
                <c:ptCount val="15"/>
                <c:pt idx="0" c:formatCode="0&quot;A&quot;">
                  <c:v>2015</c:v>
                </c:pt>
                <c:pt idx="1" c:formatCode="0&quot;A&quot;">
                  <c:v>2016</c:v>
                </c:pt>
                <c:pt idx="2" c:formatCode="0&quot;A&quot;">
                  <c:v>2017</c:v>
                </c:pt>
                <c:pt idx="3" c:formatCode="0&quot;A&quot;">
                  <c:v>2018</c:v>
                </c:pt>
                <c:pt idx="4" c:formatCode="0&quot;A&quot;">
                  <c:v>2019</c:v>
                </c:pt>
                <c:pt idx="5" c:formatCode="0&quot;A&quot;">
                  <c:v>2020</c:v>
                </c:pt>
                <c:pt idx="6" c:formatCode="0&quot;A&quot;">
                  <c:v>2021</c:v>
                </c:pt>
                <c:pt idx="7" c:formatCode="0&quot;A&quot;">
                  <c:v>2022</c:v>
                </c:pt>
                <c:pt idx="8" c:formatCode="0&quot;A&quot;">
                  <c:v>2023</c:v>
                </c:pt>
                <c:pt idx="9" c:formatCode="0&quot;A&quot;">
                  <c:v>2024</c:v>
                </c:pt>
                <c:pt idx="10" c:formatCode="0&quot;E&quot;">
                  <c:v>2025</c:v>
                </c:pt>
                <c:pt idx="11" c:formatCode="0&quot;E&quot;">
                  <c:v>2026</c:v>
                </c:pt>
                <c:pt idx="12" c:formatCode="0&quot;E&quot;">
                  <c:v>2027</c:v>
                </c:pt>
                <c:pt idx="13" c:formatCode="0&quot;E&quot;">
                  <c:v>2028</c:v>
                </c:pt>
                <c:pt idx="14" c:formatCode="0&quot;E&quot;">
                  <c:v>2029</c:v>
                </c:pt>
              </c:numCache>
            </c:numRef>
          </c:cat>
          <c:val>
            <c:numRef>
              <c:f>Forecasting!$E$10:$E$24</c:f>
              <c:numCache>
                <c:formatCode>General</c:formatCode>
                <c:ptCount val="15"/>
                <c:pt idx="1" c:formatCode="0.00%">
                  <c:v>0.0375690010654397</c:v>
                </c:pt>
                <c:pt idx="2" c:formatCode="0.00%">
                  <c:v>-0.0122803297324695</c:v>
                </c:pt>
                <c:pt idx="3" c:formatCode="0.00%">
                  <c:v>0.0810477458198597</c:v>
                </c:pt>
                <c:pt idx="4" c:formatCode="0.00%">
                  <c:v>0.0356299190452372</c:v>
                </c:pt>
                <c:pt idx="5" c:formatCode="0.00%">
                  <c:v>-0.135360159555724</c:v>
                </c:pt>
                <c:pt idx="6" c:formatCode="0.00%">
                  <c:v>-0.043181168490336</c:v>
                </c:pt>
                <c:pt idx="7" c:formatCode="0.00%">
                  <c:v>0.114729673061583</c:v>
                </c:pt>
                <c:pt idx="8" c:formatCode="0.00%">
                  <c:v>0.242458151558597</c:v>
                </c:pt>
                <c:pt idx="9" c:formatCode="0.00%">
                  <c:v>0.265808033639743</c:v>
                </c:pt>
                <c:pt idx="10" c:formatCode="0.00%">
                  <c:v>-0.171946568570734</c:v>
                </c:pt>
                <c:pt idx="11" c:formatCode="0.00%">
                  <c:v>0.0327748652479776</c:v>
                </c:pt>
                <c:pt idx="12" c:formatCode="0.00%">
                  <c:v>0.0317347626775446</c:v>
                </c:pt>
                <c:pt idx="13" c:formatCode="0.00%">
                  <c:v>0.0307586443973129</c:v>
                </c:pt>
                <c:pt idx="14" c:formatCode="0.00%">
                  <c:v>0.0298407823834428</c:v>
                </c:pt>
              </c:numCache>
            </c:numRef>
          </c:val>
          <c:smooth val="0"/>
        </c:ser>
        <c:dLbls>
          <c:showLegendKey val="0"/>
          <c:showVal val="0"/>
          <c:showCatName val="0"/>
          <c:showSerName val="0"/>
          <c:showPercent val="0"/>
          <c:showBubbleSize val="0"/>
        </c:dLbls>
        <c:marker val="0"/>
        <c:smooth val="0"/>
        <c:axId val="2084626031"/>
        <c:axId val="2084624111"/>
      </c:lineChart>
      <c:catAx>
        <c:axId val="2084626031"/>
        <c:scaling>
          <c:orientation val="minMax"/>
        </c:scaling>
        <c:delete val="0"/>
        <c:axPos val="b"/>
        <c:numFmt formatCode="0&quot;A&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84624111"/>
        <c:crosses val="autoZero"/>
        <c:auto val="1"/>
        <c:lblAlgn val="ctr"/>
        <c:lblOffset val="100"/>
        <c:noMultiLvlLbl val="0"/>
      </c:catAx>
      <c:valAx>
        <c:axId val="208462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8462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EBITDA Growth</a:t>
            </a:r>
            <a:endParaRPr lang="en-IN" b="1"/>
          </a:p>
        </c:rich>
      </c:tx>
      <c:layout/>
      <c:overlay val="0"/>
      <c:spPr>
        <a:noFill/>
        <a:ln>
          <a:noFill/>
        </a:ln>
        <a:effectLst/>
      </c:spPr>
    </c:title>
    <c:autoTitleDeleted val="0"/>
    <c:plotArea>
      <c:layout>
        <c:manualLayout>
          <c:layoutTarget val="inner"/>
          <c:xMode val="edge"/>
          <c:yMode val="edge"/>
          <c:x val="0.0842273113649478"/>
          <c:y val="0.0839154238248065"/>
          <c:w val="0.881697750265917"/>
          <c:h val="0.799129281645847"/>
        </c:manualLayout>
      </c:layout>
      <c:lineChart>
        <c:grouping val="standard"/>
        <c:varyColors val="0"/>
        <c:ser>
          <c:idx val="0"/>
          <c:order val="0"/>
          <c:spPr>
            <a:ln w="28575" cap="rnd">
              <a:solidFill>
                <a:schemeClr val="accent1"/>
              </a:solidFill>
              <a:round/>
            </a:ln>
            <a:effectLst/>
          </c:spPr>
          <c:marker>
            <c:symbol val="none"/>
          </c:marker>
          <c:dPt>
            <c:idx val="10"/>
            <c:marker>
              <c:symbol val="none"/>
            </c:marker>
            <c:bubble3D val="0"/>
            <c:spPr>
              <a:ln w="28575" cap="rnd">
                <a:solidFill>
                  <a:schemeClr val="accent1">
                    <a:lumMod val="50000"/>
                  </a:schemeClr>
                </a:solidFill>
                <a:prstDash val="sysDash"/>
                <a:round/>
              </a:ln>
              <a:effectLst/>
            </c:spPr>
          </c:dPt>
          <c:dPt>
            <c:idx val="11"/>
            <c:marker>
              <c:symbol val="none"/>
            </c:marker>
            <c:bubble3D val="0"/>
            <c:spPr>
              <a:ln w="28575" cap="rnd">
                <a:solidFill>
                  <a:schemeClr val="accent1">
                    <a:lumMod val="50000"/>
                  </a:schemeClr>
                </a:solidFill>
                <a:prstDash val="sysDash"/>
                <a:round/>
              </a:ln>
              <a:effectLst/>
            </c:spPr>
          </c:dPt>
          <c:dPt>
            <c:idx val="12"/>
            <c:marker>
              <c:symbol val="none"/>
            </c:marker>
            <c:bubble3D val="0"/>
            <c:spPr>
              <a:ln w="28575" cap="rnd">
                <a:solidFill>
                  <a:schemeClr val="accent1">
                    <a:lumMod val="50000"/>
                  </a:schemeClr>
                </a:solidFill>
                <a:prstDash val="sysDash"/>
                <a:round/>
              </a:ln>
              <a:effectLst/>
            </c:spPr>
          </c:dPt>
          <c:dPt>
            <c:idx val="13"/>
            <c:marker>
              <c:symbol val="none"/>
            </c:marker>
            <c:bubble3D val="0"/>
            <c:spPr>
              <a:ln w="28575" cap="rnd">
                <a:solidFill>
                  <a:schemeClr val="accent1">
                    <a:lumMod val="50000"/>
                  </a:schemeClr>
                </a:solidFill>
                <a:prstDash val="sysDash"/>
                <a:round/>
              </a:ln>
              <a:effectLst/>
            </c:spPr>
          </c:dPt>
          <c:dPt>
            <c:idx val="14"/>
            <c:marker>
              <c:symbol val="none"/>
            </c:marker>
            <c:bubble3D val="0"/>
            <c:spPr>
              <a:ln w="28575" cap="rnd">
                <a:solidFill>
                  <a:schemeClr val="accent1">
                    <a:lumMod val="50000"/>
                  </a:schemeClr>
                </a:solidFill>
                <a:prstDash val="sysDash"/>
                <a:round/>
              </a:ln>
              <a:effectLst/>
            </c:spPr>
          </c:dPt>
          <c:dLbls>
            <c:delete val="1"/>
          </c:dLbls>
          <c:cat>
            <c:numRef>
              <c:f>Forecasting!$C$29:$C$43</c:f>
              <c:numCache>
                <c:formatCode>0"A"</c:formatCode>
                <c:ptCount val="15"/>
                <c:pt idx="0" c:formatCode="0&quot;A&quot;">
                  <c:v>2015</c:v>
                </c:pt>
                <c:pt idx="1" c:formatCode="0&quot;A&quot;">
                  <c:v>2016</c:v>
                </c:pt>
                <c:pt idx="2" c:formatCode="0&quot;A&quot;">
                  <c:v>2017</c:v>
                </c:pt>
                <c:pt idx="3" c:formatCode="0&quot;A&quot;">
                  <c:v>2018</c:v>
                </c:pt>
                <c:pt idx="4" c:formatCode="0&quot;A&quot;">
                  <c:v>2019</c:v>
                </c:pt>
                <c:pt idx="5" c:formatCode="0&quot;A&quot;">
                  <c:v>2020</c:v>
                </c:pt>
                <c:pt idx="6" c:formatCode="0&quot;A&quot;">
                  <c:v>2021</c:v>
                </c:pt>
                <c:pt idx="7" c:formatCode="0&quot;A&quot;">
                  <c:v>2022</c:v>
                </c:pt>
                <c:pt idx="8" c:formatCode="0&quot;A&quot;">
                  <c:v>2023</c:v>
                </c:pt>
                <c:pt idx="9" c:formatCode="0&quot;A&quot;">
                  <c:v>2024</c:v>
                </c:pt>
                <c:pt idx="10" c:formatCode="0&quot;E&quot;">
                  <c:v>2025</c:v>
                </c:pt>
                <c:pt idx="11" c:formatCode="0&quot;E&quot;">
                  <c:v>2026</c:v>
                </c:pt>
                <c:pt idx="12" c:formatCode="0&quot;E&quot;">
                  <c:v>2027</c:v>
                </c:pt>
                <c:pt idx="13" c:formatCode="0&quot;E&quot;">
                  <c:v>2028</c:v>
                </c:pt>
                <c:pt idx="14" c:formatCode="0&quot;E&quot;">
                  <c:v>2029</c:v>
                </c:pt>
              </c:numCache>
            </c:numRef>
          </c:cat>
          <c:val>
            <c:numRef>
              <c:f>Forecasting!$E$29:$E$43</c:f>
              <c:numCache>
                <c:formatCode>0.00%</c:formatCode>
                <c:ptCount val="15"/>
                <c:pt idx="1">
                  <c:v>0.23445856834486</c:v>
                </c:pt>
                <c:pt idx="2">
                  <c:v>-0.242663787427502</c:v>
                </c:pt>
                <c:pt idx="3">
                  <c:v>-0.0547124032522694</c:v>
                </c:pt>
                <c:pt idx="4">
                  <c:v>-0.163509019675893</c:v>
                </c:pt>
                <c:pt idx="5">
                  <c:v>-0.187791766515256</c:v>
                </c:pt>
                <c:pt idx="6">
                  <c:v>0.434077414962572</c:v>
                </c:pt>
                <c:pt idx="7">
                  <c:v>-0.136317589716078</c:v>
                </c:pt>
                <c:pt idx="8">
                  <c:v>0.395035642543506</c:v>
                </c:pt>
                <c:pt idx="9">
                  <c:v>0.600657993494485</c:v>
                </c:pt>
                <c:pt idx="10">
                  <c:v>-0.347826746916194</c:v>
                </c:pt>
                <c:pt idx="11">
                  <c:v>0.0190461463212042</c:v>
                </c:pt>
                <c:pt idx="12">
                  <c:v>0.0186901705972407</c:v>
                </c:pt>
                <c:pt idx="13">
                  <c:v>0.0183472572296277</c:v>
                </c:pt>
                <c:pt idx="14">
                  <c:v>0.0180167001966898</c:v>
                </c:pt>
              </c:numCache>
            </c:numRef>
          </c:val>
          <c:smooth val="0"/>
        </c:ser>
        <c:dLbls>
          <c:showLegendKey val="0"/>
          <c:showVal val="0"/>
          <c:showCatName val="0"/>
          <c:showSerName val="0"/>
          <c:showPercent val="0"/>
          <c:showBubbleSize val="0"/>
        </c:dLbls>
        <c:marker val="0"/>
        <c:smooth val="0"/>
        <c:axId val="185111599"/>
        <c:axId val="185114479"/>
      </c:lineChart>
      <c:catAx>
        <c:axId val="185111599"/>
        <c:scaling>
          <c:orientation val="minMax"/>
        </c:scaling>
        <c:delete val="0"/>
        <c:axPos val="b"/>
        <c:numFmt formatCode="0&quot;A&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85114479"/>
        <c:crosses val="autoZero"/>
        <c:auto val="1"/>
        <c:lblAlgn val="ctr"/>
        <c:lblOffset val="100"/>
        <c:noMultiLvlLbl val="0"/>
      </c:catAx>
      <c:valAx>
        <c:axId val="1851144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85111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 EPS</a:t>
            </a:r>
            <a:r>
              <a:rPr lang="en-IN" b="1" baseline="0"/>
              <a:t> Growth</a:t>
            </a:r>
            <a:endParaRPr lang="en-IN" b="1" baseline="0"/>
          </a:p>
          <a:p>
            <a:pPr>
              <a:defRPr lang="en-US" sz="1400" b="1" i="0" u="none" strike="noStrike" kern="1200" spc="0" baseline="0">
                <a:solidFill>
                  <a:schemeClr val="tx1">
                    <a:lumMod val="65000"/>
                    <a:lumOff val="35000"/>
                  </a:schemeClr>
                </a:solidFill>
                <a:latin typeface="+mn-lt"/>
                <a:ea typeface="+mn-ea"/>
                <a:cs typeface="+mn-cs"/>
              </a:defRPr>
            </a:pPr>
            <a:endParaRPr lang="en-IN" b="1"/>
          </a:p>
        </c:rich>
      </c:tx>
      <c:layout/>
      <c:overlay val="0"/>
      <c:spPr>
        <a:noFill/>
        <a:ln>
          <a:noFill/>
        </a:ln>
        <a:effectLst/>
      </c:spPr>
    </c:title>
    <c:autoTitleDeleted val="0"/>
    <c:plotArea>
      <c:layout>
        <c:manualLayout>
          <c:layoutTarget val="inner"/>
          <c:xMode val="edge"/>
          <c:yMode val="edge"/>
          <c:x val="0.066580927384077"/>
          <c:y val="0.111527777777778"/>
          <c:w val="0.902863517060367"/>
          <c:h val="0.777361111111111"/>
        </c:manualLayout>
      </c:layout>
      <c:lineChart>
        <c:grouping val="standard"/>
        <c:varyColors val="0"/>
        <c:ser>
          <c:idx val="0"/>
          <c:order val="0"/>
          <c:spPr>
            <a:ln w="28575" cap="rnd">
              <a:solidFill>
                <a:schemeClr val="accent1"/>
              </a:solidFill>
              <a:round/>
            </a:ln>
            <a:effectLst/>
          </c:spPr>
          <c:marker>
            <c:symbol val="none"/>
          </c:marker>
          <c:dPt>
            <c:idx val="9"/>
            <c:marker>
              <c:symbol val="none"/>
            </c:marker>
            <c:bubble3D val="0"/>
            <c:spPr>
              <a:ln w="28575" cap="rnd">
                <a:solidFill>
                  <a:schemeClr val="accent4">
                    <a:lumMod val="75000"/>
                  </a:schemeClr>
                </a:solidFill>
                <a:prstDash val="sysDash"/>
                <a:round/>
              </a:ln>
              <a:effectLst/>
            </c:spPr>
          </c:dPt>
          <c:dPt>
            <c:idx val="10"/>
            <c:marker>
              <c:symbol val="none"/>
            </c:marker>
            <c:bubble3D val="0"/>
            <c:spPr>
              <a:ln w="28575" cap="rnd">
                <a:solidFill>
                  <a:schemeClr val="accent4">
                    <a:lumMod val="75000"/>
                  </a:schemeClr>
                </a:solidFill>
                <a:prstDash val="sysDash"/>
                <a:round/>
              </a:ln>
              <a:effectLst/>
            </c:spPr>
          </c:dPt>
          <c:dPt>
            <c:idx val="11"/>
            <c:marker>
              <c:symbol val="none"/>
            </c:marker>
            <c:bubble3D val="0"/>
            <c:spPr>
              <a:ln w="28575" cap="rnd">
                <a:solidFill>
                  <a:schemeClr val="accent4">
                    <a:lumMod val="75000"/>
                  </a:schemeClr>
                </a:solidFill>
                <a:prstDash val="sysDash"/>
                <a:round/>
              </a:ln>
              <a:effectLst/>
            </c:spPr>
          </c:dPt>
          <c:dPt>
            <c:idx val="12"/>
            <c:marker>
              <c:symbol val="none"/>
            </c:marker>
            <c:bubble3D val="0"/>
            <c:spPr>
              <a:ln w="28575" cap="rnd">
                <a:solidFill>
                  <a:schemeClr val="accent4">
                    <a:lumMod val="75000"/>
                  </a:schemeClr>
                </a:solidFill>
                <a:prstDash val="sysDash"/>
                <a:round/>
              </a:ln>
              <a:effectLst/>
            </c:spPr>
          </c:dPt>
          <c:dPt>
            <c:idx val="13"/>
            <c:marker>
              <c:symbol val="none"/>
            </c:marker>
            <c:bubble3D val="0"/>
            <c:spPr>
              <a:ln w="28575" cap="rnd">
                <a:solidFill>
                  <a:schemeClr val="accent4">
                    <a:lumMod val="75000"/>
                  </a:schemeClr>
                </a:solidFill>
                <a:prstDash val="sysDash"/>
                <a:round/>
              </a:ln>
              <a:effectLst/>
            </c:spPr>
          </c:dPt>
          <c:dPt>
            <c:idx val="14"/>
            <c:marker>
              <c:symbol val="none"/>
            </c:marker>
            <c:bubble3D val="0"/>
            <c:spPr>
              <a:ln w="28575" cap="rnd">
                <a:solidFill>
                  <a:schemeClr val="accent4">
                    <a:lumMod val="75000"/>
                  </a:schemeClr>
                </a:solidFill>
                <a:prstDash val="sysDash"/>
                <a:round/>
              </a:ln>
              <a:effectLst/>
            </c:spPr>
          </c:dPt>
          <c:dLbls>
            <c:delete val="1"/>
          </c:dLbls>
          <c:cat>
            <c:numRef>
              <c:f>Forecasting!$C$48:$C$62</c:f>
              <c:numCache>
                <c:formatCode>0"A"</c:formatCode>
                <c:ptCount val="15"/>
                <c:pt idx="0" c:formatCode="0&quot;A&quot;">
                  <c:v>2015</c:v>
                </c:pt>
                <c:pt idx="1" c:formatCode="0&quot;A&quot;">
                  <c:v>2016</c:v>
                </c:pt>
                <c:pt idx="2" c:formatCode="0&quot;A&quot;">
                  <c:v>2017</c:v>
                </c:pt>
                <c:pt idx="3" c:formatCode="0&quot;A&quot;">
                  <c:v>2018</c:v>
                </c:pt>
                <c:pt idx="4" c:formatCode="0&quot;A&quot;">
                  <c:v>2019</c:v>
                </c:pt>
                <c:pt idx="5" c:formatCode="0&quot;A&quot;">
                  <c:v>2020</c:v>
                </c:pt>
                <c:pt idx="6" c:formatCode="0&quot;A&quot;">
                  <c:v>2021</c:v>
                </c:pt>
                <c:pt idx="7" c:formatCode="0&quot;A&quot;">
                  <c:v>2022</c:v>
                </c:pt>
                <c:pt idx="8" c:formatCode="0&quot;A&quot;">
                  <c:v>2023</c:v>
                </c:pt>
                <c:pt idx="9" c:formatCode="0000&quot;E&quot;">
                  <c:v>2024</c:v>
                </c:pt>
                <c:pt idx="10" c:formatCode="0000&quot;E&quot;">
                  <c:v>2025</c:v>
                </c:pt>
                <c:pt idx="11" c:formatCode="0000&quot;E&quot;">
                  <c:v>2026</c:v>
                </c:pt>
                <c:pt idx="12" c:formatCode="0000&quot;E&quot;">
                  <c:v>2027</c:v>
                </c:pt>
                <c:pt idx="13" c:formatCode="0000&quot;E&quot;">
                  <c:v>2028</c:v>
                </c:pt>
                <c:pt idx="14" c:formatCode="0000&quot;E&quot;">
                  <c:v>2029</c:v>
                </c:pt>
              </c:numCache>
            </c:numRef>
          </c:cat>
          <c:val>
            <c:numRef>
              <c:f>Forecasting!$E$48:$E$62</c:f>
              <c:numCache>
                <c:formatCode>General</c:formatCode>
                <c:ptCount val="15"/>
                <c:pt idx="1" c:formatCode="0.00%">
                  <c:v>0.849868362775135</c:v>
                </c:pt>
                <c:pt idx="2" c:formatCode="0.00%">
                  <c:v>-0.548385223192326</c:v>
                </c:pt>
                <c:pt idx="3" c:formatCode="0.00%">
                  <c:v>-0.714301197854782</c:v>
                </c:pt>
                <c:pt idx="4" c:formatCode="0.00%">
                  <c:v>-0.632146520352391</c:v>
                </c:pt>
                <c:pt idx="5" c:formatCode="0.00%">
                  <c:v>-6.67262965587866</c:v>
                </c:pt>
                <c:pt idx="6" c:formatCode="0.00%">
                  <c:v>-0.762865994752213</c:v>
                </c:pt>
                <c:pt idx="7" c:formatCode="0.00%">
                  <c:v>5.32803792629187</c:v>
                </c:pt>
                <c:pt idx="8" c:formatCode="0.00%">
                  <c:v>-1.33621077617914</c:v>
                </c:pt>
                <c:pt idx="9" c:formatCode="0.00%">
                  <c:v>7.52202842860292</c:v>
                </c:pt>
                <c:pt idx="10" c:formatCode="0.00%">
                  <c:v>-0.124871619305027</c:v>
                </c:pt>
                <c:pt idx="11" c:formatCode="0.00%">
                  <c:v>-0.0330222288441042</c:v>
                </c:pt>
                <c:pt idx="12" c:formatCode="0.00%">
                  <c:v>-0.0341499358404387</c:v>
                </c:pt>
                <c:pt idx="13" c:formatCode="0.00%">
                  <c:v>-0.0353573883852815</c:v>
                </c:pt>
                <c:pt idx="14" c:formatCode="0.00%">
                  <c:v>-0.0366533553044029</c:v>
                </c:pt>
              </c:numCache>
            </c:numRef>
          </c:val>
          <c:smooth val="0"/>
        </c:ser>
        <c:dLbls>
          <c:showLegendKey val="0"/>
          <c:showVal val="0"/>
          <c:showCatName val="0"/>
          <c:showSerName val="0"/>
          <c:showPercent val="0"/>
          <c:showBubbleSize val="0"/>
        </c:dLbls>
        <c:marker val="0"/>
        <c:smooth val="0"/>
        <c:axId val="2023970319"/>
        <c:axId val="2023966959"/>
      </c:lineChart>
      <c:catAx>
        <c:axId val="2023970319"/>
        <c:scaling>
          <c:orientation val="minMax"/>
        </c:scaling>
        <c:delete val="0"/>
        <c:axPos val="b"/>
        <c:numFmt formatCode="0&quot;A&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3966959"/>
        <c:crosses val="autoZero"/>
        <c:auto val="1"/>
        <c:lblAlgn val="ctr"/>
        <c:lblOffset val="100"/>
        <c:noMultiLvlLbl val="0"/>
      </c:catAx>
      <c:valAx>
        <c:axId val="20239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3970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image" Target="../media/image1.jpeg"/><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8" Type="http://schemas.openxmlformats.org/officeDocument/2006/relationships/image" Target="../media/image3.jpeg"/><Relationship Id="rId7" Type="http://schemas.openxmlformats.org/officeDocument/2006/relationships/image" Target="../media/image2.png"/><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8" Type="http://schemas.openxmlformats.org/officeDocument/2006/relationships/image" Target="../media/image3.jpeg"/><Relationship Id="rId7" Type="http://schemas.openxmlformats.org/officeDocument/2006/relationships/image" Target="../media/image2.pn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4" Type="http://schemas.openxmlformats.org/officeDocument/2006/relationships/image" Target="../media/image1.jpeg"/><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199119</xdr:colOff>
      <xdr:row>8</xdr:row>
      <xdr:rowOff>23812</xdr:rowOff>
    </xdr:from>
    <xdr:to>
      <xdr:col>1</xdr:col>
      <xdr:colOff>1547812</xdr:colOff>
      <xdr:row>8</xdr:row>
      <xdr:rowOff>988217</xdr:rowOff>
    </xdr:to>
    <xdr:pic>
      <xdr:nvPicPr>
        <xdr:cNvPr id="2" name="Picture 1" descr="2017-logo-Tata-Motors – ARA Global"/>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322580" y="1718945"/>
          <a:ext cx="1348740" cy="964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75595</xdr:colOff>
      <xdr:row>12</xdr:row>
      <xdr:rowOff>45356</xdr:rowOff>
    </xdr:from>
    <xdr:to>
      <xdr:col>11</xdr:col>
      <xdr:colOff>15120</xdr:colOff>
      <xdr:row>20</xdr:row>
      <xdr:rowOff>90714</xdr:rowOff>
    </xdr:to>
    <xdr:graphicFrame>
      <xdr:nvGraphicFramePr>
        <xdr:cNvPr id="4" name="Chart 3"/>
        <xdr:cNvGraphicFramePr/>
      </xdr:nvGraphicFramePr>
      <xdr:xfrm>
        <a:off x="7638415" y="3215005"/>
        <a:ext cx="2701290" cy="16452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88356</xdr:colOff>
      <xdr:row>23</xdr:row>
      <xdr:rowOff>25861</xdr:rowOff>
    </xdr:from>
    <xdr:to>
      <xdr:col>10</xdr:col>
      <xdr:colOff>756397</xdr:colOff>
      <xdr:row>29</xdr:row>
      <xdr:rowOff>46691</xdr:rowOff>
    </xdr:to>
    <xdr:graphicFrame>
      <xdr:nvGraphicFramePr>
        <xdr:cNvPr id="3" name="Chart 2"/>
        <xdr:cNvGraphicFramePr/>
      </xdr:nvGraphicFramePr>
      <xdr:xfrm>
        <a:off x="7746365" y="5243195"/>
        <a:ext cx="2506345" cy="12211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106682</xdr:colOff>
      <xdr:row>31</xdr:row>
      <xdr:rowOff>79265</xdr:rowOff>
    </xdr:from>
    <xdr:to>
      <xdr:col>11</xdr:col>
      <xdr:colOff>26957</xdr:colOff>
      <xdr:row>41</xdr:row>
      <xdr:rowOff>179717</xdr:rowOff>
    </xdr:to>
    <xdr:graphicFrame>
      <xdr:nvGraphicFramePr>
        <xdr:cNvPr id="5" name="Chart 4"/>
        <xdr:cNvGraphicFramePr/>
      </xdr:nvGraphicFramePr>
      <xdr:xfrm>
        <a:off x="7764780" y="6877685"/>
        <a:ext cx="2586990" cy="19869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90236</xdr:colOff>
      <xdr:row>56</xdr:row>
      <xdr:rowOff>90237</xdr:rowOff>
    </xdr:from>
    <xdr:ext cx="10066421" cy="1183105"/>
    <xdr:sp>
      <xdr:nvSpPr>
        <xdr:cNvPr id="6" name="TextBox 5"/>
        <xdr:cNvSpPr txBox="1"/>
      </xdr:nvSpPr>
      <xdr:spPr>
        <a:xfrm>
          <a:off x="90170" y="11746865"/>
          <a:ext cx="10066020" cy="1183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171450" indent="-171450">
            <a:buFont typeface="Arial" panose="020B0604020202020204" pitchFamily="7" charset="0"/>
            <a:buChar char="•"/>
          </a:pPr>
          <a:r>
            <a:rPr lang="en-IN" sz="1200"/>
            <a:t>Tata Motors Share Price Highlights : Tata Motors closed on 30/08/2024 at ₹1109.4, down -0.92% from yesterday's ₹1119.65.</a:t>
          </a:r>
          <a:endParaRPr lang="en-IN" sz="1200"/>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r>
            <a:rPr lang="en-IN" sz="1200" b="0" i="0">
              <a:solidFill>
                <a:schemeClr val="tx1"/>
              </a:solidFill>
              <a:effectLst/>
              <a:latin typeface="+mn-lt"/>
              <a:ea typeface="+mn-ea"/>
              <a:cs typeface="+mn-cs"/>
            </a:rPr>
            <a:t>Tata Motors has a 5.16% MF holding &amp; 18.18% FII holding as per filings in the june quarter.The MF holding has decreased from 5.64% in march to 5.16% in june quarter.The FII holding has decreased from 19.20% in march to 18.18% in june quarter.</a:t>
          </a:r>
          <a:endParaRPr lang="en-IN" sz="1200" b="0" i="0">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The consensus estimates for ROE in the current and upcoming fiscal years are 25.38% and 24.26%, respectively.</a:t>
          </a:r>
          <a:endParaRPr lang="en-IN" sz="1200">
            <a:effectLst/>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Tata Motors has unveiled its latest offering in the fast growing mid-SUV segment, the Tata Curvv Coupe.They have a long-term direction of attaining 30% plus EV penetration by 2030.</a:t>
          </a:r>
          <a:endParaRPr lang="en-IN" sz="1200">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endParaRPr lang="en-IN" sz="1100">
            <a:effectLst/>
          </a:endParaRPr>
        </a:p>
        <a:p>
          <a:endParaRPr lang="en-IN" sz="1100"/>
        </a:p>
      </xdr:txBody>
    </xdr:sp>
    <xdr:clientData/>
  </xdr:oneCellAnchor>
  <xdr:twoCellAnchor editAs="oneCell">
    <xdr:from>
      <xdr:col>9</xdr:col>
      <xdr:colOff>535782</xdr:colOff>
      <xdr:row>1</xdr:row>
      <xdr:rowOff>95250</xdr:rowOff>
    </xdr:from>
    <xdr:to>
      <xdr:col>10</xdr:col>
      <xdr:colOff>631032</xdr:colOff>
      <xdr:row>4</xdr:row>
      <xdr:rowOff>83343</xdr:rowOff>
    </xdr:to>
    <xdr:pic>
      <xdr:nvPicPr>
        <xdr:cNvPr id="7" name="Picture 6" descr="2017-logo-Tata-Motors – ARA Global"/>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164955" y="295275"/>
          <a:ext cx="962025" cy="816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838408</xdr:colOff>
      <xdr:row>1</xdr:row>
      <xdr:rowOff>101723</xdr:rowOff>
    </xdr:from>
    <xdr:to>
      <xdr:col>10</xdr:col>
      <xdr:colOff>824768</xdr:colOff>
      <xdr:row>4</xdr:row>
      <xdr:rowOff>90973</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562975" y="301625"/>
          <a:ext cx="967105" cy="817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558362</xdr:colOff>
      <xdr:row>1</xdr:row>
      <xdr:rowOff>98535</xdr:rowOff>
    </xdr:from>
    <xdr:to>
      <xdr:col>16</xdr:col>
      <xdr:colOff>679751</xdr:colOff>
      <xdr:row>4</xdr:row>
      <xdr:rowOff>87997</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521440" y="298450"/>
          <a:ext cx="969010" cy="817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2</xdr:col>
      <xdr:colOff>351169</xdr:colOff>
      <xdr:row>15</xdr:row>
      <xdr:rowOff>168088</xdr:rowOff>
    </xdr:from>
    <xdr:to>
      <xdr:col>11</xdr:col>
      <xdr:colOff>1053353</xdr:colOff>
      <xdr:row>40</xdr:row>
      <xdr:rowOff>56030</xdr:rowOff>
    </xdr:to>
    <xdr:graphicFrame>
      <xdr:nvGraphicFramePr>
        <xdr:cNvPr id="2" name="Chart 1"/>
        <xdr:cNvGraphicFramePr/>
      </xdr:nvGraphicFramePr>
      <xdr:xfrm>
        <a:off x="1294130" y="3387090"/>
        <a:ext cx="6569075" cy="46507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288636</xdr:colOff>
      <xdr:row>33</xdr:row>
      <xdr:rowOff>67235</xdr:rowOff>
    </xdr:from>
    <xdr:to>
      <xdr:col>11</xdr:col>
      <xdr:colOff>907677</xdr:colOff>
      <xdr:row>33</xdr:row>
      <xdr:rowOff>129887</xdr:rowOff>
    </xdr:to>
    <xdr:cxnSp>
      <xdr:nvCxnSpPr>
        <xdr:cNvPr id="6" name="Straight Connector 5"/>
        <xdr:cNvCxnSpPr/>
      </xdr:nvCxnSpPr>
      <xdr:spPr>
        <a:xfrm flipV="1">
          <a:off x="1936115" y="6715125"/>
          <a:ext cx="5781675" cy="62865"/>
        </a:xfrm>
        <a:prstGeom prst="line">
          <a:avLst/>
        </a:prstGeom>
        <a:ln>
          <a:solidFill>
            <a:schemeClr val="accent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549087</xdr:colOff>
      <xdr:row>1</xdr:row>
      <xdr:rowOff>145677</xdr:rowOff>
    </xdr:from>
    <xdr:to>
      <xdr:col>13</xdr:col>
      <xdr:colOff>628229</xdr:colOff>
      <xdr:row>4</xdr:row>
      <xdr:rowOff>48326</xdr:rowOff>
    </xdr:to>
    <xdr:pic>
      <xdr:nvPicPr>
        <xdr:cNvPr id="3" name="Picture 2" descr="2017-logo-Tata-Motors – ARA Global"/>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8463915" y="345440"/>
          <a:ext cx="965200" cy="817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3" name="Chart 2"/>
        <xdr:cNvSpPr/>
      </xdr:nvSpPr>
      <xdr:spPr>
        <a:xfrm>
          <a:off x="0" y="0"/>
          <a:ext cx="0" cy="0"/>
        </a:xfrm>
      </xdr:spPr>
    </xdr:sp>
    <xdr:clientData/>
  </xdr:twoCellAnchor>
  <xdr:twoCellAnchor>
    <xdr:from>
      <xdr:col>9</xdr:col>
      <xdr:colOff>27214</xdr:colOff>
      <xdr:row>34</xdr:row>
      <xdr:rowOff>0</xdr:rowOff>
    </xdr:from>
    <xdr:to>
      <xdr:col>13</xdr:col>
      <xdr:colOff>471714</xdr:colOff>
      <xdr:row>45</xdr:row>
      <xdr:rowOff>99786</xdr:rowOff>
    </xdr:to>
    <xdr:sp>
      <xdr:nvSpPr>
        <xdr:cNvPr id="2" name="Rectangles 1"/>
        <xdr:cNvSpPr>
          <a:spLocks noTextEdit="1"/>
        </xdr:cNvSpPr>
      </xdr:nvSpPr>
      <xdr:spPr>
        <a:xfrm>
          <a:off x="7370445" y="6905625"/>
          <a:ext cx="4511675" cy="21951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endParaRPr lang="en-IN" sz="1100"/>
        </a:p>
      </xdr:txBody>
    </xdr:sp>
    <xdr:clientData/>
  </xdr:twoCellAnchor>
  <xdr:twoCellAnchor editAs="oneCell">
    <xdr:from>
      <xdr:col>13</xdr:col>
      <xdr:colOff>422519</xdr:colOff>
      <xdr:row>1</xdr:row>
      <xdr:rowOff>127000</xdr:rowOff>
    </xdr:from>
    <xdr:to>
      <xdr:col>13</xdr:col>
      <xdr:colOff>1391809</xdr:colOff>
      <xdr:row>4</xdr:row>
      <xdr:rowOff>75406</xdr:rowOff>
    </xdr:to>
    <xdr:pic>
      <xdr:nvPicPr>
        <xdr:cNvPr id="4" name="Picture 3"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833225" y="327025"/>
          <a:ext cx="969010" cy="824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183837</xdr:colOff>
      <xdr:row>13</xdr:row>
      <xdr:rowOff>8828</xdr:rowOff>
    </xdr:from>
    <xdr:to>
      <xdr:col>26</xdr:col>
      <xdr:colOff>443608</xdr:colOff>
      <xdr:row>32</xdr:row>
      <xdr:rowOff>80493</xdr:rowOff>
    </xdr:to>
    <xdr:pic>
      <xdr:nvPicPr>
        <xdr:cNvPr id="3" name="Picture 2"/>
        <xdr:cNvPicPr>
          <a:picLocks noChangeAspect="1"/>
        </xdr:cNvPicPr>
      </xdr:nvPicPr>
      <xdr:blipFill>
        <a:blip r:embed="rId7"/>
        <a:srcRect l="-209596" t="-67764" r="171855" b="20186"/>
        <a:stretch>
          <a:fillRect/>
        </a:stretch>
      </xdr:blipFill>
      <xdr:spPr>
        <a:xfrm>
          <a:off x="12346940" y="3065780"/>
          <a:ext cx="5660390" cy="3472180"/>
        </a:xfrm>
        <a:prstGeom prst="rect">
          <a:avLst/>
        </a:prstGeom>
      </xdr:spPr>
    </xdr:pic>
    <xdr:clientData/>
  </xdr:twoCellAnchor>
  <xdr:twoCellAnchor editAs="oneCell">
    <xdr:from>
      <xdr:col>6</xdr:col>
      <xdr:colOff>600205</xdr:colOff>
      <xdr:row>2</xdr:row>
      <xdr:rowOff>26187</xdr:rowOff>
    </xdr:from>
    <xdr:to>
      <xdr:col>8</xdr:col>
      <xdr:colOff>411387</xdr:colOff>
      <xdr:row>4</xdr:row>
      <xdr:rowOff>221815</xdr:rowOff>
    </xdr:to>
    <xdr:pic>
      <xdr:nvPicPr>
        <xdr:cNvPr id="4" name="Picture 3" descr="Tata Motors Logo Meaning and History [Tata Motors symbol]"/>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5886450" y="359410"/>
          <a:ext cx="1153795" cy="833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1138354</xdr:colOff>
      <xdr:row>19</xdr:row>
      <xdr:rowOff>58080</xdr:rowOff>
    </xdr:from>
    <xdr:ext cx="184731" cy="264560"/>
    <xdr:sp>
      <xdr:nvSpPr>
        <xdr:cNvPr id="8" name="TextBox 7"/>
        <xdr:cNvSpPr txBox="1"/>
      </xdr:nvSpPr>
      <xdr:spPr>
        <a:xfrm>
          <a:off x="1261745" y="4039235"/>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534329</xdr:colOff>
      <xdr:row>23</xdr:row>
      <xdr:rowOff>11616</xdr:rowOff>
    </xdr:from>
    <xdr:ext cx="184731" cy="264560"/>
    <xdr:sp>
      <xdr:nvSpPr>
        <xdr:cNvPr id="9" name="TextBox 8"/>
        <xdr:cNvSpPr txBox="1"/>
      </xdr:nvSpPr>
      <xdr:spPr>
        <a:xfrm>
          <a:off x="4448810" y="4754880"/>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16</xdr:row>
      <xdr:rowOff>22033</xdr:rowOff>
    </xdr:from>
    <xdr:to>
      <xdr:col>1</xdr:col>
      <xdr:colOff>2010756</xdr:colOff>
      <xdr:row>28</xdr:row>
      <xdr:rowOff>164</xdr:rowOff>
    </xdr:to>
    <xdr:grpSp>
      <xdr:nvGrpSpPr>
        <xdr:cNvPr id="59" name="Group 58"/>
        <xdr:cNvGrpSpPr/>
      </xdr:nvGrpSpPr>
      <xdr:grpSpPr>
        <a:xfrm>
          <a:off x="0" y="3593465"/>
          <a:ext cx="2134235" cy="2102485"/>
          <a:chOff x="0" y="2957319"/>
          <a:chExt cx="2049318" cy="2356922"/>
        </a:xfrm>
      </xdr:grpSpPr>
      <xdr:graphicFrame>
        <xdr:nvGraphicFramePr>
          <xdr:cNvPr id="6" name="Chart 5"/>
          <xdr:cNvGraphicFramePr/>
        </xdr:nvGraphicFramePr>
        <xdr:xfrm>
          <a:off x="0" y="3183962"/>
          <a:ext cx="2049318" cy="2130279"/>
        </xdr:xfrm>
        <a:graphic>
          <a:graphicData uri="http://schemas.openxmlformats.org/drawingml/2006/chart">
            <c:chart xmlns:c="http://schemas.openxmlformats.org/drawingml/2006/chart" xmlns:r="http://schemas.openxmlformats.org/officeDocument/2006/relationships" r:id="rId1"/>
          </a:graphicData>
        </a:graphic>
      </xdr:graphicFrame>
      <xdr:sp>
        <xdr:nvSpPr>
          <xdr:cNvPr id="10" name="TextBox 9"/>
          <xdr:cNvSpPr txBox="1"/>
        </xdr:nvSpPr>
        <xdr:spPr>
          <a:xfrm>
            <a:off x="333725" y="3024599"/>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Revenues( INR Crs.)</a:t>
            </a:r>
            <a:endParaRPr lang="en-IN" sz="1050" b="1">
              <a:solidFill>
                <a:srgbClr val="0E6AB5"/>
              </a:solidFill>
            </a:endParaRPr>
          </a:p>
        </xdr:txBody>
      </xdr:sp>
      <xdr:cxnSp>
        <xdr:nvCxnSpPr>
          <xdr:cNvPr id="47" name="Straight Connector 46"/>
          <xdr:cNvCxnSpPr/>
        </xdr:nvCxnSpPr>
        <xdr:spPr>
          <a:xfrm flipV="1">
            <a:off x="173784" y="2957319"/>
            <a:ext cx="1612755" cy="10824"/>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97479</xdr:colOff>
      <xdr:row>16</xdr:row>
      <xdr:rowOff>10221</xdr:rowOff>
    </xdr:from>
    <xdr:to>
      <xdr:col>5</xdr:col>
      <xdr:colOff>84506</xdr:colOff>
      <xdr:row>27</xdr:row>
      <xdr:rowOff>189690</xdr:rowOff>
    </xdr:to>
    <xdr:grpSp>
      <xdr:nvGrpSpPr>
        <xdr:cNvPr id="56" name="Group 55"/>
        <xdr:cNvGrpSpPr/>
      </xdr:nvGrpSpPr>
      <xdr:grpSpPr>
        <a:xfrm>
          <a:off x="2611755" y="3582035"/>
          <a:ext cx="2101850" cy="2112645"/>
          <a:chOff x="2443882" y="2883054"/>
          <a:chExt cx="2037814" cy="1949652"/>
        </a:xfrm>
      </xdr:grpSpPr>
      <xdr:graphicFrame>
        <xdr:nvGraphicFramePr>
          <xdr:cNvPr id="35" name="Chart 34"/>
          <xdr:cNvGraphicFramePr/>
        </xdr:nvGraphicFramePr>
        <xdr:xfrm>
          <a:off x="2443882" y="3149430"/>
          <a:ext cx="2037814" cy="1683276"/>
        </xdr:xfrm>
        <a:graphic>
          <a:graphicData uri="http://schemas.openxmlformats.org/drawingml/2006/chart">
            <c:chart xmlns:c="http://schemas.openxmlformats.org/drawingml/2006/chart" xmlns:r="http://schemas.openxmlformats.org/officeDocument/2006/relationships" r:id="rId2"/>
          </a:graphicData>
        </a:graphic>
      </xdr:graphicFrame>
      <xdr:sp>
        <xdr:nvSpPr>
          <xdr:cNvPr id="36" name="TextBox 35"/>
          <xdr:cNvSpPr txBox="1"/>
        </xdr:nvSpPr>
        <xdr:spPr>
          <a:xfrm>
            <a:off x="2801151" y="2967242"/>
            <a:ext cx="1384166" cy="282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Net</a:t>
            </a:r>
            <a:r>
              <a:rPr lang="en-IN" sz="1050" b="1" baseline="0">
                <a:solidFill>
                  <a:srgbClr val="0E6AB5"/>
                </a:solidFill>
              </a:rPr>
              <a:t> Profit</a:t>
            </a:r>
            <a:r>
              <a:rPr lang="en-IN" sz="1050" b="1">
                <a:solidFill>
                  <a:srgbClr val="0E6AB5"/>
                </a:solidFill>
              </a:rPr>
              <a:t>( INR Crs.)</a:t>
            </a:r>
            <a:endParaRPr lang="en-IN" sz="1050" b="1">
              <a:solidFill>
                <a:srgbClr val="0E6AB5"/>
              </a:solidFill>
            </a:endParaRPr>
          </a:p>
        </xdr:txBody>
      </xdr:sp>
      <xdr:cxnSp>
        <xdr:nvCxnSpPr>
          <xdr:cNvPr id="53" name="Straight Connector 52"/>
          <xdr:cNvCxnSpPr/>
        </xdr:nvCxnSpPr>
        <xdr:spPr>
          <a:xfrm>
            <a:off x="2516562" y="2883054"/>
            <a:ext cx="1863777" cy="541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11263</xdr:colOff>
      <xdr:row>16</xdr:row>
      <xdr:rowOff>13726</xdr:rowOff>
    </xdr:from>
    <xdr:to>
      <xdr:col>9</xdr:col>
      <xdr:colOff>103799</xdr:colOff>
      <xdr:row>28</xdr:row>
      <xdr:rowOff>80985</xdr:rowOff>
    </xdr:to>
    <xdr:grpSp>
      <xdr:nvGrpSpPr>
        <xdr:cNvPr id="58" name="Group 57"/>
        <xdr:cNvGrpSpPr/>
      </xdr:nvGrpSpPr>
      <xdr:grpSpPr>
        <a:xfrm>
          <a:off x="5297170" y="3585210"/>
          <a:ext cx="2169160" cy="2191385"/>
          <a:chOff x="4925913" y="2943898"/>
          <a:chExt cx="2066672" cy="2001405"/>
        </a:xfrm>
      </xdr:grpSpPr>
      <xdr:graphicFrame>
        <xdr:nvGraphicFramePr>
          <xdr:cNvPr id="39" name="Chart 38"/>
          <xdr:cNvGraphicFramePr/>
        </xdr:nvGraphicFramePr>
        <xdr:xfrm>
          <a:off x="4925913" y="3157567"/>
          <a:ext cx="1972496" cy="1787736"/>
        </xdr:xfrm>
        <a:graphic>
          <a:graphicData uri="http://schemas.openxmlformats.org/drawingml/2006/chart">
            <c:chart xmlns:c="http://schemas.openxmlformats.org/drawingml/2006/chart" xmlns:r="http://schemas.openxmlformats.org/officeDocument/2006/relationships" r:id="rId3"/>
          </a:graphicData>
        </a:graphic>
      </xdr:graphicFrame>
      <xdr:sp>
        <xdr:nvSpPr>
          <xdr:cNvPr id="40" name="TextBox 39"/>
          <xdr:cNvSpPr txBox="1"/>
        </xdr:nvSpPr>
        <xdr:spPr>
          <a:xfrm>
            <a:off x="5041594" y="3057902"/>
            <a:ext cx="1950991" cy="23196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Average</a:t>
            </a:r>
            <a:r>
              <a:rPr lang="en-IN" sz="1050" b="1" baseline="0">
                <a:solidFill>
                  <a:srgbClr val="0E6AB5"/>
                </a:solidFill>
              </a:rPr>
              <a:t> Total Assets</a:t>
            </a:r>
            <a:r>
              <a:rPr lang="en-IN" sz="1050" b="1">
                <a:solidFill>
                  <a:srgbClr val="0E6AB5"/>
                </a:solidFill>
              </a:rPr>
              <a:t>( INR Crs.)</a:t>
            </a:r>
            <a:endParaRPr lang="en-IN" sz="1050" b="1">
              <a:solidFill>
                <a:srgbClr val="0E6AB5"/>
              </a:solidFill>
            </a:endParaRPr>
          </a:p>
        </xdr:txBody>
      </xdr:sp>
      <xdr:cxnSp>
        <xdr:nvCxnSpPr>
          <xdr:cNvPr id="55" name="Straight Connector 54"/>
          <xdr:cNvCxnSpPr/>
        </xdr:nvCxnSpPr>
        <xdr:spPr>
          <a:xfrm flipV="1">
            <a:off x="4928926" y="2943898"/>
            <a:ext cx="1985647" cy="797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31</xdr:row>
      <xdr:rowOff>38945</xdr:rowOff>
    </xdr:from>
    <xdr:to>
      <xdr:col>1</xdr:col>
      <xdr:colOff>2181585</xdr:colOff>
      <xdr:row>41</xdr:row>
      <xdr:rowOff>63536</xdr:rowOff>
    </xdr:to>
    <xdr:grpSp>
      <xdr:nvGrpSpPr>
        <xdr:cNvPr id="60" name="Group 59"/>
        <xdr:cNvGrpSpPr/>
      </xdr:nvGrpSpPr>
      <xdr:grpSpPr>
        <a:xfrm>
          <a:off x="0" y="6306185"/>
          <a:ext cx="2305050" cy="1929765"/>
          <a:chOff x="0" y="2952408"/>
          <a:chExt cx="2049318" cy="2223804"/>
        </a:xfrm>
      </xdr:grpSpPr>
      <xdr:graphicFrame>
        <xdr:nvGraphicFramePr>
          <xdr:cNvPr id="61" name="Chart 60"/>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4"/>
          </a:graphicData>
        </a:graphic>
      </xdr:graphicFrame>
      <xdr:sp>
        <xdr:nvSpPr>
          <xdr:cNvPr id="62" name="TextBox 61"/>
          <xdr:cNvSpPr txBox="1"/>
        </xdr:nvSpPr>
        <xdr:spPr>
          <a:xfrm>
            <a:off x="356402" y="2952408"/>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Return on Equity</a:t>
            </a:r>
            <a:endParaRPr lang="en-IN" sz="1050" b="1">
              <a:solidFill>
                <a:srgbClr val="0E6AB5"/>
              </a:solidFill>
            </a:endParaRPr>
          </a:p>
        </xdr:txBody>
      </xdr:sp>
      <xdr:cxnSp>
        <xdr:nvCxnSpPr>
          <xdr:cNvPr id="63" name="Straight Connector 62"/>
          <xdr:cNvCxnSpPr/>
        </xdr:nvCxnSpPr>
        <xdr:spPr>
          <a:xfrm flipV="1">
            <a:off x="173784" y="2957319"/>
            <a:ext cx="1612755" cy="10824"/>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229741</xdr:colOff>
      <xdr:row>31</xdr:row>
      <xdr:rowOff>54768</xdr:rowOff>
    </xdr:from>
    <xdr:to>
      <xdr:col>5</xdr:col>
      <xdr:colOff>315722</xdr:colOff>
      <xdr:row>41</xdr:row>
      <xdr:rowOff>28717</xdr:rowOff>
    </xdr:to>
    <xdr:grpSp>
      <xdr:nvGrpSpPr>
        <xdr:cNvPr id="64" name="Group 63"/>
        <xdr:cNvGrpSpPr/>
      </xdr:nvGrpSpPr>
      <xdr:grpSpPr>
        <a:xfrm>
          <a:off x="2743835" y="6322060"/>
          <a:ext cx="2200910" cy="1878965"/>
          <a:chOff x="0" y="2952408"/>
          <a:chExt cx="2049318" cy="2223804"/>
        </a:xfrm>
      </xdr:grpSpPr>
      <xdr:graphicFrame>
        <xdr:nvGraphicFramePr>
          <xdr:cNvPr id="65" name="Chart 64"/>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5"/>
          </a:graphicData>
        </a:graphic>
      </xdr:graphicFrame>
      <xdr:sp>
        <xdr:nvSpPr>
          <xdr:cNvPr id="66" name="TextBox 65"/>
          <xdr:cNvSpPr txBox="1"/>
        </xdr:nvSpPr>
        <xdr:spPr>
          <a:xfrm>
            <a:off x="356402" y="2952408"/>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Return on Assets</a:t>
            </a:r>
            <a:endParaRPr lang="en-IN" sz="1050" b="1">
              <a:solidFill>
                <a:srgbClr val="0E6AB5"/>
              </a:solidFill>
            </a:endParaRPr>
          </a:p>
        </xdr:txBody>
      </xdr:sp>
      <xdr:cxnSp>
        <xdr:nvCxnSpPr>
          <xdr:cNvPr id="67" name="Straight Connector 66"/>
          <xdr:cNvCxnSpPr/>
        </xdr:nvCxnSpPr>
        <xdr:spPr>
          <a:xfrm flipV="1">
            <a:off x="173784" y="2957319"/>
            <a:ext cx="1612755" cy="10824"/>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189406</xdr:colOff>
      <xdr:row>31</xdr:row>
      <xdr:rowOff>34243</xdr:rowOff>
    </xdr:from>
    <xdr:to>
      <xdr:col>9</xdr:col>
      <xdr:colOff>334834</xdr:colOff>
      <xdr:row>41</xdr:row>
      <xdr:rowOff>69148</xdr:rowOff>
    </xdr:to>
    <xdr:grpSp>
      <xdr:nvGrpSpPr>
        <xdr:cNvPr id="68" name="Group 67"/>
        <xdr:cNvGrpSpPr/>
      </xdr:nvGrpSpPr>
      <xdr:grpSpPr>
        <a:xfrm>
          <a:off x="5475605" y="6301105"/>
          <a:ext cx="2221865" cy="1939925"/>
          <a:chOff x="0" y="2952408"/>
          <a:chExt cx="2049318" cy="2223804"/>
        </a:xfrm>
      </xdr:grpSpPr>
      <xdr:graphicFrame>
        <xdr:nvGraphicFramePr>
          <xdr:cNvPr id="69" name="Chart 68"/>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6"/>
          </a:graphicData>
        </a:graphic>
      </xdr:graphicFrame>
      <xdr:sp>
        <xdr:nvSpPr>
          <xdr:cNvPr id="70" name="TextBox 69"/>
          <xdr:cNvSpPr txBox="1"/>
        </xdr:nvSpPr>
        <xdr:spPr>
          <a:xfrm>
            <a:off x="356402" y="2952408"/>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Financial Leverage</a:t>
            </a:r>
            <a:endParaRPr lang="en-IN" sz="1050" b="1">
              <a:solidFill>
                <a:srgbClr val="0E6AB5"/>
              </a:solidFill>
            </a:endParaRPr>
          </a:p>
        </xdr:txBody>
      </xdr:sp>
      <xdr:cxnSp>
        <xdr:nvCxnSpPr>
          <xdr:cNvPr id="71" name="Straight Connector 70"/>
          <xdr:cNvCxnSpPr/>
        </xdr:nvCxnSpPr>
        <xdr:spPr>
          <a:xfrm flipV="1">
            <a:off x="74479" y="2957319"/>
            <a:ext cx="1612755" cy="10824"/>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oneCellAnchor>
    <xdr:from>
      <xdr:col>1</xdr:col>
      <xdr:colOff>55118</xdr:colOff>
      <xdr:row>41</xdr:row>
      <xdr:rowOff>112266</xdr:rowOff>
    </xdr:from>
    <xdr:ext cx="6859255" cy="2493234"/>
    <xdr:sp>
      <xdr:nvSpPr>
        <xdr:cNvPr id="5" name="TextBox 4"/>
        <xdr:cNvSpPr txBox="1"/>
      </xdr:nvSpPr>
      <xdr:spPr>
        <a:xfrm>
          <a:off x="178435" y="8284210"/>
          <a:ext cx="6859270" cy="2493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defRPr/>
          </a:pPr>
          <a:r>
            <a:rPr lang="en-IN" sz="1400" b="1" i="0">
              <a:solidFill>
                <a:srgbClr val="0E6AB5"/>
              </a:solidFill>
              <a:effectLst/>
              <a:latin typeface="+mn-lt"/>
              <a:ea typeface="+mn-ea"/>
              <a:cs typeface="+mn-cs"/>
            </a:rPr>
            <a:t>Recent Updates</a:t>
          </a:r>
          <a:endParaRPr lang="en-IN" sz="1400" b="1" i="0">
            <a:solidFill>
              <a:srgbClr val="0E6AB5"/>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r>
            <a:rPr lang="en-IN" sz="1200" b="0" i="0">
              <a:solidFill>
                <a:schemeClr val="tx1"/>
              </a:solidFill>
              <a:effectLst/>
              <a:latin typeface="+mn-lt"/>
              <a:ea typeface="+mn-ea"/>
              <a:cs typeface="+mn-cs"/>
            </a:rPr>
            <a:t>Tata Motors Share Price Live Updates: </a:t>
          </a:r>
          <a:r>
            <a:rPr lang="en-IN" sz="1200" b="0" i="0" u="none" strike="noStrike">
              <a:solidFill>
                <a:schemeClr val="tx1"/>
              </a:solidFill>
              <a:effectLst/>
              <a:latin typeface="+mn-lt"/>
              <a:ea typeface="+mn-ea"/>
              <a:cs typeface="+mn-cs"/>
            </a:rPr>
            <a:t>Tata Motors stock price went up on 09 Aug 2024, by 2.51 %. The stock closed at 1041.35 per share. The stock is currently trading at 1067.45 per share.</a:t>
          </a:r>
          <a:endParaRPr lang="en-IN" sz="1200" b="0" i="0" u="none" strike="noStrike">
            <a:solidFill>
              <a:schemeClr val="tx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r>
            <a:rPr lang="en-IN" sz="1200" b="0" i="0">
              <a:solidFill>
                <a:schemeClr val="tx1"/>
              </a:solidFill>
              <a:effectLst/>
              <a:latin typeface="+mn-lt"/>
              <a:ea typeface="+mn-ea"/>
              <a:cs typeface="+mn-cs"/>
            </a:rPr>
            <a:t>Tata Motors has a 5.16% MF holding &amp; 18.18% FII holding as per filings in the june quarter.The MF holding has decreased from 5.64% in march to 5.16% in june quarter.The FII holding has decreased from 19.20% in march to 18.18% in june quarter.</a:t>
          </a:r>
          <a:endParaRPr lang="en-IN" sz="1200" b="0" i="0" u="none" strike="noStrike">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Tata Motors reported a Return on Equity (ROE) of 48.22% in the most recent fiscal year.</a:t>
          </a:r>
          <a:endParaRPr lang="en-IN" sz="1200" b="0" i="0">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The company also recorded a Return on Investment (ROI) of 17.54% for the same period. </a:t>
          </a:r>
          <a:endParaRPr lang="en-IN" sz="1200" b="0" i="0">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The consensus estimates for ROE in the current and upcoming fiscal years are 25.38% and 24.26%, respectively.</a:t>
          </a:r>
          <a:endParaRPr lang="en-IN" sz="1200" b="0" i="0">
            <a:no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Tata Motors has unveiled its latest offering in the fast growing mid-SUV segment, the Tata Curvv Coupe.They have a long-term direction of attaining 30% plus EV penetration by 2030.</a:t>
          </a:r>
          <a:endParaRPr lang="en-IN" sz="1200" b="0" i="0">
            <a:solidFill>
              <a:schemeClr val="tx1"/>
            </a:solidFill>
            <a:effectLst/>
            <a:latin typeface="+mn-lt"/>
            <a:ea typeface="+mn-ea"/>
            <a:cs typeface="+mn-cs"/>
          </a:endParaRPr>
        </a:p>
      </xdr:txBody>
    </xdr:sp>
    <xdr:clientData/>
  </xdr:oneCellAnchor>
  <xdr:oneCellAnchor>
    <xdr:from>
      <xdr:col>0</xdr:col>
      <xdr:colOff>34954</xdr:colOff>
      <xdr:row>58</xdr:row>
      <xdr:rowOff>120450</xdr:rowOff>
    </xdr:from>
    <xdr:ext cx="7183074" cy="374141"/>
    <xdr:sp>
      <xdr:nvSpPr>
        <xdr:cNvPr id="2" name="TextBox 1"/>
        <xdr:cNvSpPr txBox="1"/>
      </xdr:nvSpPr>
      <xdr:spPr>
        <a:xfrm>
          <a:off x="34925" y="11349990"/>
          <a:ext cx="7182485" cy="3740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rgbClr val="0E6AB5"/>
              </a:solidFill>
            </a:rPr>
            <a:t>Dupont</a:t>
          </a:r>
          <a:r>
            <a:rPr lang="en-IN" sz="1800" b="1" baseline="0">
              <a:solidFill>
                <a:srgbClr val="0E6AB5"/>
              </a:solidFill>
            </a:rPr>
            <a:t> Analysis - Return on Equity &amp; Return on Asset</a:t>
          </a:r>
          <a:r>
            <a:rPr lang="en-IN" sz="1800" b="1" i="0" u="none" strike="noStrike">
              <a:solidFill>
                <a:srgbClr val="0E6AB5"/>
              </a:solidFill>
              <a:effectLst/>
              <a:latin typeface="+mn-lt"/>
              <a:ea typeface="+mn-ea"/>
              <a:cs typeface="+mn-cs"/>
            </a:rPr>
            <a:t> </a:t>
          </a:r>
          <a:r>
            <a:rPr lang="en-IN" sz="1800" b="1">
              <a:solidFill>
                <a:srgbClr val="0E6AB5"/>
              </a:solidFill>
            </a:rPr>
            <a:t> </a:t>
          </a:r>
          <a:r>
            <a:rPr lang="en-IN" sz="1800" b="1" i="0" u="none" strike="noStrike">
              <a:solidFill>
                <a:srgbClr val="0E6AB5"/>
              </a:solidFill>
              <a:effectLst/>
              <a:latin typeface="+mn-lt"/>
              <a:ea typeface="+mn-ea"/>
              <a:cs typeface="+mn-cs"/>
            </a:rPr>
            <a:t> </a:t>
          </a:r>
          <a:r>
            <a:rPr lang="en-IN" sz="1800" b="1">
              <a:solidFill>
                <a:srgbClr val="0E6AB5"/>
              </a:solidFill>
            </a:rPr>
            <a:t> </a:t>
          </a:r>
          <a:r>
            <a:rPr lang="en-IN" sz="1800" b="1" i="0" u="none" strike="noStrike">
              <a:solidFill>
                <a:srgbClr val="0E6AB5"/>
              </a:solidFill>
              <a:effectLst/>
              <a:latin typeface="+mn-lt"/>
              <a:ea typeface="+mn-ea"/>
              <a:cs typeface="+mn-cs"/>
            </a:rPr>
            <a:t> </a:t>
          </a:r>
          <a:r>
            <a:rPr lang="en-IN" b="1">
              <a:solidFill>
                <a:srgbClr val="0E6AB5"/>
              </a:solidFill>
            </a:rPr>
            <a:t> </a:t>
          </a:r>
          <a:r>
            <a:rPr lang="en-IN" sz="1100" b="1" i="0" u="none" strike="noStrike">
              <a:solidFill>
                <a:srgbClr val="0E6AB5"/>
              </a:solidFill>
              <a:effectLst/>
              <a:latin typeface="+mn-lt"/>
              <a:ea typeface="+mn-ea"/>
              <a:cs typeface="+mn-cs"/>
            </a:rPr>
            <a:t> </a:t>
          </a:r>
          <a:r>
            <a:rPr lang="en-IN" b="1">
              <a:solidFill>
                <a:srgbClr val="0E6AB5"/>
              </a:solidFill>
            </a:rPr>
            <a:t> </a:t>
          </a:r>
          <a:r>
            <a:rPr lang="en-IN" sz="1100" b="1" i="0" u="none" strike="noStrike">
              <a:solidFill>
                <a:srgbClr val="0E6AB5"/>
              </a:solidFill>
              <a:effectLst/>
              <a:latin typeface="+mn-lt"/>
              <a:ea typeface="+mn-ea"/>
              <a:cs typeface="+mn-cs"/>
            </a:rPr>
            <a:t> </a:t>
          </a:r>
          <a:r>
            <a:rPr lang="en-IN" b="1">
              <a:solidFill>
                <a:srgbClr val="0E6AB5"/>
              </a:solidFill>
            </a:rPr>
            <a:t> </a:t>
          </a:r>
          <a:r>
            <a:rPr lang="en-IN" sz="1100" b="1" i="0" u="none" strike="noStrike">
              <a:solidFill>
                <a:srgbClr val="0E6AB5"/>
              </a:solidFill>
              <a:effectLst/>
              <a:latin typeface="+mn-lt"/>
              <a:ea typeface="+mn-ea"/>
              <a:cs typeface="+mn-cs"/>
            </a:rPr>
            <a:t> </a:t>
          </a:r>
          <a:r>
            <a:rPr lang="en-IN" b="1">
              <a:solidFill>
                <a:srgbClr val="0E6AB5"/>
              </a:solidFill>
            </a:rPr>
            <a:t> </a:t>
          </a:r>
          <a:r>
            <a:rPr lang="en-IN" sz="1100" b="1" i="0" u="none" strike="noStrike">
              <a:solidFill>
                <a:srgbClr val="0E6AB5"/>
              </a:solidFill>
              <a:effectLst/>
              <a:latin typeface="+mn-lt"/>
              <a:ea typeface="+mn-ea"/>
              <a:cs typeface="+mn-cs"/>
            </a:rPr>
            <a:t> </a:t>
          </a:r>
          <a:r>
            <a:rPr lang="en-IN" b="1">
              <a:solidFill>
                <a:srgbClr val="0E6AB5"/>
              </a:solidFill>
            </a:rPr>
            <a:t> </a:t>
          </a:r>
          <a:r>
            <a:rPr lang="en-IN" sz="1100" b="1" i="0" u="none" strike="noStrike">
              <a:solidFill>
                <a:srgbClr val="0E6AB5"/>
              </a:solidFill>
              <a:effectLst/>
              <a:latin typeface="+mn-lt"/>
              <a:ea typeface="+mn-ea"/>
              <a:cs typeface="+mn-cs"/>
            </a:rPr>
            <a:t> </a:t>
          </a:r>
          <a:r>
            <a:rPr lang="en-IN" b="1">
              <a:solidFill>
                <a:srgbClr val="0E6AB5"/>
              </a:solidFill>
            </a:rPr>
            <a:t> </a:t>
          </a:r>
          <a:endParaRPr lang="en-IN" sz="1100" b="1">
            <a:solidFill>
              <a:srgbClr val="0E6AB5"/>
            </a:solidFill>
          </a:endParaRPr>
        </a:p>
      </xdr:txBody>
    </xdr:sp>
    <xdr:clientData/>
  </xdr:oneCellAnchor>
  <xdr:oneCellAnchor>
    <xdr:from>
      <xdr:col>0</xdr:col>
      <xdr:colOff>112406</xdr:colOff>
      <xdr:row>100</xdr:row>
      <xdr:rowOff>164014</xdr:rowOff>
    </xdr:from>
    <xdr:ext cx="7243430" cy="1672412"/>
    <xdr:sp>
      <xdr:nvSpPr>
        <xdr:cNvPr id="7" name="TextBox 6"/>
        <xdr:cNvSpPr txBox="1"/>
      </xdr:nvSpPr>
      <xdr:spPr>
        <a:xfrm>
          <a:off x="112395" y="19394805"/>
          <a:ext cx="7242810" cy="1672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solidFill>
                <a:srgbClr val="0E6AB5"/>
              </a:solidFill>
            </a:rPr>
            <a:t>Dupont</a:t>
          </a:r>
          <a:r>
            <a:rPr lang="en-IN" sz="1600" baseline="0">
              <a:solidFill>
                <a:srgbClr val="0E6AB5"/>
              </a:solidFill>
            </a:rPr>
            <a:t> Summary</a:t>
          </a:r>
          <a:endParaRPr lang="en-IN" sz="1600" baseline="0">
            <a:solidFill>
              <a:srgbClr val="0E6AB5"/>
            </a:solidFill>
          </a:endParaRPr>
        </a:p>
        <a:p>
          <a:pPr marL="171450" indent="-171450">
            <a:buFont typeface="Arial" panose="020B0604020202020204" pitchFamily="7" charset="0"/>
            <a:buChar char="•"/>
          </a:pPr>
          <a:r>
            <a:rPr lang="en-IN" sz="1200" baseline="0">
              <a:solidFill>
                <a:schemeClr val="tx1">
                  <a:lumMod val="95000"/>
                  <a:lumOff val="5000"/>
                </a:schemeClr>
              </a:solidFill>
            </a:rPr>
            <a:t>ROE of TATA Motors has been to -19.73% during COVID and decreased further to -22.90% in FY21 which now has rose above precovid levels and currently at 48.23% as of March 2024.</a:t>
          </a:r>
          <a:endParaRPr lang="en-IN" sz="1200" baseline="0">
            <a:solidFill>
              <a:schemeClr val="tx1">
                <a:lumMod val="95000"/>
                <a:lumOff val="5000"/>
              </a:schemeClr>
            </a:solidFill>
          </a:endParaRPr>
        </a:p>
        <a:p>
          <a:pPr marL="171450" indent="-171450">
            <a:buFont typeface="Arial" panose="020B0604020202020204" pitchFamily="7" charset="0"/>
            <a:buChar char="•"/>
          </a:pPr>
          <a:r>
            <a:rPr lang="en-IN" sz="1200" baseline="0">
              <a:solidFill>
                <a:schemeClr val="tx1">
                  <a:lumMod val="95000"/>
                  <a:lumOff val="5000"/>
                </a:schemeClr>
              </a:solidFill>
            </a:rPr>
            <a:t>ROE has been in negative from 2019 to 2022 but 2023 onwards, it has shown a positive ROE. </a:t>
          </a:r>
          <a:endParaRPr lang="en-IN" sz="1200" baseline="0">
            <a:solidFill>
              <a:schemeClr val="tx1">
                <a:lumMod val="95000"/>
                <a:lumOff val="5000"/>
              </a:schemeClr>
            </a:solidFill>
          </a:endParaRPr>
        </a:p>
        <a:p>
          <a:pPr marL="171450" indent="-171450">
            <a:buFont typeface="Arial" panose="020B0604020202020204" pitchFamily="7" charset="0"/>
            <a:buChar char="•"/>
          </a:pPr>
          <a:r>
            <a:rPr lang="en-IN" sz="1200" baseline="0">
              <a:solidFill>
                <a:schemeClr val="tx1">
                  <a:lumMod val="95000"/>
                  <a:lumOff val="5000"/>
                </a:schemeClr>
              </a:solidFill>
            </a:rPr>
            <a:t>Net Profit Margin has significantlty improved from -9.55% in 2019 to 7.17% in 2024.</a:t>
          </a:r>
          <a:endParaRPr lang="en-IN" sz="1200" baseline="0">
            <a:solidFill>
              <a:schemeClr val="tx1">
                <a:lumMod val="95000"/>
                <a:lumOff val="5000"/>
              </a:schemeClr>
            </a:solidFill>
          </a:endParaRPr>
        </a:p>
        <a:p>
          <a:pPr marL="171450" indent="-171450">
            <a:buFont typeface="Arial" panose="020B0604020202020204" pitchFamily="7" charset="0"/>
            <a:buChar char="•"/>
          </a:pPr>
          <a:r>
            <a:rPr lang="en-IN" sz="1200" baseline="0">
              <a:solidFill>
                <a:schemeClr val="tx1">
                  <a:lumMod val="95000"/>
                  <a:lumOff val="5000"/>
                </a:schemeClr>
              </a:solidFill>
            </a:rPr>
            <a:t> There has been a constant increase in financial leverage from 3.9x in 2018 to 7.4x in 2023 but now it has come down to 5.4x which can be seen as positive sign but depends on the company's future performance.</a:t>
          </a:r>
          <a:endParaRPr lang="en-IN" sz="1200" baseline="0">
            <a:solidFill>
              <a:schemeClr val="tx1">
                <a:lumMod val="95000"/>
                <a:lumOff val="5000"/>
              </a:schemeClr>
            </a:solidFill>
          </a:endParaRPr>
        </a:p>
        <a:p>
          <a:pPr marL="171450" indent="-171450">
            <a:buFont typeface="Arial" panose="020B0604020202020204" pitchFamily="7" charset="0"/>
            <a:buChar char="•"/>
          </a:pPr>
          <a:r>
            <a:rPr lang="en-IN" sz="1200" baseline="0">
              <a:solidFill>
                <a:schemeClr val="tx1">
                  <a:lumMod val="95000"/>
                  <a:lumOff val="5000"/>
                </a:schemeClr>
              </a:solidFill>
            </a:rPr>
            <a:t>ROA of TATA Motors has been improved from -9.11% in 2019 to 8.92% in 2024 which is a postive sign.</a:t>
          </a:r>
          <a:endParaRPr lang="en-IN" sz="1200" baseline="0">
            <a:solidFill>
              <a:schemeClr val="tx1">
                <a:lumMod val="95000"/>
                <a:lumOff val="5000"/>
              </a:schemeClr>
            </a:solidFill>
          </a:endParaRPr>
        </a:p>
        <a:p>
          <a:endParaRPr lang="en-IN" sz="1600" baseline="0">
            <a:solidFill>
              <a:srgbClr val="0E6AB5"/>
            </a:solidFill>
          </a:endParaRPr>
        </a:p>
      </xdr:txBody>
    </xdr:sp>
    <xdr:clientData/>
  </xdr:oneCellAnchor>
  <xdr:oneCellAnchor>
    <xdr:from>
      <xdr:col>1</xdr:col>
      <xdr:colOff>0</xdr:colOff>
      <xdr:row>110</xdr:row>
      <xdr:rowOff>121596</xdr:rowOff>
    </xdr:from>
    <xdr:ext cx="7243430" cy="415453"/>
    <xdr:sp>
      <xdr:nvSpPr>
        <xdr:cNvPr id="11" name="TextBox 10"/>
        <xdr:cNvSpPr txBox="1"/>
      </xdr:nvSpPr>
      <xdr:spPr>
        <a:xfrm>
          <a:off x="123825" y="21257260"/>
          <a:ext cx="7242810" cy="415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i="1" baseline="0">
              <a:solidFill>
                <a:srgbClr val="0E6AB5"/>
              </a:solidFill>
            </a:rPr>
            <a:t>Disclaimer : </a:t>
          </a:r>
          <a:r>
            <a:rPr lang="en-IN" sz="1000" i="1" baseline="0">
              <a:solidFill>
                <a:schemeClr val="tx1"/>
              </a:solidFill>
            </a:rPr>
            <a:t>This report is made as a part of educational assignment and is meant for educational purpose only. The author of the report is not liable for any losses due to actions taken basis this report.</a:t>
          </a:r>
          <a:endParaRPr lang="en-IN" sz="1000" i="1" baseline="0">
            <a:solidFill>
              <a:srgbClr val="0E6AB5"/>
            </a:solidFill>
          </a:endParaRPr>
        </a:p>
      </xdr:txBody>
    </xdr:sp>
    <xdr:clientData/>
  </xdr:one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183837</xdr:colOff>
      <xdr:row>13</xdr:row>
      <xdr:rowOff>8828</xdr:rowOff>
    </xdr:from>
    <xdr:to>
      <xdr:col>26</xdr:col>
      <xdr:colOff>443607</xdr:colOff>
      <xdr:row>32</xdr:row>
      <xdr:rowOff>80492</xdr:rowOff>
    </xdr:to>
    <xdr:pic>
      <xdr:nvPicPr>
        <xdr:cNvPr id="2" name="Picture 1"/>
        <xdr:cNvPicPr>
          <a:picLocks noChangeAspect="1"/>
        </xdr:cNvPicPr>
      </xdr:nvPicPr>
      <xdr:blipFill>
        <a:blip r:embed="rId7"/>
        <a:srcRect l="-209596" t="-67764" r="171855" b="20186"/>
        <a:stretch>
          <a:fillRect/>
        </a:stretch>
      </xdr:blipFill>
      <xdr:spPr>
        <a:xfrm>
          <a:off x="12442190" y="3246755"/>
          <a:ext cx="5660390" cy="3472180"/>
        </a:xfrm>
        <a:prstGeom prst="rect">
          <a:avLst/>
        </a:prstGeom>
      </xdr:spPr>
    </xdr:pic>
    <xdr:clientData/>
  </xdr:twoCellAnchor>
  <xdr:twoCellAnchor editAs="oneCell">
    <xdr:from>
      <xdr:col>6</xdr:col>
      <xdr:colOff>600205</xdr:colOff>
      <xdr:row>2</xdr:row>
      <xdr:rowOff>26187</xdr:rowOff>
    </xdr:from>
    <xdr:to>
      <xdr:col>8</xdr:col>
      <xdr:colOff>411387</xdr:colOff>
      <xdr:row>4</xdr:row>
      <xdr:rowOff>221815</xdr:rowOff>
    </xdr:to>
    <xdr:pic>
      <xdr:nvPicPr>
        <xdr:cNvPr id="3" name="Picture 2" descr="Tata Motors Logo Meaning and History [Tata Motors symbol]"/>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5981700" y="359410"/>
          <a:ext cx="1153795" cy="833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1138354</xdr:colOff>
      <xdr:row>19</xdr:row>
      <xdr:rowOff>58080</xdr:rowOff>
    </xdr:from>
    <xdr:ext cx="184731" cy="264560"/>
    <xdr:sp>
      <xdr:nvSpPr>
        <xdr:cNvPr id="4" name="TextBox 3"/>
        <xdr:cNvSpPr txBox="1"/>
      </xdr:nvSpPr>
      <xdr:spPr>
        <a:xfrm>
          <a:off x="1261745" y="4220210"/>
          <a:ext cx="1847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534329</xdr:colOff>
      <xdr:row>23</xdr:row>
      <xdr:rowOff>11616</xdr:rowOff>
    </xdr:from>
    <xdr:ext cx="184731" cy="264560"/>
    <xdr:sp>
      <xdr:nvSpPr>
        <xdr:cNvPr id="5" name="TextBox 4"/>
        <xdr:cNvSpPr txBox="1"/>
      </xdr:nvSpPr>
      <xdr:spPr>
        <a:xfrm>
          <a:off x="4496435" y="493585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16</xdr:row>
      <xdr:rowOff>20123</xdr:rowOff>
    </xdr:from>
    <xdr:to>
      <xdr:col>1</xdr:col>
      <xdr:colOff>2059279</xdr:colOff>
      <xdr:row>27</xdr:row>
      <xdr:rowOff>177798</xdr:rowOff>
    </xdr:to>
    <xdr:grpSp>
      <xdr:nvGrpSpPr>
        <xdr:cNvPr id="6" name="Group 5"/>
        <xdr:cNvGrpSpPr/>
      </xdr:nvGrpSpPr>
      <xdr:grpSpPr>
        <a:xfrm>
          <a:off x="0" y="3772535"/>
          <a:ext cx="2182495" cy="2091055"/>
          <a:chOff x="0" y="2963656"/>
          <a:chExt cx="2092231" cy="2350585"/>
        </a:xfrm>
      </xdr:grpSpPr>
      <xdr:graphicFrame>
        <xdr:nvGraphicFramePr>
          <xdr:cNvPr id="7" name="Chart 6"/>
          <xdr:cNvGraphicFramePr/>
        </xdr:nvGraphicFramePr>
        <xdr:xfrm>
          <a:off x="0" y="3183962"/>
          <a:ext cx="2049318" cy="2130279"/>
        </xdr:xfrm>
        <a:graphic>
          <a:graphicData uri="http://schemas.openxmlformats.org/drawingml/2006/chart">
            <c:chart xmlns:c="http://schemas.openxmlformats.org/drawingml/2006/chart" xmlns:r="http://schemas.openxmlformats.org/officeDocument/2006/relationships" r:id="rId1"/>
          </a:graphicData>
        </a:graphic>
      </xdr:graphicFrame>
      <xdr:sp>
        <xdr:nvSpPr>
          <xdr:cNvPr id="8" name="TextBox 7"/>
          <xdr:cNvSpPr txBox="1"/>
        </xdr:nvSpPr>
        <xdr:spPr>
          <a:xfrm>
            <a:off x="96026" y="3048437"/>
            <a:ext cx="1974250" cy="297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Working</a:t>
            </a:r>
            <a:r>
              <a:rPr lang="en-IN" sz="1050" b="1" baseline="0">
                <a:solidFill>
                  <a:srgbClr val="0E6AB5"/>
                </a:solidFill>
              </a:rPr>
              <a:t> Capital/Total Assets (%)</a:t>
            </a:r>
            <a:endParaRPr lang="en-IN" sz="1050" b="1" baseline="0">
              <a:solidFill>
                <a:srgbClr val="0E6AB5"/>
              </a:solidFill>
            </a:endParaRPr>
          </a:p>
          <a:p>
            <a:endParaRPr lang="en-IN" sz="1050" b="1">
              <a:solidFill>
                <a:srgbClr val="0E6AB5"/>
              </a:solidFill>
            </a:endParaRPr>
          </a:p>
        </xdr:txBody>
      </xdr:sp>
      <xdr:cxnSp>
        <xdr:nvCxnSpPr>
          <xdr:cNvPr id="9" name="Straight Connector 8"/>
          <xdr:cNvCxnSpPr/>
        </xdr:nvCxnSpPr>
        <xdr:spPr>
          <a:xfrm>
            <a:off x="77252" y="2963656"/>
            <a:ext cx="2014979"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97478</xdr:colOff>
      <xdr:row>16</xdr:row>
      <xdr:rowOff>10221</xdr:rowOff>
    </xdr:from>
    <xdr:to>
      <xdr:col>5</xdr:col>
      <xdr:colOff>308555</xdr:colOff>
      <xdr:row>28</xdr:row>
      <xdr:rowOff>1874</xdr:rowOff>
    </xdr:to>
    <xdr:grpSp>
      <xdr:nvGrpSpPr>
        <xdr:cNvPr id="10" name="Group 9"/>
        <xdr:cNvGrpSpPr/>
      </xdr:nvGrpSpPr>
      <xdr:grpSpPr>
        <a:xfrm>
          <a:off x="2659380" y="3763010"/>
          <a:ext cx="2325370" cy="2115185"/>
          <a:chOff x="2443882" y="2883054"/>
          <a:chExt cx="2254541" cy="1949652"/>
        </a:xfrm>
      </xdr:grpSpPr>
      <xdr:graphicFrame>
        <xdr:nvGraphicFramePr>
          <xdr:cNvPr id="11" name="Chart 10"/>
          <xdr:cNvGraphicFramePr/>
        </xdr:nvGraphicFramePr>
        <xdr:xfrm>
          <a:off x="2443882" y="3149430"/>
          <a:ext cx="2037814" cy="1683276"/>
        </xdr:xfrm>
        <a:graphic>
          <a:graphicData uri="http://schemas.openxmlformats.org/drawingml/2006/chart">
            <c:chart xmlns:c="http://schemas.openxmlformats.org/drawingml/2006/chart" xmlns:r="http://schemas.openxmlformats.org/officeDocument/2006/relationships" r:id="rId2"/>
          </a:graphicData>
        </a:graphic>
      </xdr:graphicFrame>
      <xdr:sp>
        <xdr:nvSpPr>
          <xdr:cNvPr id="12" name="TextBox 11"/>
          <xdr:cNvSpPr txBox="1"/>
        </xdr:nvSpPr>
        <xdr:spPr>
          <a:xfrm>
            <a:off x="2492335" y="2960969"/>
            <a:ext cx="2206088" cy="282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Retained</a:t>
            </a:r>
            <a:r>
              <a:rPr lang="en-IN" sz="1050" b="1" baseline="0">
                <a:solidFill>
                  <a:srgbClr val="0E6AB5"/>
                </a:solidFill>
              </a:rPr>
              <a:t> Earnings/Total Assets(%)</a:t>
            </a:r>
            <a:endParaRPr lang="en-IN" sz="1050" b="1" baseline="0">
              <a:solidFill>
                <a:srgbClr val="0E6AB5"/>
              </a:solidFill>
            </a:endParaRPr>
          </a:p>
          <a:p>
            <a:endParaRPr lang="en-IN" sz="1050" b="1">
              <a:solidFill>
                <a:srgbClr val="0E6AB5"/>
              </a:solidFill>
            </a:endParaRPr>
          </a:p>
        </xdr:txBody>
      </xdr:sp>
      <xdr:cxnSp>
        <xdr:nvCxnSpPr>
          <xdr:cNvPr id="13" name="Straight Connector 12"/>
          <xdr:cNvCxnSpPr/>
        </xdr:nvCxnSpPr>
        <xdr:spPr>
          <a:xfrm>
            <a:off x="2516562" y="2883054"/>
            <a:ext cx="1863777" cy="541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11264</xdr:colOff>
      <xdr:row>16</xdr:row>
      <xdr:rowOff>13726</xdr:rowOff>
    </xdr:from>
    <xdr:to>
      <xdr:col>9</xdr:col>
      <xdr:colOff>345279</xdr:colOff>
      <xdr:row>28</xdr:row>
      <xdr:rowOff>80985</xdr:rowOff>
    </xdr:to>
    <xdr:grpSp>
      <xdr:nvGrpSpPr>
        <xdr:cNvPr id="14" name="Group 13"/>
        <xdr:cNvGrpSpPr/>
      </xdr:nvGrpSpPr>
      <xdr:grpSpPr>
        <a:xfrm>
          <a:off x="5392420" y="3766185"/>
          <a:ext cx="2410460" cy="2191385"/>
          <a:chOff x="4925913" y="2943898"/>
          <a:chExt cx="2297159" cy="2001405"/>
        </a:xfrm>
      </xdr:grpSpPr>
      <xdr:graphicFrame>
        <xdr:nvGraphicFramePr>
          <xdr:cNvPr id="15" name="Chart 14"/>
          <xdr:cNvGraphicFramePr/>
        </xdr:nvGraphicFramePr>
        <xdr:xfrm>
          <a:off x="4925913" y="3157567"/>
          <a:ext cx="1972496" cy="1787736"/>
        </xdr:xfrm>
        <a:graphic>
          <a:graphicData uri="http://schemas.openxmlformats.org/drawingml/2006/chart">
            <c:chart xmlns:c="http://schemas.openxmlformats.org/drawingml/2006/chart" xmlns:r="http://schemas.openxmlformats.org/officeDocument/2006/relationships" r:id="rId3"/>
          </a:graphicData>
        </a:graphic>
      </xdr:graphicFrame>
      <xdr:sp>
        <xdr:nvSpPr>
          <xdr:cNvPr id="16" name="TextBox 15"/>
          <xdr:cNvSpPr txBox="1"/>
        </xdr:nvSpPr>
        <xdr:spPr>
          <a:xfrm>
            <a:off x="5272081" y="3008182"/>
            <a:ext cx="1950991" cy="23196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EBIT/Total</a:t>
            </a:r>
            <a:r>
              <a:rPr lang="en-IN" sz="1050" b="1" baseline="0">
                <a:solidFill>
                  <a:srgbClr val="0E6AB5"/>
                </a:solidFill>
              </a:rPr>
              <a:t> Assets (%)</a:t>
            </a:r>
            <a:endParaRPr lang="en-IN" sz="1050" b="1" baseline="0">
              <a:solidFill>
                <a:srgbClr val="0E6AB5"/>
              </a:solidFill>
            </a:endParaRPr>
          </a:p>
          <a:p>
            <a:endParaRPr lang="en-IN" sz="1050" b="1">
              <a:solidFill>
                <a:srgbClr val="0E6AB5"/>
              </a:solidFill>
            </a:endParaRPr>
          </a:p>
        </xdr:txBody>
      </xdr:sp>
      <xdr:cxnSp>
        <xdr:nvCxnSpPr>
          <xdr:cNvPr id="17" name="Straight Connector 16"/>
          <xdr:cNvCxnSpPr/>
        </xdr:nvCxnSpPr>
        <xdr:spPr>
          <a:xfrm flipV="1">
            <a:off x="4928926" y="2943898"/>
            <a:ext cx="1985647" cy="7972"/>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31</xdr:row>
      <xdr:rowOff>46953</xdr:rowOff>
    </xdr:from>
    <xdr:to>
      <xdr:col>1</xdr:col>
      <xdr:colOff>2181585</xdr:colOff>
      <xdr:row>41</xdr:row>
      <xdr:rowOff>63535</xdr:rowOff>
    </xdr:to>
    <xdr:grpSp>
      <xdr:nvGrpSpPr>
        <xdr:cNvPr id="18" name="Group 17"/>
        <xdr:cNvGrpSpPr/>
      </xdr:nvGrpSpPr>
      <xdr:grpSpPr>
        <a:xfrm>
          <a:off x="0" y="6494780"/>
          <a:ext cx="2305050" cy="1922145"/>
          <a:chOff x="0" y="2961768"/>
          <a:chExt cx="2049318" cy="2214444"/>
        </a:xfrm>
      </xdr:grpSpPr>
      <xdr:graphicFrame>
        <xdr:nvGraphicFramePr>
          <xdr:cNvPr id="19" name="Chart 18"/>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4"/>
          </a:graphicData>
        </a:graphic>
      </xdr:graphicFrame>
      <xdr:sp>
        <xdr:nvSpPr>
          <xdr:cNvPr id="20" name="TextBox 19"/>
          <xdr:cNvSpPr txBox="1"/>
        </xdr:nvSpPr>
        <xdr:spPr>
          <a:xfrm>
            <a:off x="89558" y="3022964"/>
            <a:ext cx="1958364" cy="2994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Market</a:t>
            </a:r>
            <a:r>
              <a:rPr lang="en-IN" sz="1050" b="1" baseline="0">
                <a:solidFill>
                  <a:srgbClr val="0E6AB5"/>
                </a:solidFill>
              </a:rPr>
              <a:t> Cap/Long Term Liability (%)</a:t>
            </a:r>
            <a:endParaRPr lang="en-IN" sz="1050" b="1" baseline="0">
              <a:solidFill>
                <a:srgbClr val="0E6AB5"/>
              </a:solidFill>
            </a:endParaRPr>
          </a:p>
          <a:p>
            <a:endParaRPr lang="en-IN" sz="1050" b="1">
              <a:solidFill>
                <a:srgbClr val="0E6AB5"/>
              </a:solidFill>
            </a:endParaRPr>
          </a:p>
        </xdr:txBody>
      </xdr:sp>
      <xdr:cxnSp>
        <xdr:nvCxnSpPr>
          <xdr:cNvPr id="21" name="Straight Connector 20"/>
          <xdr:cNvCxnSpPr/>
        </xdr:nvCxnSpPr>
        <xdr:spPr>
          <a:xfrm flipV="1">
            <a:off x="137324" y="2961768"/>
            <a:ext cx="1797157" cy="2352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229741</xdr:colOff>
      <xdr:row>31</xdr:row>
      <xdr:rowOff>31703</xdr:rowOff>
    </xdr:from>
    <xdr:to>
      <xdr:col>5</xdr:col>
      <xdr:colOff>315722</xdr:colOff>
      <xdr:row>41</xdr:row>
      <xdr:rowOff>28718</xdr:rowOff>
    </xdr:to>
    <xdr:grpSp>
      <xdr:nvGrpSpPr>
        <xdr:cNvPr id="22" name="Group 21"/>
        <xdr:cNvGrpSpPr/>
      </xdr:nvGrpSpPr>
      <xdr:grpSpPr>
        <a:xfrm>
          <a:off x="2791460" y="6479540"/>
          <a:ext cx="2200910" cy="1902460"/>
          <a:chOff x="0" y="2925109"/>
          <a:chExt cx="2049318" cy="2251103"/>
        </a:xfrm>
      </xdr:grpSpPr>
      <xdr:graphicFrame>
        <xdr:nvGraphicFramePr>
          <xdr:cNvPr id="23" name="Chart 22"/>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5"/>
          </a:graphicData>
        </a:graphic>
      </xdr:graphicFrame>
      <xdr:sp>
        <xdr:nvSpPr>
          <xdr:cNvPr id="24" name="TextBox 23"/>
          <xdr:cNvSpPr txBox="1"/>
        </xdr:nvSpPr>
        <xdr:spPr>
          <a:xfrm>
            <a:off x="356402" y="2952408"/>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Sales/Total Assets (%)</a:t>
            </a:r>
            <a:endParaRPr lang="en-IN" sz="1050" b="1">
              <a:solidFill>
                <a:srgbClr val="0E6AB5"/>
              </a:solidFill>
            </a:endParaRPr>
          </a:p>
          <a:p>
            <a:endParaRPr lang="en-IN" sz="1050" b="1">
              <a:solidFill>
                <a:srgbClr val="0E6AB5"/>
              </a:solidFill>
            </a:endParaRPr>
          </a:p>
        </xdr:txBody>
      </xdr:sp>
      <xdr:cxnSp>
        <xdr:nvCxnSpPr>
          <xdr:cNvPr id="25" name="Straight Connector 24"/>
          <xdr:cNvCxnSpPr/>
        </xdr:nvCxnSpPr>
        <xdr:spPr>
          <a:xfrm flipV="1">
            <a:off x="165367" y="2925109"/>
            <a:ext cx="1612755" cy="10823"/>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189406</xdr:colOff>
      <xdr:row>31</xdr:row>
      <xdr:rowOff>38527</xdr:rowOff>
    </xdr:from>
    <xdr:to>
      <xdr:col>9</xdr:col>
      <xdr:colOff>334834</xdr:colOff>
      <xdr:row>41</xdr:row>
      <xdr:rowOff>69148</xdr:rowOff>
    </xdr:to>
    <xdr:grpSp>
      <xdr:nvGrpSpPr>
        <xdr:cNvPr id="26" name="Group 25"/>
        <xdr:cNvGrpSpPr/>
      </xdr:nvGrpSpPr>
      <xdr:grpSpPr>
        <a:xfrm>
          <a:off x="5570855" y="6486525"/>
          <a:ext cx="2221865" cy="1935480"/>
          <a:chOff x="0" y="2957319"/>
          <a:chExt cx="2049318" cy="2218893"/>
        </a:xfrm>
      </xdr:grpSpPr>
      <xdr:graphicFrame>
        <xdr:nvGraphicFramePr>
          <xdr:cNvPr id="27" name="Chart 26"/>
          <xdr:cNvGraphicFramePr/>
        </xdr:nvGraphicFramePr>
        <xdr:xfrm>
          <a:off x="0" y="3183962"/>
          <a:ext cx="2049318" cy="1992250"/>
        </xdr:xfrm>
        <a:graphic>
          <a:graphicData uri="http://schemas.openxmlformats.org/drawingml/2006/chart">
            <c:chart xmlns:c="http://schemas.openxmlformats.org/drawingml/2006/chart" xmlns:r="http://schemas.openxmlformats.org/officeDocument/2006/relationships" r:id="rId6"/>
          </a:graphicData>
        </a:graphic>
      </xdr:graphicFrame>
      <xdr:sp>
        <xdr:nvSpPr>
          <xdr:cNvPr id="28" name="TextBox 27"/>
          <xdr:cNvSpPr txBox="1"/>
        </xdr:nvSpPr>
        <xdr:spPr>
          <a:xfrm>
            <a:off x="273108" y="2973206"/>
            <a:ext cx="1339231" cy="286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1">
                <a:solidFill>
                  <a:srgbClr val="0E6AB5"/>
                </a:solidFill>
              </a:rPr>
              <a:t>Altman's</a:t>
            </a:r>
            <a:r>
              <a:rPr lang="en-IN" sz="1050" b="1" baseline="0">
                <a:solidFill>
                  <a:srgbClr val="0E6AB5"/>
                </a:solidFill>
              </a:rPr>
              <a:t> Z Score</a:t>
            </a:r>
            <a:endParaRPr lang="en-IN" sz="1050" b="1" baseline="0">
              <a:solidFill>
                <a:srgbClr val="0E6AB5"/>
              </a:solidFill>
            </a:endParaRPr>
          </a:p>
          <a:p>
            <a:endParaRPr lang="en-IN" sz="1050" b="1">
              <a:solidFill>
                <a:srgbClr val="0E6AB5"/>
              </a:solidFill>
            </a:endParaRPr>
          </a:p>
        </xdr:txBody>
      </xdr:sp>
      <xdr:cxnSp>
        <xdr:nvCxnSpPr>
          <xdr:cNvPr id="29" name="Straight Connector 28"/>
          <xdr:cNvCxnSpPr/>
        </xdr:nvCxnSpPr>
        <xdr:spPr>
          <a:xfrm flipV="1">
            <a:off x="74479" y="2957319"/>
            <a:ext cx="1612755" cy="10824"/>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oneCellAnchor>
    <xdr:from>
      <xdr:col>1</xdr:col>
      <xdr:colOff>55118</xdr:colOff>
      <xdr:row>41</xdr:row>
      <xdr:rowOff>112266</xdr:rowOff>
    </xdr:from>
    <xdr:ext cx="6859255" cy="2493234"/>
    <xdr:sp>
      <xdr:nvSpPr>
        <xdr:cNvPr id="30" name="TextBox 29"/>
        <xdr:cNvSpPr txBox="1"/>
      </xdr:nvSpPr>
      <xdr:spPr>
        <a:xfrm>
          <a:off x="178435" y="8465185"/>
          <a:ext cx="6859270" cy="2493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defRPr/>
          </a:pPr>
          <a:r>
            <a:rPr lang="en-IN" sz="1400" b="1" i="0">
              <a:solidFill>
                <a:srgbClr val="0E6AB5"/>
              </a:solidFill>
              <a:effectLst/>
              <a:latin typeface="+mn-lt"/>
              <a:ea typeface="+mn-ea"/>
              <a:cs typeface="+mn-cs"/>
            </a:rPr>
            <a:t>Recent Updates</a:t>
          </a:r>
          <a:endParaRPr lang="en-IN" sz="1400" b="1" i="0">
            <a:solidFill>
              <a:srgbClr val="0E6AB5"/>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r>
            <a:rPr lang="en-IN" sz="1200" b="0" i="0">
              <a:solidFill>
                <a:schemeClr val="tx1"/>
              </a:solidFill>
              <a:effectLst/>
              <a:latin typeface="+mn-lt"/>
              <a:ea typeface="+mn-ea"/>
              <a:cs typeface="+mn-cs"/>
            </a:rPr>
            <a:t>Tata Motors Share Price Live Updates: </a:t>
          </a:r>
          <a:r>
            <a:rPr lang="en-IN" sz="1200" b="0" i="0" u="none" strike="noStrike">
              <a:solidFill>
                <a:schemeClr val="tx1"/>
              </a:solidFill>
              <a:effectLst/>
              <a:latin typeface="+mn-lt"/>
              <a:ea typeface="+mn-ea"/>
              <a:cs typeface="+mn-cs"/>
            </a:rPr>
            <a:t>Tata Motors stock price went up on 09 Aug 2024, by 2.51 %. The stock closed at 1041.35 per share. The stock is currently trading at 1067.45 per share.</a:t>
          </a:r>
          <a:endParaRPr lang="en-IN" sz="1200" b="0" i="0" u="none" strike="noStrike">
            <a:solidFill>
              <a:schemeClr val="tx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7" charset="0"/>
            <a:buChar char="•"/>
            <a:defRPr/>
          </a:pPr>
          <a:r>
            <a:rPr lang="en-IN" sz="1200" b="0" i="0">
              <a:solidFill>
                <a:schemeClr val="tx1"/>
              </a:solidFill>
              <a:effectLst/>
              <a:latin typeface="+mn-lt"/>
              <a:ea typeface="+mn-ea"/>
              <a:cs typeface="+mn-cs"/>
            </a:rPr>
            <a:t>Tata Motors has a 5.16% MF holding &amp; 18.18% FII holding as per filings in the june quarter.The MF holding has decreased from 5.64% in march to 5.16% in june quarter.The FII holding has decreased from 19.20% in march to 18.18% in june quarter.</a:t>
          </a:r>
          <a:endParaRPr lang="en-IN" sz="1200" b="0" i="0" u="none" strike="noStrike">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Tata Motors reported a Return on Equity (ROE) of 48.22% in the most recent fiscal year.</a:t>
          </a:r>
          <a:endParaRPr lang="en-IN" sz="1200" b="0" i="0">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The company also recorded a Return on Investment (ROI) of 17.54% for the same period. </a:t>
          </a:r>
          <a:endParaRPr lang="en-IN" sz="1200" b="0" i="0">
            <a:solidFill>
              <a:schemeClr val="tx1"/>
            </a:solid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The consensus estimates for ROE in the current and upcoming fiscal years are 25.38% and 24.26%, respectively.</a:t>
          </a:r>
          <a:endParaRPr lang="en-IN" sz="1200" b="0" i="0">
            <a:noFill/>
            <a:effectLst/>
            <a:latin typeface="+mn-lt"/>
            <a:ea typeface="+mn-ea"/>
            <a:cs typeface="+mn-cs"/>
          </a:endParaRPr>
        </a:p>
        <a:p>
          <a:pPr marL="171450" indent="-171450">
            <a:buFont typeface="Arial" panose="020B0604020202020204" pitchFamily="7" charset="0"/>
            <a:buChar char="•"/>
          </a:pPr>
          <a:r>
            <a:rPr lang="en-IN" sz="1200" b="0" i="0">
              <a:solidFill>
                <a:schemeClr val="tx1"/>
              </a:solidFill>
              <a:effectLst/>
              <a:latin typeface="+mn-lt"/>
              <a:ea typeface="+mn-ea"/>
              <a:cs typeface="+mn-cs"/>
            </a:rPr>
            <a:t>Tata Motors has unveiled its latest offering in the fast growing mid-SUV segment, the Tata Curvv Coupe.They have a long-term direction of attaining 30% plus EV penetration by 2030.</a:t>
          </a:r>
          <a:endParaRPr lang="en-IN" sz="1200" b="0" i="0">
            <a:solidFill>
              <a:schemeClr val="tx1"/>
            </a:solidFill>
            <a:effectLst/>
            <a:latin typeface="+mn-lt"/>
            <a:ea typeface="+mn-ea"/>
            <a:cs typeface="+mn-cs"/>
          </a:endParaRPr>
        </a:p>
      </xdr:txBody>
    </xdr:sp>
    <xdr:clientData/>
  </xdr:oneCellAnchor>
  <xdr:oneCellAnchor>
    <xdr:from>
      <xdr:col>0</xdr:col>
      <xdr:colOff>34954</xdr:colOff>
      <xdr:row>58</xdr:row>
      <xdr:rowOff>120450</xdr:rowOff>
    </xdr:from>
    <xdr:ext cx="7183074" cy="374141"/>
    <xdr:sp>
      <xdr:nvSpPr>
        <xdr:cNvPr id="31" name="TextBox 30"/>
        <xdr:cNvSpPr txBox="1"/>
      </xdr:nvSpPr>
      <xdr:spPr>
        <a:xfrm>
          <a:off x="34925" y="11530965"/>
          <a:ext cx="7182485" cy="3740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rgbClr val="0E6AB5"/>
              </a:solidFill>
            </a:rPr>
            <a:t>Altman's Z Score</a:t>
          </a:r>
          <a:r>
            <a:rPr lang="en-IN" sz="1800" b="1" baseline="0">
              <a:solidFill>
                <a:srgbClr val="0E6AB5"/>
              </a:solidFill>
            </a:rPr>
            <a:t> Analysis Calculation</a:t>
          </a:r>
          <a:endParaRPr lang="en-IN" sz="1800" b="1" baseline="0">
            <a:solidFill>
              <a:srgbClr val="0E6AB5"/>
            </a:solidFill>
          </a:endParaRPr>
        </a:p>
      </xdr:txBody>
    </xdr:sp>
    <xdr:clientData/>
  </xdr:oneCellAnchor>
  <xdr:oneCellAnchor>
    <xdr:from>
      <xdr:col>1</xdr:col>
      <xdr:colOff>0</xdr:colOff>
      <xdr:row>96</xdr:row>
      <xdr:rowOff>0</xdr:rowOff>
    </xdr:from>
    <xdr:ext cx="7243430" cy="415453"/>
    <xdr:sp>
      <xdr:nvSpPr>
        <xdr:cNvPr id="33" name="TextBox 32"/>
        <xdr:cNvSpPr txBox="1"/>
      </xdr:nvSpPr>
      <xdr:spPr>
        <a:xfrm>
          <a:off x="123825" y="18649950"/>
          <a:ext cx="7242810" cy="415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i="1" baseline="0">
              <a:solidFill>
                <a:srgbClr val="0E6AB5"/>
              </a:solidFill>
            </a:rPr>
            <a:t>Disclaimer : </a:t>
          </a:r>
          <a:r>
            <a:rPr lang="en-IN" sz="1000" i="1" baseline="0">
              <a:solidFill>
                <a:schemeClr val="tx1"/>
              </a:solidFill>
            </a:rPr>
            <a:t>This report is made as a part of educational assignment and is meant for educational purpose only. The author of the report is not liable for any losses due to actions taken basis this report.</a:t>
          </a:r>
          <a:endParaRPr lang="en-IN" sz="1000" i="1" baseline="0">
            <a:solidFill>
              <a:srgbClr val="0E6AB5"/>
            </a:solidFill>
          </a:endParaRPr>
        </a:p>
      </xdr:txBody>
    </xdr:sp>
    <xdr:clientData/>
  </xdr:one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142874</xdr:colOff>
      <xdr:row>2</xdr:row>
      <xdr:rowOff>161924</xdr:rowOff>
    </xdr:from>
    <xdr:to>
      <xdr:col>2</xdr:col>
      <xdr:colOff>523875</xdr:colOff>
      <xdr:row>2</xdr:row>
      <xdr:rowOff>542925</xdr:rowOff>
    </xdr:to>
    <xdr:pic>
      <xdr:nvPicPr>
        <xdr:cNvPr id="2" name="Picture 1" descr="LinkedIn"/>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18465" y="551815"/>
          <a:ext cx="381635" cy="381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333375</xdr:colOff>
      <xdr:row>15</xdr:row>
      <xdr:rowOff>67714</xdr:rowOff>
    </xdr:from>
    <xdr:to>
      <xdr:col>9</xdr:col>
      <xdr:colOff>254000</xdr:colOff>
      <xdr:row>25</xdr:row>
      <xdr:rowOff>79374</xdr:rowOff>
    </xdr:to>
    <xdr:pic>
      <xdr:nvPicPr>
        <xdr:cNvPr id="3" name="Picture 2" descr="Tata Motors Logo Meaning and History [Tata Motors symbol]"/>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285875" y="6449060"/>
          <a:ext cx="3625850" cy="31832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391336</xdr:colOff>
      <xdr:row>1</xdr:row>
      <xdr:rowOff>103372</xdr:rowOff>
    </xdr:from>
    <xdr:to>
      <xdr:col>13</xdr:col>
      <xdr:colOff>83288</xdr:colOff>
      <xdr:row>15</xdr:row>
      <xdr:rowOff>179572</xdr:rowOff>
    </xdr:to>
    <xdr:graphicFrame>
      <xdr:nvGraphicFramePr>
        <xdr:cNvPr id="4" name="Chart 3"/>
        <xdr:cNvGraphicFramePr/>
      </xdr:nvGraphicFramePr>
      <xdr:xfrm>
        <a:off x="3553460" y="293370"/>
        <a:ext cx="100457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14918</xdr:colOff>
      <xdr:row>18</xdr:row>
      <xdr:rowOff>114528</xdr:rowOff>
    </xdr:from>
    <xdr:to>
      <xdr:col>13</xdr:col>
      <xdr:colOff>329358</xdr:colOff>
      <xdr:row>32</xdr:row>
      <xdr:rowOff>126463</xdr:rowOff>
    </xdr:to>
    <xdr:graphicFrame>
      <xdr:nvGraphicFramePr>
        <xdr:cNvPr id="2" name="Chart 1"/>
        <xdr:cNvGraphicFramePr/>
      </xdr:nvGraphicFramePr>
      <xdr:xfrm>
        <a:off x="3776980" y="3543300"/>
        <a:ext cx="10067925" cy="26790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1093653</xdr:colOff>
      <xdr:row>1220</xdr:row>
      <xdr:rowOff>148956</xdr:rowOff>
    </xdr:from>
    <xdr:to>
      <xdr:col>10</xdr:col>
      <xdr:colOff>811346</xdr:colOff>
      <xdr:row>1234</xdr:row>
      <xdr:rowOff>160891</xdr:rowOff>
    </xdr:to>
    <xdr:graphicFrame>
      <xdr:nvGraphicFramePr>
        <xdr:cNvPr id="3" name="Chart 2"/>
        <xdr:cNvGraphicFramePr/>
      </xdr:nvGraphicFramePr>
      <xdr:xfrm>
        <a:off x="4855845" y="232682415"/>
        <a:ext cx="4584700" cy="28028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408215</xdr:colOff>
      <xdr:row>1</xdr:row>
      <xdr:rowOff>105833</xdr:rowOff>
    </xdr:from>
    <xdr:to>
      <xdr:col>12</xdr:col>
      <xdr:colOff>1372621</xdr:colOff>
      <xdr:row>4</xdr:row>
      <xdr:rowOff>95817</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5209520" y="305435"/>
          <a:ext cx="964565" cy="818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810663</xdr:colOff>
      <xdr:row>1</xdr:row>
      <xdr:rowOff>94837</xdr:rowOff>
    </xdr:from>
    <xdr:to>
      <xdr:col>14</xdr:col>
      <xdr:colOff>827145</xdr:colOff>
      <xdr:row>4</xdr:row>
      <xdr:rowOff>84299</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535285" y="294640"/>
          <a:ext cx="969010" cy="817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5</xdr:col>
      <xdr:colOff>583148</xdr:colOff>
      <xdr:row>7</xdr:row>
      <xdr:rowOff>25065</xdr:rowOff>
    </xdr:from>
    <xdr:to>
      <xdr:col>11</xdr:col>
      <xdr:colOff>388521</xdr:colOff>
      <xdr:row>24</xdr:row>
      <xdr:rowOff>50130</xdr:rowOff>
    </xdr:to>
    <xdr:graphicFrame>
      <xdr:nvGraphicFramePr>
        <xdr:cNvPr id="13" name="Chart 12"/>
        <xdr:cNvGraphicFramePr/>
      </xdr:nvGraphicFramePr>
      <xdr:xfrm>
        <a:off x="4488180" y="1634490"/>
        <a:ext cx="3405505" cy="3263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25</xdr:row>
      <xdr:rowOff>175461</xdr:rowOff>
    </xdr:from>
    <xdr:to>
      <xdr:col>11</xdr:col>
      <xdr:colOff>363454</xdr:colOff>
      <xdr:row>43</xdr:row>
      <xdr:rowOff>25065</xdr:rowOff>
    </xdr:to>
    <xdr:graphicFrame>
      <xdr:nvGraphicFramePr>
        <xdr:cNvPr id="14" name="Chart 13"/>
        <xdr:cNvGraphicFramePr/>
      </xdr:nvGraphicFramePr>
      <xdr:xfrm>
        <a:off x="4505325" y="5213985"/>
        <a:ext cx="3363595" cy="32785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25066</xdr:colOff>
      <xdr:row>44</xdr:row>
      <xdr:rowOff>162929</xdr:rowOff>
    </xdr:from>
    <xdr:to>
      <xdr:col>11</xdr:col>
      <xdr:colOff>363454</xdr:colOff>
      <xdr:row>61</xdr:row>
      <xdr:rowOff>125329</xdr:rowOff>
    </xdr:to>
    <xdr:graphicFrame>
      <xdr:nvGraphicFramePr>
        <xdr:cNvPr id="15" name="Chart 14"/>
        <xdr:cNvGraphicFramePr/>
      </xdr:nvGraphicFramePr>
      <xdr:xfrm>
        <a:off x="4530090" y="8820785"/>
        <a:ext cx="3338830" cy="32010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108512</xdr:colOff>
      <xdr:row>1</xdr:row>
      <xdr:rowOff>96456</xdr:rowOff>
    </xdr:from>
    <xdr:to>
      <xdr:col>13</xdr:col>
      <xdr:colOff>458013</xdr:colOff>
      <xdr:row>4</xdr:row>
      <xdr:rowOff>86056</xdr:rowOff>
    </xdr:to>
    <xdr:pic>
      <xdr:nvPicPr>
        <xdr:cNvPr id="2" name="Picture 1" descr="2017-logo-Tata-Motors – ARA Global"/>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8213725" y="295910"/>
          <a:ext cx="949960" cy="818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400157</xdr:colOff>
      <xdr:row>1</xdr:row>
      <xdr:rowOff>97546</xdr:rowOff>
    </xdr:from>
    <xdr:to>
      <xdr:col>16</xdr:col>
      <xdr:colOff>605390</xdr:colOff>
      <xdr:row>4</xdr:row>
      <xdr:rowOff>86712</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639550" y="297180"/>
          <a:ext cx="967105" cy="817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789572</xdr:colOff>
      <xdr:row>1</xdr:row>
      <xdr:rowOff>100264</xdr:rowOff>
    </xdr:from>
    <xdr:to>
      <xdr:col>9</xdr:col>
      <xdr:colOff>713748</xdr:colOff>
      <xdr:row>4</xdr:row>
      <xdr:rowOff>94624</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028305" y="299720"/>
          <a:ext cx="962660" cy="823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66453</xdr:colOff>
      <xdr:row>1</xdr:row>
      <xdr:rowOff>110756</xdr:rowOff>
    </xdr:from>
    <xdr:to>
      <xdr:col>11</xdr:col>
      <xdr:colOff>1026464</xdr:colOff>
      <xdr:row>4</xdr:row>
      <xdr:rowOff>101618</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629265" y="310515"/>
          <a:ext cx="960120" cy="819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178594</xdr:colOff>
      <xdr:row>1</xdr:row>
      <xdr:rowOff>99218</xdr:rowOff>
    </xdr:from>
    <xdr:to>
      <xdr:col>10</xdr:col>
      <xdr:colOff>1143000</xdr:colOff>
      <xdr:row>4</xdr:row>
      <xdr:rowOff>97234</xdr:rowOff>
    </xdr:to>
    <xdr:pic>
      <xdr:nvPicPr>
        <xdr:cNvPr id="2" name="Picture 1" descr="2017-logo-Tata-Motors – ARA Global"/>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32010" y="299085"/>
          <a:ext cx="964565" cy="826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nnual" displayName="Annual" ref="A3:N19" headerRowCount="0" totalsRowShown="0">
  <tableColumns count="14">
    <tableColumn id="1" name="Column1" dataDxfId="0"/>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dataDxfId="1"/>
    <tableColumn id="14" name="Column14" dataDxfId="2"/>
  </tableColumns>
  <tableStyleInfo showFirstColumn="0" showLastColumn="0" showRowStripes="0" showColumnStripes="0"/>
</table>
</file>

<file path=xl/tables/table2.xml><?xml version="1.0" encoding="utf-8"?>
<table xmlns="http://schemas.openxmlformats.org/spreadsheetml/2006/main" id="2" name="Quarters" displayName="Quarters" ref="A3:K14" headerRowCount="0" totalsRowShown="0">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5.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creener.in/excel/"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hyperlink" Target="http://www.yahoofinance.com/" TargetMode="External"/><Relationship Id="rId2" Type="http://schemas.openxmlformats.org/officeDocument/2006/relationships/hyperlink" Target="http://www.screener.in/" TargetMode="Externa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2" Type="http://schemas.openxmlformats.org/officeDocument/2006/relationships/hyperlink" Target="http://www.screener.in/" TargetMode="Externa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screener.in/" TargetMode="Externa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www.screener.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screener.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27"/>
  <sheetViews>
    <sheetView zoomScale="82" zoomScaleNormal="82" workbookViewId="0">
      <selection activeCell="C2" sqref="C2"/>
    </sheetView>
  </sheetViews>
  <sheetFormatPr defaultColWidth="9" defaultRowHeight="15" outlineLevelCol="2"/>
  <cols>
    <col min="2" max="2" width="22.7142857142857" customWidth="1"/>
    <col min="3" max="3" width="109.142857142857" customWidth="1"/>
  </cols>
  <sheetData>
    <row r="2" ht="76.5" customHeight="1" spans="2:3">
      <c r="B2" t="s">
        <v>0</v>
      </c>
      <c r="C2" s="295" t="s">
        <v>1</v>
      </c>
    </row>
    <row r="3" spans="3:3">
      <c r="C3" s="296"/>
    </row>
    <row r="4" spans="3:3">
      <c r="C4" s="297"/>
    </row>
    <row r="5" spans="3:3">
      <c r="C5" s="296"/>
    </row>
    <row r="6" spans="3:3">
      <c r="C6" s="296"/>
    </row>
    <row r="7" spans="3:3">
      <c r="C7" s="296"/>
    </row>
    <row r="8" spans="3:3">
      <c r="C8" s="296"/>
    </row>
    <row r="9" spans="3:3">
      <c r="C9" s="296"/>
    </row>
    <row r="10" spans="3:3">
      <c r="C10" s="296"/>
    </row>
    <row r="11" spans="3:3">
      <c r="C11" s="296"/>
    </row>
    <row r="12" spans="3:3">
      <c r="C12" s="296"/>
    </row>
    <row r="13" spans="3:3">
      <c r="C13" s="296"/>
    </row>
    <row r="14" spans="3:3">
      <c r="C14" s="296"/>
    </row>
    <row r="15" spans="3:3">
      <c r="C15" s="296"/>
    </row>
    <row r="16" spans="3:3">
      <c r="C16" s="296"/>
    </row>
    <row r="17" spans="3:3">
      <c r="C17" s="296"/>
    </row>
    <row r="18" spans="3:3">
      <c r="C18" s="296"/>
    </row>
    <row r="19" spans="3:3">
      <c r="C19" s="296"/>
    </row>
    <row r="20" spans="3:3">
      <c r="C20" s="296"/>
    </row>
    <row r="21" spans="3:3">
      <c r="C21" s="296"/>
    </row>
    <row r="22" spans="3:3">
      <c r="C22" s="296"/>
    </row>
    <row r="23" spans="3:3">
      <c r="C23" s="296"/>
    </row>
    <row r="24" spans="3:3">
      <c r="C24" s="296"/>
    </row>
    <row r="25" spans="3:3">
      <c r="C25" s="296"/>
    </row>
    <row r="26" spans="3:3">
      <c r="C26" s="296"/>
    </row>
    <row r="27" spans="3:3">
      <c r="C27" s="296"/>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O49"/>
  <sheetViews>
    <sheetView showGridLines="0" zoomScale="66" zoomScaleNormal="66" topLeftCell="A2" workbookViewId="0">
      <pane ySplit="7" topLeftCell="A26" activePane="bottomLeft" state="frozen"/>
      <selection/>
      <selection pane="bottomLeft" activeCell="B1" sqref="B1:O51"/>
    </sheetView>
  </sheetViews>
  <sheetFormatPr defaultColWidth="9" defaultRowHeight="15"/>
  <cols>
    <col min="1" max="1" width="1.85714285714286" customWidth="1"/>
    <col min="2" max="2" width="22.8571428571429" customWidth="1"/>
    <col min="3" max="4" width="9.28571428571429" customWidth="1"/>
    <col min="5" max="5" width="11.8571428571429" customWidth="1"/>
    <col min="6" max="6" width="9.28571428571429" customWidth="1"/>
    <col min="7" max="7" width="11.1428571428571" customWidth="1"/>
    <col min="8" max="8" width="11" customWidth="1"/>
    <col min="9" max="9" width="13.4285714285714" customWidth="1"/>
    <col min="10" max="10" width="9.42857142857143" customWidth="1"/>
    <col min="11" max="11" width="11.2857142857143" customWidth="1"/>
    <col min="12" max="12" width="10.8571428571429" customWidth="1"/>
    <col min="13" max="14" width="14.2857142857143" customWidth="1"/>
    <col min="15" max="15" width="14.8571428571429" customWidth="1"/>
  </cols>
  <sheetData>
    <row r="1" ht="15.75"/>
    <row r="2" spans="2:15">
      <c r="B2" s="32"/>
      <c r="C2" s="32"/>
      <c r="D2" s="32"/>
      <c r="E2" s="32"/>
      <c r="F2" s="32"/>
      <c r="G2" s="32"/>
      <c r="H2" s="32"/>
      <c r="I2" s="32"/>
      <c r="J2" s="32"/>
      <c r="K2" s="32"/>
      <c r="L2" s="32"/>
      <c r="M2" s="32"/>
      <c r="N2" s="32"/>
      <c r="O2" s="32"/>
    </row>
    <row r="3" ht="31.5" spans="2:15">
      <c r="B3" s="33" t="str">
        <f>'Data Sheet'!B1</f>
        <v>TATA MOTORS LTD</v>
      </c>
      <c r="C3" s="34"/>
      <c r="D3" s="34"/>
      <c r="E3" s="34"/>
      <c r="F3" s="34"/>
      <c r="G3" s="34"/>
      <c r="H3" s="34"/>
      <c r="I3" s="34"/>
      <c r="J3" s="34"/>
      <c r="K3" s="34"/>
      <c r="L3" s="34"/>
      <c r="M3" s="34"/>
      <c r="N3" s="34"/>
      <c r="O3" s="34"/>
    </row>
    <row r="4" ht="18.75" spans="2:15">
      <c r="B4" s="35" t="str">
        <f>CONCATENATE("  ","NSE:",VLOOKUP(B3,'List of stocks'!B3:D5445,3,FALSE)," | ","BSE Code: ",VLOOKUP(B3,'List of stocks'!B3:C5443,2,FALSE),)</f>
        <v>  NSE:TATAMOTORS | BSE Code: 500570</v>
      </c>
      <c r="C4" s="34"/>
      <c r="D4" s="34"/>
      <c r="E4" s="34"/>
      <c r="F4" s="34"/>
      <c r="G4" s="34"/>
      <c r="H4" s="34"/>
      <c r="I4" s="34"/>
      <c r="J4" s="34"/>
      <c r="K4" s="34"/>
      <c r="L4" s="34"/>
      <c r="M4" s="34"/>
      <c r="N4" s="34"/>
      <c r="O4" s="34"/>
    </row>
    <row r="5" ht="15.75" spans="2:15">
      <c r="B5" s="36"/>
      <c r="C5" s="36"/>
      <c r="D5" s="36"/>
      <c r="E5" s="36"/>
      <c r="F5" s="36"/>
      <c r="G5" s="36"/>
      <c r="H5" s="36"/>
      <c r="I5" s="36"/>
      <c r="J5" s="36"/>
      <c r="K5" s="36"/>
      <c r="L5" s="36"/>
      <c r="M5" s="36"/>
      <c r="N5" s="36"/>
      <c r="O5" s="36"/>
    </row>
    <row r="7" spans="2:15">
      <c r="B7" s="186" t="str">
        <f>"Ratio Analysis - "&amp;'Data Sheet'!B1</f>
        <v>Ratio Analysis - TATA MOTORS LTD</v>
      </c>
      <c r="C7" s="186"/>
      <c r="D7" s="186"/>
      <c r="E7" s="186"/>
      <c r="F7" s="186"/>
      <c r="G7" s="186"/>
      <c r="H7" s="186"/>
      <c r="I7" s="186"/>
      <c r="J7" s="186"/>
      <c r="K7" s="186"/>
      <c r="L7" s="186"/>
      <c r="M7" s="186"/>
      <c r="N7" s="186"/>
      <c r="O7" s="186"/>
    </row>
    <row r="8" spans="2:15">
      <c r="B8" s="187" t="s">
        <v>151</v>
      </c>
      <c r="C8" s="188">
        <f>IFERROR('Data Sheet'!B16,0)</f>
        <v>42094</v>
      </c>
      <c r="D8" s="188">
        <f>IFERROR('Data Sheet'!C16,0)</f>
        <v>42460</v>
      </c>
      <c r="E8" s="188">
        <f>IFERROR('Data Sheet'!D16,0)</f>
        <v>42825</v>
      </c>
      <c r="F8" s="188">
        <f>IFERROR('Data Sheet'!E16,0)</f>
        <v>43190</v>
      </c>
      <c r="G8" s="188">
        <f>IFERROR('Data Sheet'!F16,0)</f>
        <v>43555</v>
      </c>
      <c r="H8" s="188">
        <f>IFERROR('Data Sheet'!G16,0)</f>
        <v>43921</v>
      </c>
      <c r="I8" s="188">
        <f>IFERROR('Data Sheet'!H16,0)</f>
        <v>44286</v>
      </c>
      <c r="J8" s="188">
        <f>IFERROR('Data Sheet'!I16,0)</f>
        <v>44651</v>
      </c>
      <c r="K8" s="188">
        <f>IFERROR('Data Sheet'!J16,0)</f>
        <v>45016</v>
      </c>
      <c r="L8" s="188">
        <f>IFERROR('Data Sheet'!K16,0)</f>
        <v>45382</v>
      </c>
      <c r="M8" s="205" t="s">
        <v>218</v>
      </c>
      <c r="N8" s="205" t="s">
        <v>219</v>
      </c>
      <c r="O8" s="205" t="s">
        <v>220</v>
      </c>
    </row>
    <row r="10" spans="2:15">
      <c r="B10" s="189" t="s">
        <v>106</v>
      </c>
      <c r="C10" s="189"/>
      <c r="D10" s="190">
        <f>IFERROR('Historical Financial Statements'!D13,0)</f>
        <v>0.0375690010654397</v>
      </c>
      <c r="E10" s="190">
        <f>IFERROR('Historical Financial Statements'!E13,0)</f>
        <v>-0.0122803297324695</v>
      </c>
      <c r="F10" s="190">
        <f>IFERROR('Historical Financial Statements'!F13,0)</f>
        <v>0.0810477458198597</v>
      </c>
      <c r="G10" s="190">
        <f>IFERROR('Historical Financial Statements'!G13,0)</f>
        <v>0.0356299190452372</v>
      </c>
      <c r="H10" s="190">
        <f>IFERROR('Historical Financial Statements'!H13,0)</f>
        <v>-0.135360159555724</v>
      </c>
      <c r="I10" s="190">
        <f>IFERROR('Historical Financial Statements'!I13,0)</f>
        <v>-0.043181168490336</v>
      </c>
      <c r="J10" s="190">
        <f>IFERROR('Historical Financial Statements'!J13,0)</f>
        <v>0.114729673061583</v>
      </c>
      <c r="K10" s="190">
        <f>IFERROR('Historical Financial Statements'!K13,0)</f>
        <v>0.242458151558597</v>
      </c>
      <c r="L10" s="190">
        <f>IFERROR('Historical Financial Statements'!L13,0)</f>
        <v>0.265808033639743</v>
      </c>
      <c r="N10" s="148">
        <f>IFERROR(AVERAGE(D10:L10),0)</f>
        <v>0.0651578740457701</v>
      </c>
      <c r="O10" s="148">
        <f>IFERROR(MEDIAN(C10:L10),0)</f>
        <v>0.0375690010654397</v>
      </c>
    </row>
    <row r="11" spans="2:15">
      <c r="B11" t="s">
        <v>221</v>
      </c>
      <c r="D11" s="191">
        <f>IFERROR('Historical Financial Statements'!D24/'Historical Financial Statements'!C24-1,0)</f>
        <v>0.23445856834486</v>
      </c>
      <c r="E11" s="191">
        <f>IFERROR('Historical Financial Statements'!E24/'Historical Financial Statements'!D24-1,0)</f>
        <v>-0.242663787427502</v>
      </c>
      <c r="F11" s="191">
        <f>IFERROR('Historical Financial Statements'!F24/'Historical Financial Statements'!E24-1,0)</f>
        <v>-0.0547124032522694</v>
      </c>
      <c r="G11" s="191">
        <f>IFERROR('Historical Financial Statements'!G24/'Historical Financial Statements'!F24-1,0)</f>
        <v>-0.163509019675893</v>
      </c>
      <c r="H11" s="191">
        <f>IFERROR('Historical Financial Statements'!H24/'Historical Financial Statements'!G24-1,0)</f>
        <v>-0.187791766515256</v>
      </c>
      <c r="I11" s="191">
        <f>IFERROR('Historical Financial Statements'!I24/'Historical Financial Statements'!H24-1,0)</f>
        <v>0.434077414962572</v>
      </c>
      <c r="J11" s="191">
        <f>IFERROR('Historical Financial Statements'!J24/'Historical Financial Statements'!I24-1,0)</f>
        <v>-0.136317589716078</v>
      </c>
      <c r="K11" s="191">
        <f>IFERROR('Historical Financial Statements'!K24/'Historical Financial Statements'!J24-1,0)</f>
        <v>0.395035642543506</v>
      </c>
      <c r="L11" s="191">
        <f>IFERROR('Historical Financial Statements'!L24/'Historical Financial Statements'!K24-1,0)</f>
        <v>0.600657993494485</v>
      </c>
      <c r="N11" s="148">
        <f t="shared" ref="N11:N14" si="0">IFERROR(AVERAGE(D11:L11),0)</f>
        <v>0.0976927836398252</v>
      </c>
      <c r="O11" s="148">
        <f t="shared" ref="O11:O14" si="1">IFERROR(MEDIAN(C11:L11),0)</f>
        <v>-0.0547124032522694</v>
      </c>
    </row>
    <row r="12" spans="2:15">
      <c r="B12" t="s">
        <v>222</v>
      </c>
      <c r="D12" s="191">
        <f>IFERROR(('Historical Financial Statements'!D24-'Historical Financial Statements'!D30)/('Historical Financial Statements'!C24-'Historical Financial Statements'!C30)-1,0)</f>
        <v>0.226965550803633</v>
      </c>
      <c r="E12" s="191">
        <f>IFERROR(('Historical Financial Statements'!E24-'Historical Financial Statements'!E30)/('Historical Financial Statements'!D24-'Historical Financial Statements'!D30)-1,0)</f>
        <v>-0.417772274387305</v>
      </c>
      <c r="F12" s="191">
        <f>IFERROR(('Historical Financial Statements'!F24-'Historical Financial Statements'!F30)/('Historical Financial Statements'!E24-'Historical Financial Statements'!E30)-1,0)</f>
        <v>-0.319883669498539</v>
      </c>
      <c r="G12" s="191">
        <f>IFERROR(('Historical Financial Statements'!G24-'Historical Financial Statements'!G30)/('Historical Financial Statements'!F24-'Historical Financial Statements'!F30)-1,0)</f>
        <v>-0.631999669771266</v>
      </c>
      <c r="H12" s="191">
        <f>IFERROR(('Historical Financial Statements'!H24-'Historical Financial Statements'!H30)/('Historical Financial Statements'!G24-'Historical Financial Statements'!G30)-1,0)</f>
        <v>-0.706274880561864</v>
      </c>
      <c r="I12" s="191">
        <f>IFERROR(('Historical Financial Statements'!I24-'Historical Financial Statements'!I30)/('Historical Financial Statements'!H24-'Historical Financial Statements'!H30)-1,0)</f>
        <v>6.02913256955825</v>
      </c>
      <c r="J12" s="191">
        <f>IFERROR(('Historical Financial Statements'!J24-'Historical Financial Statements'!J30)/('Historical Financial Statements'!I24-'Historical Financial Statements'!I30)-1,0)</f>
        <v>-0.635127973141381</v>
      </c>
      <c r="K12" s="191">
        <f>IFERROR(('Historical Financial Statements'!K24-'Historical Financial Statements'!K30)/('Historical Financial Statements'!J24-'Historical Financial Statements'!J30)-1,0)</f>
        <v>3.36886663161952</v>
      </c>
      <c r="L12" s="191">
        <f>IFERROR(('Historical Financial Statements'!L24-'Historical Financial Statements'!L30)/('Historical Financial Statements'!K24-'Historical Financial Statements'!K30)-1,0)</f>
        <v>1.47168172184814</v>
      </c>
      <c r="N12" s="148">
        <f t="shared" si="0"/>
        <v>0.931732000718799</v>
      </c>
      <c r="O12" s="148">
        <f t="shared" si="1"/>
        <v>-0.319883669498539</v>
      </c>
    </row>
    <row r="13" spans="2:15">
      <c r="B13" t="s">
        <v>223</v>
      </c>
      <c r="D13" s="191">
        <f>IFERROR('Historical Financial Statements'!D18/'Historical Financial Statements'!C18-1,0)</f>
        <v>0.23445856834486</v>
      </c>
      <c r="E13" s="191">
        <f>IFERROR('Historical Financial Statements'!E18/'Historical Financial Statements'!D18-1,0)</f>
        <v>-0.242663787427502</v>
      </c>
      <c r="F13" s="191">
        <f>IFERROR('Historical Financial Statements'!F18/'Historical Financial Statements'!E18-1,0)</f>
        <v>-0.0547124032522694</v>
      </c>
      <c r="G13" s="191">
        <f>IFERROR('Historical Financial Statements'!G18/'Historical Financial Statements'!F18-1,0)</f>
        <v>-0.163509019675893</v>
      </c>
      <c r="H13" s="191">
        <f>IFERROR('Historical Financial Statements'!H18/'Historical Financial Statements'!G18-1,0)</f>
        <v>-0.187791766515256</v>
      </c>
      <c r="I13" s="191">
        <f>IFERROR('Historical Financial Statements'!I18/'Historical Financial Statements'!H18-1,0)</f>
        <v>0.434077414962572</v>
      </c>
      <c r="J13" s="191">
        <f>IFERROR('Historical Financial Statements'!J18/'Historical Financial Statements'!I18-1,0)</f>
        <v>-0.136317589716078</v>
      </c>
      <c r="K13" s="191">
        <f>IFERROR('Historical Financial Statements'!K18/'Historical Financial Statements'!J18-1,0)</f>
        <v>0.395035642543506</v>
      </c>
      <c r="L13" s="191">
        <f>IFERROR('Historical Financial Statements'!L18/'Historical Financial Statements'!K18-1,0)</f>
        <v>0.600657993494485</v>
      </c>
      <c r="N13" s="148">
        <f t="shared" si="0"/>
        <v>0.0976927836398252</v>
      </c>
      <c r="O13" s="148">
        <f t="shared" si="1"/>
        <v>-0.0547124032522694</v>
      </c>
    </row>
    <row r="14" spans="2:15">
      <c r="B14" s="192" t="s">
        <v>112</v>
      </c>
      <c r="C14" s="192"/>
      <c r="D14" s="193">
        <f>IFERROR('Historical Financial Statements'!D47/'Historical Financial Statements'!C47-1,0)</f>
        <v>0</v>
      </c>
      <c r="E14" s="193">
        <f>IFERROR('Historical Financial Statements'!E47/'Historical Financial Statements'!D47-1,0)</f>
        <v>-1</v>
      </c>
      <c r="F14" s="193">
        <f>IFERROR('Historical Financial Statements'!F47/'Historical Financial Statements'!E47-1,0)</f>
        <v>0</v>
      </c>
      <c r="G14" s="193">
        <f>IFERROR('Historical Financial Statements'!G47/'Historical Financial Statements'!F47-1,0)</f>
        <v>0</v>
      </c>
      <c r="H14" s="193">
        <f>IFERROR('Historical Financial Statements'!H47/'Historical Financial Statements'!G47-1,0)</f>
        <v>0</v>
      </c>
      <c r="I14" s="193">
        <f>IFERROR('Historical Financial Statements'!I47/'Historical Financial Statements'!H47-1,0)</f>
        <v>0</v>
      </c>
      <c r="J14" s="193">
        <f>IFERROR('Historical Financial Statements'!J47/'Historical Financial Statements'!I47-1,0)</f>
        <v>0</v>
      </c>
      <c r="K14" s="193">
        <f>IFERROR('Historical Financial Statements'!K47/'Historical Financial Statements'!J47-1,0)</f>
        <v>0</v>
      </c>
      <c r="L14" s="193">
        <f>IFERROR('Historical Financial Statements'!L47/'Historical Financial Statements'!K47-1,0)</f>
        <v>5.09941486476712</v>
      </c>
      <c r="N14" s="148">
        <f t="shared" si="0"/>
        <v>0.45549054052968</v>
      </c>
      <c r="O14" s="148">
        <f t="shared" si="1"/>
        <v>0</v>
      </c>
    </row>
    <row r="16" spans="2:15">
      <c r="B16" s="189" t="s">
        <v>224</v>
      </c>
      <c r="C16" s="190">
        <f>IFERROR('Historical Financial Statements'!C19,0)</f>
        <v>0.143718599304496</v>
      </c>
      <c r="D16" s="190">
        <f>IFERROR('Historical Financial Statements'!D19,0)</f>
        <v>0.170990706314257</v>
      </c>
      <c r="E16" s="190">
        <f>IFERROR('Historical Financial Statements'!E19,0)</f>
        <v>0.131107497201165</v>
      </c>
      <c r="F16" s="190">
        <f>IFERROR('Historical Financial Statements'!F19,0)</f>
        <v>0.114642754146726</v>
      </c>
      <c r="G16" s="190">
        <f>IFERROR('Historical Financial Statements'!G19,0)</f>
        <v>0.0925983578107323</v>
      </c>
      <c r="H16" s="190">
        <f>IFERROR('Historical Financial Statements'!H19,0)</f>
        <v>0.0869832097748336</v>
      </c>
      <c r="I16" s="190">
        <f>IFERROR('Historical Financial Statements'!I19,0)</f>
        <v>0.130370193929216</v>
      </c>
      <c r="J16" s="190">
        <f>IFERROR('Historical Financial Statements'!J19,0)</f>
        <v>0.101009640312811</v>
      </c>
      <c r="K16" s="190">
        <f>IFERROR('Historical Financial Statements'!K19,0)</f>
        <v>0.113413919253621</v>
      </c>
      <c r="L16" s="190">
        <f>IFERROR('Historical Financial Statements'!L19,0)</f>
        <v>0.143415819462648</v>
      </c>
      <c r="N16" s="148">
        <f>IFERROR(AVERAGE(C16:L16),0)</f>
        <v>0.122825069751051</v>
      </c>
      <c r="O16" s="148">
        <f>IFERROR(MEDIAN(C16:L16),0)</f>
        <v>0.122506474037971</v>
      </c>
    </row>
    <row r="17" spans="2:15">
      <c r="B17" t="s">
        <v>225</v>
      </c>
      <c r="C17" s="191">
        <f>IFERROR('Historical Financial Statements'!C25,0)</f>
        <v>0.143718599304496</v>
      </c>
      <c r="D17" s="191">
        <f>IFERROR('Historical Financial Statements'!D25,0)</f>
        <v>0.170990706314257</v>
      </c>
      <c r="E17" s="191">
        <f>IFERROR('Historical Financial Statements'!E25,0)</f>
        <v>0.131107497201165</v>
      </c>
      <c r="F17" s="191">
        <f>IFERROR('Historical Financial Statements'!F25,0)</f>
        <v>0.114642754146726</v>
      </c>
      <c r="G17" s="191">
        <f>IFERROR('Historical Financial Statements'!G25,0)</f>
        <v>0.0925983578107323</v>
      </c>
      <c r="H17" s="191">
        <f>IFERROR('Historical Financial Statements'!H25,0)</f>
        <v>0.0869832097748336</v>
      </c>
      <c r="I17" s="191">
        <f>IFERROR('Historical Financial Statements'!I25,0)</f>
        <v>0.130370193929216</v>
      </c>
      <c r="J17" s="191">
        <f>IFERROR('Historical Financial Statements'!J25,0)</f>
        <v>0.101009640312811</v>
      </c>
      <c r="K17" s="191">
        <f>IFERROR('Historical Financial Statements'!K25,0)</f>
        <v>0.113413919253621</v>
      </c>
      <c r="L17" s="191">
        <f>IFERROR('Historical Financial Statements'!L25,0)</f>
        <v>0.143415819462648</v>
      </c>
      <c r="N17" s="148">
        <f t="shared" ref="N17:N47" si="2">IFERROR(AVERAGE(C17:L17),0)</f>
        <v>0.122825069751051</v>
      </c>
      <c r="O17" s="148">
        <f t="shared" ref="O17:O20" si="3">IFERROR(MEDIAN(C17:L17),0)</f>
        <v>0.122506474037971</v>
      </c>
    </row>
    <row r="18" spans="2:15">
      <c r="B18" t="s">
        <v>226</v>
      </c>
      <c r="C18" s="191">
        <f>IFERROR(('Historical Financial Statements'!C24-'Historical Financial Statements'!C30)/'Historical Financial Statements'!C12,0)</f>
        <v>0.0928420151195295</v>
      </c>
      <c r="D18" s="191">
        <f>IFERROR(('Historical Financial Statements'!D24-'Historical Financial Statements'!D30)/'Historical Financial Statements'!D12,0)</f>
        <v>0.109789280618329</v>
      </c>
      <c r="E18" s="191">
        <f>IFERROR(('Historical Financial Statements'!E24-'Historical Financial Statements'!E30)/'Historical Financial Statements'!E12,0)</f>
        <v>0.0647171106086708</v>
      </c>
      <c r="F18" s="191">
        <f>IFERROR(('Historical Financial Statements'!F24-'Historical Financial Statements'!F30)/'Historical Financial Statements'!F12,0)</f>
        <v>0.0407152819642073</v>
      </c>
      <c r="G18" s="191">
        <f>IFERROR(('Historical Financial Statements'!G24-'Historical Financial Statements'!G30)/'Historical Financial Statements'!G12,0)</f>
        <v>0.0144677523627336</v>
      </c>
      <c r="H18" s="191">
        <f>IFERROR(('Historical Financial Statements'!H24-'Historical Financial Statements'!H30)/'Historical Financial Statements'!H12,0)</f>
        <v>0.00491481203151796</v>
      </c>
      <c r="I18" s="191">
        <f>IFERROR(('Historical Financial Statements'!I24-'Historical Financial Statements'!I30)/'Historical Financial Statements'!I12,0)</f>
        <v>0.0361059629956193</v>
      </c>
      <c r="J18" s="191">
        <f>IFERROR(('Historical Financial Statements'!J24-'Historical Financial Statements'!J30)/'Historical Financial Statements'!J12,0)</f>
        <v>0.0118181620335912</v>
      </c>
      <c r="K18" s="191">
        <f>IFERROR(('Historical Financial Statements'!K24-'Historical Financial Statements'!K30)/'Historical Financial Statements'!K12,0)</f>
        <v>0.0415563081065223</v>
      </c>
      <c r="L18" s="191">
        <f>IFERROR(('Historical Financial Statements'!L24-'Historical Financial Statements'!L30)/'Historical Financial Statements'!L12,0)</f>
        <v>0.0811449796846636</v>
      </c>
      <c r="N18" s="148">
        <f t="shared" si="2"/>
        <v>0.0498071665525385</v>
      </c>
      <c r="O18" s="148">
        <f t="shared" si="3"/>
        <v>0.0411357950353648</v>
      </c>
    </row>
    <row r="19" spans="2:15">
      <c r="B19" t="s">
        <v>227</v>
      </c>
      <c r="C19" s="191">
        <f>IFERROR('Historical Financial Statements'!C34,0)</f>
        <v>0.0743684293045974</v>
      </c>
      <c r="D19" s="191">
        <f>IFERROR('Historical Financial Statements'!D34,0)</f>
        <v>0.0918835535163357</v>
      </c>
      <c r="E19" s="191">
        <f>IFERROR('Historical Financial Statements'!E34,0)</f>
        <v>0.0490028810959565</v>
      </c>
      <c r="F19" s="191">
        <f>IFERROR('Historical Financial Statements'!F34,0)</f>
        <v>0.0246570336636043</v>
      </c>
      <c r="G19" s="191">
        <f>IFERROR('Historical Financial Statements'!G34,0)</f>
        <v>-0.0046043497614083</v>
      </c>
      <c r="H19" s="191">
        <f>IFERROR('Historical Financial Statements'!H34,0)</f>
        <v>-0.0228301847982349</v>
      </c>
      <c r="I19" s="191">
        <f>IFERROR('Historical Financial Statements'!I34,0)</f>
        <v>0.00369067004010285</v>
      </c>
      <c r="J19" s="191">
        <f>IFERROR('Historical Financial Statements'!J34,0)</f>
        <v>-0.0216231701351197</v>
      </c>
      <c r="K19" s="191">
        <f>IFERROR('Historical Financial Statements'!K34,0)</f>
        <v>0.0120000761922445</v>
      </c>
      <c r="L19" s="191">
        <f>IFERROR('Historical Financial Statements'!L34,0)</f>
        <v>0.0583426805749268</v>
      </c>
      <c r="N19" s="148">
        <f t="shared" si="2"/>
        <v>0.0264887619693005</v>
      </c>
      <c r="O19" s="148">
        <f t="shared" si="3"/>
        <v>0.0183285549279244</v>
      </c>
    </row>
    <row r="20" spans="2:15">
      <c r="B20" s="192" t="s">
        <v>228</v>
      </c>
      <c r="C20" s="193">
        <f>IFERROR('Historical Financial Statements'!C40,0)</f>
        <v>0.0453254910776747</v>
      </c>
      <c r="D20" s="193">
        <f>IFERROR('Historical Financial Statements'!D40,0)</f>
        <v>0.0808046348302261</v>
      </c>
      <c r="E20" s="193">
        <f>IFERROR('Historical Financial Statements'!E40,0)</f>
        <v>0.0369475592777866</v>
      </c>
      <c r="F20" s="193">
        <f>IFERROR('Historical Financial Statements'!F40,0)</f>
        <v>0.00976448400976734</v>
      </c>
      <c r="G20" s="193">
        <f>IFERROR('Historical Financial Statements'!G40,0)</f>
        <v>0.00346832334012499</v>
      </c>
      <c r="H20" s="193">
        <f>IFERROR('Historical Financial Statements'!H40,0)</f>
        <v>-0.024344158343132</v>
      </c>
      <c r="I20" s="193">
        <f>IFERROR('Historical Financial Statements'!I40,0)</f>
        <v>-0.00648512428703973</v>
      </c>
      <c r="J20" s="193">
        <f>IFERROR('Historical Financial Statements'!J40,0)</f>
        <v>-0.0368188425778051</v>
      </c>
      <c r="K20" s="193">
        <f>IFERROR('Historical Financial Statements'!K40,0)</f>
        <v>0.00996502643012417</v>
      </c>
      <c r="L20" s="193">
        <f>IFERROR('Historical Financial Statements'!L40,0)</f>
        <v>0.0671378296014432</v>
      </c>
      <c r="N20" s="148">
        <f t="shared" si="2"/>
        <v>0.018576522335917</v>
      </c>
      <c r="O20" s="148">
        <f t="shared" si="3"/>
        <v>0.00986475521994576</v>
      </c>
    </row>
    <row r="21" spans="14:14">
      <c r="N21" s="148"/>
    </row>
    <row r="22" spans="2:15">
      <c r="B22" s="189" t="s">
        <v>229</v>
      </c>
      <c r="C22" s="190">
        <f>IFERROR('Historical Financial Statements'!C22,0)</f>
        <v>0.0800407799118236</v>
      </c>
      <c r="D22" s="190">
        <f>IFERROR('Historical Financial Statements'!D22,0)</f>
        <v>0.106726788492472</v>
      </c>
      <c r="E22" s="190">
        <f>IFERROR('Historical Financial Statements'!E22,0)</f>
        <v>0.128478095294526</v>
      </c>
      <c r="F22" s="190">
        <f>IFERROR('Historical Financial Statements'!F22,0)</f>
        <v>0.10860201636437</v>
      </c>
      <c r="G22" s="190">
        <f>IFERROR('Historical Financial Statements'!G22,0)</f>
        <v>0.114025046168358</v>
      </c>
      <c r="H22" s="190">
        <f>IFERROR('Historical Financial Statements'!H22,0)</f>
        <v>0.125273238229876</v>
      </c>
      <c r="I22" s="190">
        <f>IFERROR('Historical Financial Statements'!I22,0)</f>
        <v>0.0887980231770284</v>
      </c>
      <c r="J22" s="190">
        <f>IFERROR('Historical Financial Statements'!J22,0)</f>
        <v>0.109294754365197</v>
      </c>
      <c r="K22" s="190">
        <f>IFERROR('Historical Financial Statements'!K22,0)</f>
        <v>0.114888221843837</v>
      </c>
      <c r="L22" s="190">
        <f>IFERROR('Historical Financial Statements'!L22,0)</f>
        <v>0.100102443834516</v>
      </c>
      <c r="N22" s="148">
        <f t="shared" si="2"/>
        <v>0.1076229407682</v>
      </c>
      <c r="O22" s="148">
        <f>IFERROR(MEDIAN(C22:L22),0)</f>
        <v>0.108948385364784</v>
      </c>
    </row>
    <row r="23" spans="2:15">
      <c r="B23" t="s">
        <v>165</v>
      </c>
      <c r="C23" s="191">
        <f>IFERROR('Historical Financial Statements'!C31,0)</f>
        <v>0.0508765841849668</v>
      </c>
      <c r="D23" s="191">
        <f>IFERROR('Historical Financial Statements'!D31,0)</f>
        <v>0.0612014256959277</v>
      </c>
      <c r="E23" s="191">
        <f>IFERROR('Historical Financial Statements'!E31,0)</f>
        <v>0.0663903865924938</v>
      </c>
      <c r="F23" s="191">
        <f>IFERROR('Historical Financial Statements'!F31,0)</f>
        <v>0.0739274721825188</v>
      </c>
      <c r="G23" s="191">
        <f>IFERROR('Historical Financial Statements'!G31,0)</f>
        <v>0.0781306054479987</v>
      </c>
      <c r="H23" s="191">
        <f>IFERROR('Historical Financial Statements'!H31,0)</f>
        <v>0.0820683977433157</v>
      </c>
      <c r="I23" s="191">
        <f>IFERROR('Historical Financial Statements'!I31,0)</f>
        <v>0.0942642309335965</v>
      </c>
      <c r="J23" s="191">
        <f>IFERROR('Historical Financial Statements'!J31,0)</f>
        <v>0.0891914782792193</v>
      </c>
      <c r="K23" s="191">
        <f>IFERROR('Historical Financial Statements'!K31,0)</f>
        <v>0.0718576111470988</v>
      </c>
      <c r="L23" s="191">
        <f>IFERROR('Historical Financial Statements'!L31,0)</f>
        <v>0.0622708397779844</v>
      </c>
      <c r="N23" s="148">
        <f t="shared" si="2"/>
        <v>0.0730179031985121</v>
      </c>
      <c r="O23" s="148">
        <f t="shared" ref="O23:O24" si="4">IFERROR(MEDIAN(C23:L23),0)</f>
        <v>0.0728925416648088</v>
      </c>
    </row>
    <row r="24" spans="2:15">
      <c r="B24" s="192" t="s">
        <v>230</v>
      </c>
      <c r="C24" s="194">
        <f>C19</f>
        <v>0.0743684293045974</v>
      </c>
      <c r="D24" s="194">
        <f t="shared" ref="D24:L24" si="5">D19</f>
        <v>0.0918835535163357</v>
      </c>
      <c r="E24" s="194">
        <f t="shared" si="5"/>
        <v>0.0490028810959565</v>
      </c>
      <c r="F24" s="194">
        <f t="shared" si="5"/>
        <v>0.0246570336636043</v>
      </c>
      <c r="G24" s="194">
        <f t="shared" si="5"/>
        <v>-0.0046043497614083</v>
      </c>
      <c r="H24" s="194">
        <f t="shared" si="5"/>
        <v>-0.0228301847982349</v>
      </c>
      <c r="I24" s="194">
        <f t="shared" si="5"/>
        <v>0.00369067004010285</v>
      </c>
      <c r="J24" s="194">
        <f t="shared" si="5"/>
        <v>-0.0216231701351197</v>
      </c>
      <c r="K24" s="194">
        <f t="shared" si="5"/>
        <v>0.0120000761922445</v>
      </c>
      <c r="L24" s="194">
        <f t="shared" si="5"/>
        <v>0.0583426805749268</v>
      </c>
      <c r="N24" s="148">
        <f t="shared" si="2"/>
        <v>0.0264887619693005</v>
      </c>
      <c r="O24" s="148">
        <f t="shared" si="4"/>
        <v>0.0183285549279244</v>
      </c>
    </row>
    <row r="25" spans="14:15">
      <c r="N25" s="148"/>
      <c r="O25" s="148"/>
    </row>
    <row r="26" spans="2:15">
      <c r="B26" s="189" t="s">
        <v>231</v>
      </c>
      <c r="C26" s="190">
        <f>IFERROR(('Historical Financial Statements'!C24-'Historical Financial Statements'!C30)/(SUM('Historical Financial Statements'!C53:C55)),0)</f>
        <v>0.188124858947993</v>
      </c>
      <c r="D26" s="190">
        <f>IFERROR(('Historical Financial Statements'!D24-'Historical Financial Statements'!D30)/(SUM('Historical Financial Statements'!D53:D55)),0)</f>
        <v>0.202123936122118</v>
      </c>
      <c r="E26" s="190">
        <f>IFERROR(('Historical Financial Statements'!E24-'Historical Financial Statements'!E30)/(SUM('Historical Financial Statements'!E53:E55)),0)</f>
        <v>0.12771089080251</v>
      </c>
      <c r="F26" s="190">
        <f>IFERROR(('Historical Financial Statements'!F24-'Historical Financial Statements'!F30)/(SUM('Historical Financial Statements'!F53:F55)),0)</f>
        <v>0.0643815180500013</v>
      </c>
      <c r="G26" s="190">
        <f>IFERROR(('Historical Financial Statements'!G24-'Historical Financial Statements'!G30)/(SUM('Historical Financial Statements'!G53:G55)),0)</f>
        <v>0.026259340722756</v>
      </c>
      <c r="H26" s="190">
        <f>IFERROR(('Historical Financial Statements'!H24-'Historical Financial Statements'!H30)/(SUM('Historical Financial Statements'!H53:H55)),0)</f>
        <v>0.0068615461275739</v>
      </c>
      <c r="I26" s="190">
        <f>IFERROR(('Historical Financial Statements'!I24-'Historical Financial Statements'!I30)/(SUM('Historical Financial Statements'!I53:I55)),0)</f>
        <v>0.0456946186666155</v>
      </c>
      <c r="J26" s="190">
        <f>IFERROR(('Historical Financial Statements'!J24-'Historical Financial Statements'!J30)/(SUM('Historical Financial Statements'!J53:J55)),0)</f>
        <v>0.0172284453605559</v>
      </c>
      <c r="K26" s="190">
        <f>IFERROR(('Historical Financial Statements'!K24-'Historical Financial Statements'!K30)/(SUM('Historical Financial Statements'!K53:K55)),0)</f>
        <v>0.0801242320139695</v>
      </c>
      <c r="L26" s="190">
        <f>IFERROR(('Historical Financial Statements'!L24-'Historical Financial Statements'!L30)/(SUM('Historical Financial Statements'!L53:L55)),0)</f>
        <v>0.184907606660654</v>
      </c>
      <c r="N26" s="148">
        <f t="shared" si="2"/>
        <v>0.0943416993474747</v>
      </c>
      <c r="O26" s="148">
        <f>IFERROR(MEDIAN(C26:L26),0)</f>
        <v>0.0722528750319854</v>
      </c>
    </row>
    <row r="27" spans="2:15">
      <c r="B27" t="s">
        <v>232</v>
      </c>
      <c r="C27" s="195">
        <f>IFERROR('Historical Financial Statements'!C50,0)</f>
        <v>1</v>
      </c>
      <c r="D27" s="195">
        <f>IFERROR('Historical Financial Statements'!D50,0)</f>
        <v>0.996921591689385</v>
      </c>
      <c r="E27" s="195">
        <f>IFERROR('Historical Financial Statements'!E50,0)</f>
        <v>1</v>
      </c>
      <c r="F27" s="195">
        <f>IFERROR('Historical Financial Statements'!F50,0)</f>
        <v>1</v>
      </c>
      <c r="G27" s="195">
        <f>IFERROR('Historical Financial Statements'!G50,0)</f>
        <v>1</v>
      </c>
      <c r="H27" s="195">
        <f>IFERROR('Historical Financial Statements'!H50,0)</f>
        <v>0</v>
      </c>
      <c r="I27" s="195">
        <f>IFERROR('Historical Financial Statements'!I50,0)</f>
        <v>0</v>
      </c>
      <c r="J27" s="195">
        <f>IFERROR('Historical Financial Statements'!J50,0)</f>
        <v>0</v>
      </c>
      <c r="K27" s="195">
        <f>IFERROR('Historical Financial Statements'!K50,0)</f>
        <v>0.777808717444459</v>
      </c>
      <c r="L27" s="195">
        <f>IFERROR('Historical Financial Statements'!L50,0)</f>
        <v>0.840972507543828</v>
      </c>
      <c r="N27" s="148">
        <f t="shared" si="2"/>
        <v>0.661570281667767</v>
      </c>
      <c r="O27" s="148">
        <f t="shared" ref="O27:O30" si="6">IFERROR(MEDIAN(C27:L27),0)</f>
        <v>0.918947049616607</v>
      </c>
    </row>
    <row r="28" spans="2:15">
      <c r="B28" t="s">
        <v>131</v>
      </c>
      <c r="C28" s="191">
        <f>IFERROR('Historical Financial Statements'!C39/SUM('Historical Financial Statements'!C53:C54),0)</f>
        <v>0.212005029334228</v>
      </c>
      <c r="D28" s="191">
        <f>IFERROR('Historical Financial Statements'!D39/SUM('Historical Financial Statements'!D53:D54),0)</f>
        <v>0.279451254242904</v>
      </c>
      <c r="E28" s="191">
        <f>IFERROR('Historical Financial Statements'!E39/SUM('Historical Financial Statements'!E53:E54),0)</f>
        <v>0.171618250801</v>
      </c>
      <c r="F28" s="191">
        <f>IFERROR('Historical Financial Statements'!F39/SUM('Historical Financial Statements'!F53:F54),0)</f>
        <v>0.0298323624608355</v>
      </c>
      <c r="G28" s="191">
        <f>IFERROR('Historical Financial Statements'!G39/SUM('Historical Financial Statements'!G53:G54),0)</f>
        <v>0.0174015895097936</v>
      </c>
      <c r="H28" s="191">
        <f>IFERROR('Historical Financial Statements'!H39/SUM('Historical Financial Statements'!H53:H54),0)</f>
        <v>-0.102160018890541</v>
      </c>
      <c r="I28" s="191">
        <f>IFERROR('Historical Financial Statements'!I39/SUM('Historical Financial Statements'!I53:I54),0)</f>
        <v>-0.0293221027420274</v>
      </c>
      <c r="J28" s="191">
        <f>IFERROR('Historical Financial Statements'!J39/SUM('Historical Financial Statements'!J53:J54),0)</f>
        <v>-0.23007304105541</v>
      </c>
      <c r="K28" s="191">
        <f>IFERROR('Historical Financial Statements'!K39/SUM('Historical Financial Statements'!K53:K54),0)</f>
        <v>0.0760687077893432</v>
      </c>
      <c r="L28" s="191">
        <f>IFERROR('Historical Financial Statements'!L39/SUM('Historical Financial Statements'!L53:L54),0)</f>
        <v>0.346234167965763</v>
      </c>
      <c r="N28" s="148">
        <f t="shared" si="2"/>
        <v>0.0771056199415888</v>
      </c>
      <c r="O28" s="148">
        <f t="shared" si="6"/>
        <v>0.0529505351250894</v>
      </c>
    </row>
    <row r="29" spans="2:15">
      <c r="B29" t="s">
        <v>233</v>
      </c>
      <c r="C29" s="191">
        <f>IFERROR(C27*C28,0)</f>
        <v>0.212005029334228</v>
      </c>
      <c r="D29" s="191">
        <f t="shared" ref="D29:L29" si="7">IFERROR(D27*D28,0)</f>
        <v>0.278590989179431</v>
      </c>
      <c r="E29" s="191">
        <f t="shared" si="7"/>
        <v>0.171618250801</v>
      </c>
      <c r="F29" s="191">
        <f t="shared" si="7"/>
        <v>0.0298323624608355</v>
      </c>
      <c r="G29" s="191">
        <f t="shared" si="7"/>
        <v>0.0174015895097936</v>
      </c>
      <c r="H29" s="191">
        <f t="shared" si="7"/>
        <v>0</v>
      </c>
      <c r="I29" s="191">
        <f t="shared" si="7"/>
        <v>0</v>
      </c>
      <c r="J29" s="191">
        <f t="shared" si="7"/>
        <v>0</v>
      </c>
      <c r="K29" s="191">
        <f t="shared" si="7"/>
        <v>0.0591669040432864</v>
      </c>
      <c r="L29" s="191">
        <f t="shared" si="7"/>
        <v>0.291173416431519</v>
      </c>
      <c r="N29" s="148">
        <f t="shared" si="2"/>
        <v>0.105978854176009</v>
      </c>
      <c r="O29" s="148">
        <f t="shared" si="6"/>
        <v>0.044499633252061</v>
      </c>
    </row>
    <row r="30" spans="2:15">
      <c r="B30" s="192" t="s">
        <v>234</v>
      </c>
      <c r="C30" s="196">
        <f>('Historical Financial Statements'!C24-'Historical Financial Statements'!C30)/'Historical Financial Statements'!C27</f>
        <v>5.02566291404487</v>
      </c>
      <c r="D30" s="196">
        <f>('Historical Financial Statements'!D24-'Historical Financial Statements'!D30)/'Historical Financial Statements'!D27</f>
        <v>6.13151758613072</v>
      </c>
      <c r="E30" s="196">
        <f>('Historical Financial Statements'!E24-'Historical Financial Statements'!E30)/'Historical Financial Statements'!E27</f>
        <v>4.11837631341126</v>
      </c>
      <c r="F30" s="196">
        <f>('Historical Financial Statements'!F24-'Historical Financial Statements'!F30)/'Historical Financial Statements'!F27</f>
        <v>2.53547467955632</v>
      </c>
      <c r="G30" s="196">
        <f>('Historical Financial Statements'!G24-'Historical Financial Statements'!G30)/'Historical Financial Statements'!G27</f>
        <v>0.758581947001007</v>
      </c>
      <c r="H30" s="196">
        <f>('Historical Financial Statements'!H24-'Historical Financial Statements'!H30)/'Historical Financial Statements'!H27</f>
        <v>0.177142281243567</v>
      </c>
      <c r="I30" s="196">
        <f>('Historical Financial Statements'!I24-'Historical Financial Statements'!I30)/'Historical Financial Statements'!I27</f>
        <v>1.11385582864136</v>
      </c>
      <c r="J30" s="196">
        <f>('Historical Financial Statements'!J24-'Historical Financial Statements'!J30)/'Historical Financial Statements'!J27</f>
        <v>0.353399857815735</v>
      </c>
      <c r="K30" s="196">
        <f>('Historical Financial Statements'!K24-'Historical Financial Statements'!K30)/'Historical Financial Statements'!K27</f>
        <v>1.4060083243036</v>
      </c>
      <c r="L30" s="196">
        <f>('Historical Financial Statements'!L24-'Historical Financial Statements'!L30)/'Historical Financial Statements'!L27</f>
        <v>3.55863149124353</v>
      </c>
      <c r="N30" s="148">
        <f t="shared" si="2"/>
        <v>2.5178651223392</v>
      </c>
      <c r="O30" s="148">
        <f t="shared" si="6"/>
        <v>1.97074150192996</v>
      </c>
    </row>
    <row r="31" spans="14:14">
      <c r="N31" s="148"/>
    </row>
    <row r="32" spans="2:15">
      <c r="B32" s="189" t="s">
        <v>235</v>
      </c>
      <c r="C32" s="197">
        <f>IFERROR('Historical Financial Statements'!C12/'Historical Financial Statements'!C65,0)</f>
        <v>20.9201682141949</v>
      </c>
      <c r="D32" s="197">
        <f>IFERROR('Historical Financial Statements'!D12/'Historical Financial Statements'!D65,0)</f>
        <v>20.1199182663506</v>
      </c>
      <c r="E32" s="197">
        <f>IFERROR('Historical Financial Statements'!E12/'Historical Financial Statements'!E65,0)</f>
        <v>19.1603532366408</v>
      </c>
      <c r="F32" s="197">
        <f>IFERROR('Historical Financial Statements'!F12/'Historical Financial Statements'!F65,0)</f>
        <v>14.6557122247189</v>
      </c>
      <c r="G32" s="197">
        <f>IFERROR('Historical Financial Statements'!G12/'Historical Financial Statements'!G65,0)</f>
        <v>15.8946987734896</v>
      </c>
      <c r="H32" s="197">
        <f>IFERROR('Historical Financial Statements'!H12/'Historical Financial Statements'!H65,0)</f>
        <v>23.3666171709767</v>
      </c>
      <c r="I32" s="197">
        <f>IFERROR('Historical Financial Statements'!I12/'Historical Financial Statements'!I65,0)</f>
        <v>19.7013308536582</v>
      </c>
      <c r="J32" s="197">
        <f>IFERROR('Historical Financial Statements'!J12/'Historical Financial Statements'!J65,0)</f>
        <v>22.3799175703176</v>
      </c>
      <c r="K32" s="197">
        <f>IFERROR('Historical Financial Statements'!K12/'Historical Financial Statements'!K65,0)</f>
        <v>21.9829476101429</v>
      </c>
      <c r="L32" s="197">
        <f>IFERROR('Historical Financial Statements'!L12/'Historical Financial Statements'!L65,0)</f>
        <v>25.8336879660638</v>
      </c>
      <c r="N32" s="148">
        <f t="shared" si="2"/>
        <v>20.4015351886554</v>
      </c>
      <c r="O32" s="148">
        <f>IFERROR(MEDIAN(C32:L32),0)</f>
        <v>20.5200432402727</v>
      </c>
    </row>
    <row r="33" spans="2:15">
      <c r="B33" t="s">
        <v>236</v>
      </c>
      <c r="C33" s="198">
        <f>IFERROR('Historical Financial Statements'!C12/'Historical Financial Statements'!C56,0)</f>
        <v>2.44930105857571</v>
      </c>
      <c r="D33" s="198">
        <f>IFERROR('Historical Financial Statements'!D12/'Historical Financial Statements'!D56,0)</f>
        <v>2.37696039278587</v>
      </c>
      <c r="E33" s="198">
        <f>IFERROR('Historical Financial Statements'!E12/'Historical Financial Statements'!E56,0)</f>
        <v>1.98428077830406</v>
      </c>
      <c r="F33" s="198">
        <f>IFERROR('Historical Financial Statements'!F12/'Historical Financial Statements'!F56,0)</f>
        <v>2.04147803186297</v>
      </c>
      <c r="G33" s="198">
        <f>IFERROR('Historical Financial Statements'!G12/'Historical Financial Statements'!G56,0)</f>
        <v>2.16678475182275</v>
      </c>
      <c r="H33" s="198">
        <f>IFERROR('Historical Financial Statements'!H12/'Historical Financial Statements'!H56,0)</f>
        <v>1.96025348113451</v>
      </c>
      <c r="I33" s="198">
        <f>IFERROR('Historical Financial Statements'!I12/'Historical Financial Statements'!I56,0)</f>
        <v>1.73236848043957</v>
      </c>
      <c r="J33" s="198">
        <f>IFERROR('Historical Financial Statements'!J12/'Historical Financial Statements'!J56,0)</f>
        <v>2.01703121493602</v>
      </c>
      <c r="K33" s="198">
        <f>IFERROR('Historical Financial Statements'!K12/'Historical Financial Statements'!K56,0)</f>
        <v>2.22860572587336</v>
      </c>
      <c r="L33" s="198">
        <f>IFERROR('Historical Financial Statements'!L12/'Historical Financial Statements'!L56,0)</f>
        <v>2.46942341125461</v>
      </c>
      <c r="N33" s="148">
        <f t="shared" si="2"/>
        <v>2.14264873269894</v>
      </c>
      <c r="O33" s="148">
        <f t="shared" ref="O33:O36" si="8">IFERROR(MEDIAN(C33:L33),0)</f>
        <v>2.10413139184286</v>
      </c>
    </row>
    <row r="34" spans="2:15">
      <c r="B34" t="s">
        <v>130</v>
      </c>
      <c r="C34" s="198">
        <f>IFERROR('Historical Financial Statements'!C12/'Historical Financial Statements'!C66,0)</f>
        <v>8.99002197979389</v>
      </c>
      <c r="D34" s="198">
        <f>IFERROR('Historical Financial Statements'!D12/'Historical Financial Statements'!D66,0)</f>
        <v>8.36133811738399</v>
      </c>
      <c r="E34" s="198">
        <f>IFERROR('Historical Financial Statements'!E12/'Historical Financial Statements'!E66,0)</f>
        <v>7.68676434667386</v>
      </c>
      <c r="F34" s="198">
        <f>IFERROR('Historical Financial Statements'!F12/'Historical Financial Statements'!F66,0)</f>
        <v>6.919005174235</v>
      </c>
      <c r="G34" s="198">
        <f>IFERROR('Historical Financial Statements'!G12/'Historical Financial Statements'!G66,0)</f>
        <v>7.73928563098171</v>
      </c>
      <c r="H34" s="198">
        <f>IFERROR('Historical Financial Statements'!H12/'Historical Financial Statements'!H66,0)</f>
        <v>6.96982690496379</v>
      </c>
      <c r="I34" s="198">
        <f>IFERROR('Historical Financial Statements'!I12/'Historical Financial Statements'!I66,0)</f>
        <v>6.92170988115634</v>
      </c>
      <c r="J34" s="198">
        <f>IFERROR('Historical Financial Statements'!J12/'Historical Financial Statements'!J66,0)</f>
        <v>7.90155883853561</v>
      </c>
      <c r="K34" s="198">
        <f>IFERROR('Historical Financial Statements'!K12/'Historical Financial Statements'!K66,0)</f>
        <v>8.48886417232175</v>
      </c>
      <c r="L34" s="198">
        <f>IFERROR('Historical Financial Statements'!L12/'Historical Financial Statements'!L66,0)</f>
        <v>9.16391379561813</v>
      </c>
      <c r="N34" s="148">
        <f t="shared" si="2"/>
        <v>7.91422888416641</v>
      </c>
      <c r="O34" s="148">
        <f t="shared" si="8"/>
        <v>7.82042223475866</v>
      </c>
    </row>
    <row r="35" spans="2:15">
      <c r="B35" t="s">
        <v>237</v>
      </c>
      <c r="C35" s="198">
        <f>IFERROR('Historical Financial Statements'!C12/'Historical Financial Statements'!C59,0)</f>
        <v>2.97423708025442</v>
      </c>
      <c r="D35" s="198">
        <f>IFERROR('Historical Financial Statements'!D12/'Historical Financial Statements'!D59,0)</f>
        <v>2.54631277151471</v>
      </c>
      <c r="E35" s="198">
        <f>IFERROR('Historical Financial Statements'!E12/'Historical Financial Statements'!E59,0)</f>
        <v>2.81093434842462</v>
      </c>
      <c r="F35" s="198">
        <f>IFERROR('Historical Financial Statements'!F12/'Historical Financial Statements'!F59,0)</f>
        <v>2.40129487687814</v>
      </c>
      <c r="G35" s="198">
        <f>IFERROR('Historical Financial Statements'!G12/'Historical Financial Statements'!G59,0)</f>
        <v>2.71443195620926</v>
      </c>
      <c r="H35" s="198">
        <f>IFERROR('Historical Financial Statements'!H12/'Historical Financial Statements'!H59,0)</f>
        <v>2.05392057440676</v>
      </c>
      <c r="I35" s="198">
        <f>IFERROR('Historical Financial Statements'!I12/'Historical Financial Statements'!I59,0)</f>
        <v>1.80087271347261</v>
      </c>
      <c r="J35" s="198">
        <f>IFERROR('Historical Financial Statements'!J12/'Historical Financial Statements'!J59,0)</f>
        <v>2.00534887179437</v>
      </c>
      <c r="K35" s="198">
        <f>IFERROR('Historical Financial Statements'!K12/'Historical Financial Statements'!K59,0)</f>
        <v>2.61937915392941</v>
      </c>
      <c r="L35" s="198">
        <f>IFERROR('Historical Financial Statements'!L12/'Historical Financial Statements'!L59,0)</f>
        <v>3.6107194547475</v>
      </c>
      <c r="N35" s="148">
        <f t="shared" si="2"/>
        <v>2.55374518016318</v>
      </c>
      <c r="O35" s="148">
        <f t="shared" si="8"/>
        <v>2.58284596272206</v>
      </c>
    </row>
    <row r="36" spans="2:15">
      <c r="B36" s="192" t="s">
        <v>238</v>
      </c>
      <c r="C36" s="196">
        <f>IFERROR('Historical Financial Statements'!C12/SUM('Historical Financial Statements'!C53:C54),0)</f>
        <v>4.6773906756115</v>
      </c>
      <c r="D36" s="196">
        <f>IFERROR('Historical Financial Statements'!D12/SUM('Historical Financial Statements'!D53:D54),0)</f>
        <v>3.45835674933799</v>
      </c>
      <c r="E36" s="196">
        <f>IFERROR('Historical Financial Statements'!E12/SUM('Historical Financial Statements'!E53:E54),0)</f>
        <v>4.64491441804599</v>
      </c>
      <c r="F36" s="196">
        <f>IFERROR('Historical Financial Statements'!F12/SUM('Historical Financial Statements'!F53:F54),0)</f>
        <v>3.05519087654754</v>
      </c>
      <c r="G36" s="196">
        <f>IFERROR('Historical Financial Statements'!G12/SUM('Historical Financial Statements'!G53:G54),0)</f>
        <v>5.01729158538215</v>
      </c>
      <c r="H36" s="196">
        <f>IFERROR('Historical Financial Statements'!H12/SUM('Historical Financial Statements'!H53:H54),0)</f>
        <v>4.19649007579524</v>
      </c>
      <c r="I36" s="196">
        <f>IFERROR('Historical Financial Statements'!I12/SUM('Historical Financial Statements'!I53:I54),0)</f>
        <v>4.52144036786256</v>
      </c>
      <c r="J36" s="196">
        <f>IFERROR('Historical Financial Statements'!J12/SUM('Historical Financial Statements'!J53:J54),0)</f>
        <v>6.24878526719634</v>
      </c>
      <c r="K36" s="196">
        <f>IFERROR('Historical Financial Statements'!K12/SUM('Historical Financial Statements'!K53:K54),0)</f>
        <v>7.63356809163981</v>
      </c>
      <c r="L36" s="196">
        <f>IFERROR('Historical Financial Statements'!L12/SUM('Historical Financial Statements'!L53:L54),0)</f>
        <v>5.15706524951948</v>
      </c>
      <c r="N36" s="148">
        <f t="shared" si="2"/>
        <v>4.86104933569386</v>
      </c>
      <c r="O36" s="148">
        <f t="shared" si="8"/>
        <v>4.66115254682874</v>
      </c>
    </row>
    <row r="37" spans="14:14">
      <c r="N37" s="148"/>
    </row>
    <row r="38" spans="2:14">
      <c r="B38" s="199" t="s">
        <v>239</v>
      </c>
      <c r="C38" s="189"/>
      <c r="D38" s="189"/>
      <c r="E38" s="189"/>
      <c r="F38" s="189"/>
      <c r="G38" s="189"/>
      <c r="H38" s="189"/>
      <c r="I38" s="189"/>
      <c r="J38" s="189"/>
      <c r="K38" s="189"/>
      <c r="L38" s="189"/>
      <c r="N38" s="148"/>
    </row>
    <row r="39" spans="2:15">
      <c r="B39" t="s">
        <v>129</v>
      </c>
      <c r="C39" s="200">
        <f>IFERROR(365/C32,0)</f>
        <v>17.4472784474237</v>
      </c>
      <c r="D39" s="200">
        <f t="shared" ref="D39:L39" si="9">IFERROR(365/D32,0)</f>
        <v>18.1412267767728</v>
      </c>
      <c r="E39" s="200">
        <f t="shared" si="9"/>
        <v>19.0497531800197</v>
      </c>
      <c r="F39" s="200">
        <f t="shared" si="9"/>
        <v>24.9049649995431</v>
      </c>
      <c r="G39" s="200">
        <f t="shared" si="9"/>
        <v>22.9636311578786</v>
      </c>
      <c r="H39" s="200">
        <f t="shared" si="9"/>
        <v>15.6205751705198</v>
      </c>
      <c r="I39" s="200">
        <f t="shared" si="9"/>
        <v>18.5266671937661</v>
      </c>
      <c r="J39" s="200">
        <f t="shared" si="9"/>
        <v>16.309264717047</v>
      </c>
      <c r="K39" s="200">
        <f t="shared" si="9"/>
        <v>16.6037788231634</v>
      </c>
      <c r="L39" s="200">
        <f t="shared" si="9"/>
        <v>14.1288383013482</v>
      </c>
      <c r="N39" s="148">
        <f t="shared" si="2"/>
        <v>18.3695978767482</v>
      </c>
      <c r="O39" s="148">
        <f>IFERROR(MEDIAN(C39:L39),0)</f>
        <v>17.7942526120983</v>
      </c>
    </row>
    <row r="40" spans="2:15">
      <c r="B40" t="s">
        <v>240</v>
      </c>
      <c r="C40" s="200">
        <f>IFERROR(365/C33,0)</f>
        <v>149.022105192838</v>
      </c>
      <c r="D40" s="200">
        <f t="shared" ref="D40:L40" si="10">IFERROR(365/D33,0)</f>
        <v>153.557459816236</v>
      </c>
      <c r="E40" s="200">
        <f t="shared" si="10"/>
        <v>183.945741948859</v>
      </c>
      <c r="F40" s="200">
        <f t="shared" si="10"/>
        <v>178.79202925682</v>
      </c>
      <c r="G40" s="200">
        <f t="shared" si="10"/>
        <v>168.452357666332</v>
      </c>
      <c r="H40" s="200">
        <f t="shared" si="10"/>
        <v>186.200409035241</v>
      </c>
      <c r="I40" s="200">
        <f t="shared" si="10"/>
        <v>210.694205142422</v>
      </c>
      <c r="J40" s="200">
        <f t="shared" si="10"/>
        <v>180.959023983958</v>
      </c>
      <c r="K40" s="200">
        <f t="shared" si="10"/>
        <v>163.779530745377</v>
      </c>
      <c r="L40" s="200">
        <f t="shared" si="10"/>
        <v>147.80778311912</v>
      </c>
      <c r="N40" s="148">
        <f t="shared" si="2"/>
        <v>172.32106459072</v>
      </c>
      <c r="O40" s="148">
        <f t="shared" ref="O40:O42" si="11">IFERROR(MEDIAN(C40:L40),0)</f>
        <v>173.622193461576</v>
      </c>
    </row>
    <row r="41" spans="2:15">
      <c r="B41" t="s">
        <v>241</v>
      </c>
      <c r="C41" s="200">
        <f>IFERROR(365/C34,0)</f>
        <v>40.600568143257</v>
      </c>
      <c r="D41" s="200">
        <f t="shared" ref="D41:L41" si="12">IFERROR(365/D34,0)</f>
        <v>43.6532998517464</v>
      </c>
      <c r="E41" s="200">
        <f t="shared" si="12"/>
        <v>47.4842187867954</v>
      </c>
      <c r="F41" s="200">
        <f t="shared" si="12"/>
        <v>52.7532485969497</v>
      </c>
      <c r="G41" s="200">
        <f t="shared" si="12"/>
        <v>47.1619755883982</v>
      </c>
      <c r="H41" s="200">
        <f t="shared" si="12"/>
        <v>52.3685889157525</v>
      </c>
      <c r="I41" s="200">
        <f t="shared" si="12"/>
        <v>52.7326348932474</v>
      </c>
      <c r="J41" s="200">
        <f t="shared" si="12"/>
        <v>46.193416698982</v>
      </c>
      <c r="K41" s="200">
        <f t="shared" si="12"/>
        <v>42.9975073921074</v>
      </c>
      <c r="L41" s="200">
        <f t="shared" si="12"/>
        <v>39.8301433361945</v>
      </c>
      <c r="N41" s="148">
        <f t="shared" si="2"/>
        <v>46.577560220343</v>
      </c>
      <c r="O41" s="148">
        <f t="shared" si="11"/>
        <v>46.6776961436901</v>
      </c>
    </row>
    <row r="42" spans="2:15">
      <c r="B42" s="192" t="s">
        <v>242</v>
      </c>
      <c r="C42" s="201">
        <f>SUM(C39,C41)-C40</f>
        <v>-90.9742586021575</v>
      </c>
      <c r="D42" s="201">
        <f t="shared" ref="D42:L42" si="13">SUM(D39,D41)-D40</f>
        <v>-91.7629331877166</v>
      </c>
      <c r="E42" s="201">
        <f t="shared" si="13"/>
        <v>-117.411769982044</v>
      </c>
      <c r="F42" s="201">
        <f t="shared" si="13"/>
        <v>-101.133815660327</v>
      </c>
      <c r="G42" s="201">
        <f t="shared" si="13"/>
        <v>-98.3267509200552</v>
      </c>
      <c r="H42" s="201">
        <f t="shared" si="13"/>
        <v>-118.211244948969</v>
      </c>
      <c r="I42" s="201">
        <f t="shared" si="13"/>
        <v>-139.434903055409</v>
      </c>
      <c r="J42" s="201">
        <f t="shared" si="13"/>
        <v>-118.456342567929</v>
      </c>
      <c r="K42" s="201">
        <f t="shared" si="13"/>
        <v>-104.178244530106</v>
      </c>
      <c r="L42" s="201">
        <f t="shared" si="13"/>
        <v>-93.8488014815777</v>
      </c>
      <c r="N42" s="148">
        <f t="shared" si="2"/>
        <v>-107.373906493629</v>
      </c>
      <c r="O42" s="148">
        <f t="shared" si="11"/>
        <v>-102.656030095217</v>
      </c>
    </row>
    <row r="43" spans="14:15">
      <c r="N43" s="148"/>
      <c r="O43" s="148"/>
    </row>
    <row r="44" spans="14:14">
      <c r="N44" s="148"/>
    </row>
    <row r="45" spans="2:15">
      <c r="B45" s="189" t="s">
        <v>243</v>
      </c>
      <c r="C45" s="202">
        <f>IFERROR('Historical Financial Statements'!C85/'Historical Financial Statements'!C12,0)</f>
        <v>0.135017243188889</v>
      </c>
      <c r="D45" s="202">
        <f>IFERROR('Historical Financial Statements'!D85/'Historical Financial Statements'!D12,0)</f>
        <v>0.138800991482741</v>
      </c>
      <c r="E45" s="202">
        <f>IFERROR('Historical Financial Statements'!E85/'Historical Financial Statements'!E12,0)</f>
        <v>0.111975671849396</v>
      </c>
      <c r="F45" s="202">
        <f>IFERROR('Historical Financial Statements'!F85/'Historical Financial Statements'!F12,0)</f>
        <v>0.081828025115925</v>
      </c>
      <c r="G45" s="202">
        <f>IFERROR('Historical Financial Statements'!G85/'Historical Financial Statements'!G12,0)</f>
        <v>0.0625657418864245</v>
      </c>
      <c r="H45" s="202">
        <f>IFERROR('Historical Financial Statements'!H85/'Historical Financial Statements'!H12,0)</f>
        <v>0.102011748128275</v>
      </c>
      <c r="I45" s="202">
        <f>IFERROR('Historical Financial Statements'!I85/'Historical Financial Statements'!I12,0)</f>
        <v>0.116095314253002</v>
      </c>
      <c r="J45" s="202">
        <f>IFERROR('Historical Financial Statements'!J85/'Historical Financial Statements'!J12,0)</f>
        <v>0.0512940000564546</v>
      </c>
      <c r="K45" s="202">
        <f>IFERROR('Historical Financial Statements'!K85/'Historical Financial Statements'!K12,0)</f>
        <v>0.102287221233865</v>
      </c>
      <c r="L45" s="202">
        <f>IFERROR('Historical Financial Statements'!L85/'Historical Financial Statements'!L12,0)</f>
        <v>0.155082652100368</v>
      </c>
      <c r="N45" s="148">
        <f t="shared" si="2"/>
        <v>0.105695860929534</v>
      </c>
      <c r="O45" s="148">
        <f>IFERROR(MEDIAN(C45:L45),0)</f>
        <v>0.107131446541631</v>
      </c>
    </row>
    <row r="46" spans="2:15">
      <c r="B46" t="s">
        <v>244</v>
      </c>
      <c r="C46" s="203">
        <f>IFERROR('Historical Financial Statements'!C85/'Historical Financial Statements'!C70,0)</f>
        <v>0.149720967664931</v>
      </c>
      <c r="D46" s="203">
        <f>IFERROR('Historical Financial Statements'!D85/'Historical Financial Statements'!D70,0)</f>
        <v>0.144001849351701</v>
      </c>
      <c r="E46" s="203">
        <f>IFERROR('Historical Financial Statements'!E85/'Historical Financial Statements'!E70,0)</f>
        <v>0.110789346671932</v>
      </c>
      <c r="F46" s="203">
        <f>IFERROR('Historical Financial Statements'!F85/'Historical Financial Statements'!F70,0)</f>
        <v>0.0729144167758967</v>
      </c>
      <c r="G46" s="203">
        <f>IFERROR('Historical Financial Statements'!G85/'Historical Financial Statements'!G70,0)</f>
        <v>0.0617951728323416</v>
      </c>
      <c r="H46" s="203">
        <f>IFERROR('Historical Financial Statements'!H85/'Historical Financial Statements'!H70,0)</f>
        <v>0.0831783707252362</v>
      </c>
      <c r="I46" s="203">
        <f>IFERROR('Historical Financial Statements'!I85/'Historical Financial Statements'!I70,0)</f>
        <v>0.0849020922246927</v>
      </c>
      <c r="J46" s="203">
        <f>IFERROR('Historical Financial Statements'!J85/'Historical Financial Statements'!J70,0)</f>
        <v>0.0434052614300142</v>
      </c>
      <c r="K46" s="203">
        <f>IFERROR('Historical Financial Statements'!K85/'Historical Financial Statements'!K70,0)</f>
        <v>0.105738583016336</v>
      </c>
      <c r="L46" s="203">
        <f>IFERROR('Historical Financial Statements'!L85/'Historical Financial Statements'!L70,0)</f>
        <v>0.183792184149079</v>
      </c>
      <c r="N46" s="148">
        <f t="shared" si="2"/>
        <v>0.104023824484216</v>
      </c>
      <c r="O46" s="148">
        <f t="shared" ref="O46:O47" si="14">IFERROR(MEDIAN(C46:L46),0)</f>
        <v>0.0953203376205145</v>
      </c>
    </row>
    <row r="47" spans="2:15">
      <c r="B47" s="192" t="s">
        <v>245</v>
      </c>
      <c r="C47" s="204">
        <f>IFERROR('Historical Financial Statements'!C85/'Historical Financial Statements'!C55,0)</f>
        <v>0.482690011559509</v>
      </c>
      <c r="D47" s="204">
        <f>IFERROR('Historical Financial Statements'!D85/'Historical Financial Statements'!D55,0)</f>
        <v>0.546410349717618</v>
      </c>
      <c r="E47" s="204">
        <f>IFERROR('Historical Financial Statements'!E85/'Historical Financial Statements'!E55,0)</f>
        <v>0.384191741944874</v>
      </c>
      <c r="F47" s="204">
        <f>IFERROR('Historical Financial Statements'!F85/'Historical Financial Statements'!F55,0)</f>
        <v>0.268205440623304</v>
      </c>
      <c r="G47" s="204">
        <f>IFERROR('Historical Financial Statements'!G85/'Historical Financial Statements'!G55,0)</f>
        <v>0.177922670179347</v>
      </c>
      <c r="H47" s="204">
        <f>IFERROR('Historical Financial Statements'!H85/'Historical Financial Statements'!H55,0)</f>
        <v>0.213418572544524</v>
      </c>
      <c r="I47" s="204">
        <f>IFERROR('Historical Financial Statements'!I85/'Historical Financial Statements'!I55,0)</f>
        <v>0.204037737975722</v>
      </c>
      <c r="J47" s="204">
        <f>IFERROR('Historical Financial Statements'!J85/'Historical Financial Statements'!J55,0)</f>
        <v>0.0975288125841462</v>
      </c>
      <c r="K47" s="204">
        <f>IFERROR('Historical Financial Statements'!K85/'Historical Financial Statements'!K55,0)</f>
        <v>0.263866171802021</v>
      </c>
      <c r="L47" s="204">
        <f>IFERROR('Historical Financial Statements'!L85/'Historical Financial Statements'!L55,0)</f>
        <v>0.633166297634308</v>
      </c>
      <c r="N47" s="148">
        <f t="shared" si="2"/>
        <v>0.327143780656537</v>
      </c>
      <c r="O47" s="148">
        <f t="shared" si="14"/>
        <v>0.266035806212662</v>
      </c>
    </row>
    <row r="48" spans="15:15">
      <c r="O48" s="148"/>
    </row>
    <row r="49" spans="15:15">
      <c r="O49" s="148"/>
    </row>
  </sheetData>
  <mergeCells count="1">
    <mergeCell ref="B7:O7"/>
  </mergeCells>
  <pageMargins left="0.196850393700787" right="0.196850393700787" top="0.236220472440945" bottom="0.236220472440945" header="0.31496062992126" footer="0.31496062992126"/>
  <pageSetup paperSize="9" scale="57" orientation="portrait"/>
  <headerFooter/>
  <drawing r:id="rId1"/>
  <extLst>
    <ext xmlns:x14="http://schemas.microsoft.com/office/spreadsheetml/2009/9/main" uri="{05C60535-1F16-4fd2-B633-F4F36F0B64E0}">
      <x14:sparklineGroups xmlns:xm="http://schemas.microsoft.com/office/excel/2006/main">
        <x14:sparklineGroup type="line" displayEmptyCellsAs="gap" markers="1" low="1">
          <x14:colorSeries rgb="FF000000"/>
          <x14:colorNegative rgb="FF0070C0"/>
          <x14:colorAxis rgb="FF000000"/>
          <x14:colorMarkers theme="7" tint="-0.249977111117893"/>
          <x14:colorFirst rgb="FF0070C0"/>
          <x14:colorLast rgb="FF0070C0"/>
          <x14:colorHigh rgb="FF0070C0"/>
          <x14:colorLow rgb="FF0070C0"/>
          <x14:sparklines>
            <x14:sparkline>
              <xm:f>'Ratio Analysis'!C16:L16</xm:f>
              <xm:sqref>M16</xm:sqref>
            </x14:sparkline>
            <x14:sparkline>
              <xm:f>'Ratio Analysis'!C17:L17</xm:f>
              <xm:sqref>M17</xm:sqref>
            </x14:sparkline>
            <x14:sparkline>
              <xm:f>'Ratio Analysis'!C18:L18</xm:f>
              <xm:sqref>M18</xm:sqref>
            </x14:sparkline>
            <x14:sparkline>
              <xm:f>'Ratio Analysis'!C19:L19</xm:f>
              <xm:sqref>M19</xm:sqref>
            </x14:sparkline>
            <x14:sparkline>
              <xm:f>'Ratio Analysis'!C20:L20</xm:f>
              <xm:sqref>M20</xm:sqref>
            </x14:sparkline>
            <x14:sparkline>
              <xm:f>'Ratio Analysis'!C21:L21</xm:f>
              <xm:sqref>M21</xm:sqref>
            </x14:sparkline>
            <x14:sparkline>
              <xm:f>'Ratio Analysis'!C22:L22</xm:f>
              <xm:sqref>M22</xm:sqref>
            </x14:sparkline>
            <x14:sparkline>
              <xm:f>'Ratio Analysis'!C23:L23</xm:f>
              <xm:sqref>M23</xm:sqref>
            </x14:sparkline>
            <x14:sparkline>
              <xm:f>'Ratio Analysis'!C24:L24</xm:f>
              <xm:sqref>M24</xm:sqref>
            </x14:sparkline>
            <x14:sparkline>
              <xm:f>'Ratio Analysis'!C25:L25</xm:f>
              <xm:sqref>M25</xm:sqref>
            </x14:sparkline>
            <x14:sparkline>
              <xm:f>'Ratio Analysis'!C26:L26</xm:f>
              <xm:sqref>M26</xm:sqref>
            </x14:sparkline>
            <x14:sparkline>
              <xm:f>'Ratio Analysis'!C27:L27</xm:f>
              <xm:sqref>M27</xm:sqref>
            </x14:sparkline>
            <x14:sparkline>
              <xm:f>'Ratio Analysis'!C28:L28</xm:f>
              <xm:sqref>M28</xm:sqref>
            </x14:sparkline>
            <x14:sparkline>
              <xm:f>'Ratio Analysis'!C29:L29</xm:f>
              <xm:sqref>M29</xm:sqref>
            </x14:sparkline>
            <x14:sparkline>
              <xm:f>'Ratio Analysis'!C30:L30</xm:f>
              <xm:sqref>M30</xm:sqref>
            </x14:sparkline>
            <x14:sparkline>
              <xm:f>'Ratio Analysis'!C31:L31</xm:f>
              <xm:sqref>M31</xm:sqref>
            </x14:sparkline>
            <x14:sparkline>
              <xm:f>'Ratio Analysis'!C32:L32</xm:f>
              <xm:sqref>M32</xm:sqref>
            </x14:sparkline>
            <x14:sparkline>
              <xm:f>'Ratio Analysis'!C33:L33</xm:f>
              <xm:sqref>M33</xm:sqref>
            </x14:sparkline>
            <x14:sparkline>
              <xm:f>'Ratio Analysis'!C34:L34</xm:f>
              <xm:sqref>M34</xm:sqref>
            </x14:sparkline>
            <x14:sparkline>
              <xm:f>'Ratio Analysis'!C35:L35</xm:f>
              <xm:sqref>M35</xm:sqref>
            </x14:sparkline>
            <x14:sparkline>
              <xm:f>'Ratio Analysis'!C36:L36</xm:f>
              <xm:sqref>M36</xm:sqref>
            </x14:sparkline>
            <x14:sparkline>
              <xm:f>'Ratio Analysis'!C37:L37</xm:f>
              <xm:sqref>M37</xm:sqref>
            </x14:sparkline>
            <x14:sparkline>
              <xm:f>'Ratio Analysis'!C38:L38</xm:f>
              <xm:sqref>M38</xm:sqref>
            </x14:sparkline>
            <x14:sparkline>
              <xm:f>'Ratio Analysis'!C39:L39</xm:f>
              <xm:sqref>M39</xm:sqref>
            </x14:sparkline>
            <x14:sparkline>
              <xm:f>'Ratio Analysis'!C40:L40</xm:f>
              <xm:sqref>M40</xm:sqref>
            </x14:sparkline>
            <x14:sparkline>
              <xm:f>'Ratio Analysis'!C41:L41</xm:f>
              <xm:sqref>M41</xm:sqref>
            </x14:sparkline>
            <x14:sparkline>
              <xm:f>'Ratio Analysis'!C42:L42</xm:f>
              <xm:sqref>M42</xm:sqref>
            </x14:sparkline>
            <x14:sparkline>
              <xm:f>'Ratio Analysis'!C43:L43</xm:f>
              <xm:sqref>M43</xm:sqref>
            </x14:sparkline>
            <x14:sparkline>
              <xm:f>'Ratio Analysis'!C44:L44</xm:f>
              <xm:sqref>M44</xm:sqref>
            </x14:sparkline>
            <x14:sparkline>
              <xm:f>'Ratio Analysis'!C45:L45</xm:f>
              <xm:sqref>M45</xm:sqref>
            </x14:sparkline>
            <x14:sparkline>
              <xm:f>'Ratio Analysis'!C46:L46</xm:f>
              <xm:sqref>M46</xm:sqref>
            </x14:sparkline>
            <x14:sparkline>
              <xm:f>'Ratio Analysis'!C47:L47</xm:f>
              <xm:sqref>M47</xm:sqref>
            </x14:sparkline>
            <x14:sparkline>
              <xm:f>'Ratio Analysis'!C48:L48</xm:f>
              <xm:sqref>M48</xm:sqref>
            </x14:sparkline>
            <x14:sparkline>
              <xm:f>'Ratio Analysis'!C49:L49</xm:f>
              <xm:sqref>M49</xm:sqref>
            </x14:sparkline>
          </x14:sparklines>
        </x14:sparklineGroup>
        <x14:sparklineGroup type="line" displayEmptyCellsAs="gap" markers="1" low="1">
          <x14:colorSeries rgb="FF000000"/>
          <x14:colorNegative rgb="FF0070C0"/>
          <x14:colorAxis rgb="FF000000"/>
          <x14:colorMarkers theme="7" tint="-0.249977111117893"/>
          <x14:colorFirst rgb="FF0070C0"/>
          <x14:colorLast rgb="FF0070C0"/>
          <x14:colorHigh rgb="FF0070C0"/>
          <x14:colorLow rgb="FF0070C0"/>
          <x14:sparklines>
            <x14:sparkline>
              <xm:f>'Ratio Analysis'!C14:L14</xm:f>
              <xm:sqref>M14</xm:sqref>
            </x14:sparkline>
            <x14:sparkline>
              <xm:f>'Ratio Analysis'!C13:L13</xm:f>
              <xm:sqref>M13</xm:sqref>
            </x14:sparkline>
            <x14:sparkline>
              <xm:f>'Ratio Analysis'!C12:L12</xm:f>
              <xm:sqref>M12</xm:sqref>
            </x14:sparkline>
            <x14:sparkline>
              <xm:f>'Ratio Analysis'!C11:L11</xm:f>
              <xm:sqref>M11</xm:sqref>
            </x14:sparkline>
            <x14:sparkline>
              <xm:f>'Ratio Analysis'!C10:L10</xm:f>
              <xm:sqref>M10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62"/>
  <sheetViews>
    <sheetView showGridLines="0" zoomScale="79" zoomScaleNormal="79" topLeftCell="A37" workbookViewId="0">
      <selection activeCell="B2" sqref="B2:N63"/>
    </sheetView>
  </sheetViews>
  <sheetFormatPr defaultColWidth="9" defaultRowHeight="15"/>
  <cols>
    <col min="1" max="1" width="1.85714285714286" customWidth="1"/>
    <col min="2" max="4" width="12.7142857142857" customWidth="1"/>
    <col min="5" max="5" width="18.5714285714286" customWidth="1"/>
  </cols>
  <sheetData>
    <row r="1" ht="15.75"/>
    <row r="2" spans="2:14">
      <c r="B2" s="32"/>
      <c r="C2" s="32"/>
      <c r="D2" s="32"/>
      <c r="E2" s="32"/>
      <c r="F2" s="32"/>
      <c r="G2" s="32"/>
      <c r="H2" s="32"/>
      <c r="I2" s="32"/>
      <c r="J2" s="32"/>
      <c r="K2" s="32"/>
      <c r="L2" s="32"/>
      <c r="M2" s="32"/>
      <c r="N2" s="32"/>
    </row>
    <row r="3" ht="31.5" spans="2:14">
      <c r="B3" s="33" t="str">
        <f>'Data Sheet'!B1</f>
        <v>TATA MOTORS LTD</v>
      </c>
      <c r="C3" s="34"/>
      <c r="D3" s="34"/>
      <c r="E3" s="34"/>
      <c r="F3" s="34"/>
      <c r="G3" s="34"/>
      <c r="H3" s="34"/>
      <c r="I3" s="34"/>
      <c r="J3" s="34"/>
      <c r="K3" s="34"/>
      <c r="L3" s="34"/>
      <c r="M3" s="34"/>
      <c r="N3" s="34"/>
    </row>
    <row r="4" ht="18.75" spans="2:14">
      <c r="B4" s="35" t="str">
        <f>CONCATENATE("  ","NSE:",VLOOKUP(B3,'List of stocks'!B3:D5445,3,FALSE)," | ","BSE Code: ",VLOOKUP(B3,'List of stocks'!B3:C5443,2,FALSE),)</f>
        <v>  NSE:TATAMOTORS | BSE Code: 500570</v>
      </c>
      <c r="C4" s="34"/>
      <c r="D4" s="34"/>
      <c r="E4" s="34"/>
      <c r="F4" s="34"/>
      <c r="G4" s="34"/>
      <c r="H4" s="34"/>
      <c r="I4" s="34"/>
      <c r="J4" s="34"/>
      <c r="K4" s="34"/>
      <c r="L4" s="34"/>
      <c r="M4" s="34"/>
      <c r="N4" s="34"/>
    </row>
    <row r="5" ht="15.75" spans="2:14">
      <c r="B5" s="36"/>
      <c r="C5" s="36"/>
      <c r="D5" s="36"/>
      <c r="E5" s="36"/>
      <c r="F5" s="36"/>
      <c r="G5" s="36"/>
      <c r="H5" s="36"/>
      <c r="I5" s="36"/>
      <c r="J5" s="36"/>
      <c r="K5" s="36"/>
      <c r="L5" s="36"/>
      <c r="M5" s="36"/>
      <c r="N5" s="36"/>
    </row>
    <row r="8" spans="2:5">
      <c r="B8" s="20" t="str">
        <f>'Data Sheet'!B1&amp;" - Sales Forecasting"</f>
        <v>TATA MOTORS LTD - Sales Forecasting</v>
      </c>
      <c r="C8" s="20"/>
      <c r="D8" s="20"/>
      <c r="E8" s="20"/>
    </row>
    <row r="9" spans="2:5">
      <c r="B9" s="40" t="s">
        <v>246</v>
      </c>
      <c r="C9" s="40" t="s">
        <v>151</v>
      </c>
      <c r="D9" s="175" t="s">
        <v>247</v>
      </c>
      <c r="E9" s="175" t="s">
        <v>106</v>
      </c>
    </row>
    <row r="10" spans="2:4">
      <c r="B10" s="176">
        <v>1</v>
      </c>
      <c r="C10" s="177">
        <v>2015</v>
      </c>
      <c r="D10">
        <v>263158.98</v>
      </c>
    </row>
    <row r="11" spans="2:5">
      <c r="B11" s="176">
        <f>B10+1</f>
        <v>2</v>
      </c>
      <c r="C11" s="177">
        <f>C10+1</f>
        <v>2016</v>
      </c>
      <c r="D11">
        <v>273045.6</v>
      </c>
      <c r="E11" s="148">
        <f>D11/D10-1</f>
        <v>0.0375690010654397</v>
      </c>
    </row>
    <row r="12" spans="2:5">
      <c r="B12" s="176">
        <f t="shared" ref="B12:B24" si="0">B11+1</f>
        <v>3</v>
      </c>
      <c r="C12" s="177">
        <f t="shared" ref="C12:C24" si="1">C11+1</f>
        <v>2017</v>
      </c>
      <c r="D12">
        <v>269692.51</v>
      </c>
      <c r="E12" s="148">
        <f t="shared" ref="E12:E24" si="2">D12/D11-1</f>
        <v>-0.0122803297324695</v>
      </c>
    </row>
    <row r="13" spans="2:5">
      <c r="B13" s="176">
        <f t="shared" si="0"/>
        <v>4</v>
      </c>
      <c r="C13" s="177">
        <f t="shared" si="1"/>
        <v>2018</v>
      </c>
      <c r="D13">
        <v>291550.48</v>
      </c>
      <c r="E13" s="148">
        <f t="shared" si="2"/>
        <v>0.0810477458198597</v>
      </c>
    </row>
    <row r="14" spans="2:5">
      <c r="B14" s="176">
        <f t="shared" si="0"/>
        <v>5</v>
      </c>
      <c r="C14" s="177">
        <f t="shared" si="1"/>
        <v>2019</v>
      </c>
      <c r="D14">
        <v>301938.4</v>
      </c>
      <c r="E14" s="148">
        <f t="shared" si="2"/>
        <v>0.0356299190452372</v>
      </c>
    </row>
    <row r="15" spans="2:5">
      <c r="B15" s="176">
        <f t="shared" si="0"/>
        <v>6</v>
      </c>
      <c r="C15" s="177">
        <f t="shared" si="1"/>
        <v>2020</v>
      </c>
      <c r="D15">
        <v>261067.97</v>
      </c>
      <c r="E15" s="148">
        <f t="shared" si="2"/>
        <v>-0.135360159555724</v>
      </c>
    </row>
    <row r="16" spans="2:5">
      <c r="B16" s="176">
        <f t="shared" si="0"/>
        <v>7</v>
      </c>
      <c r="C16" s="177">
        <f t="shared" si="1"/>
        <v>2021</v>
      </c>
      <c r="D16">
        <v>249794.75</v>
      </c>
      <c r="E16" s="148">
        <f t="shared" si="2"/>
        <v>-0.043181168490336</v>
      </c>
    </row>
    <row r="17" spans="2:5">
      <c r="B17" s="176">
        <f t="shared" si="0"/>
        <v>8</v>
      </c>
      <c r="C17" s="177">
        <f t="shared" si="1"/>
        <v>2022</v>
      </c>
      <c r="D17">
        <v>278453.62</v>
      </c>
      <c r="E17" s="148">
        <f t="shared" si="2"/>
        <v>0.114729673061583</v>
      </c>
    </row>
    <row r="18" spans="2:5">
      <c r="B18" s="176">
        <f t="shared" si="0"/>
        <v>9</v>
      </c>
      <c r="C18" s="177">
        <f t="shared" si="1"/>
        <v>2023</v>
      </c>
      <c r="D18">
        <v>345966.97</v>
      </c>
      <c r="E18" s="148">
        <f t="shared" si="2"/>
        <v>0.242458151558597</v>
      </c>
    </row>
    <row r="19" spans="2:5">
      <c r="B19" s="176">
        <f t="shared" si="0"/>
        <v>10</v>
      </c>
      <c r="C19" s="177">
        <f t="shared" si="1"/>
        <v>2024</v>
      </c>
      <c r="D19">
        <v>437927.77</v>
      </c>
      <c r="E19" s="148">
        <f t="shared" si="2"/>
        <v>0.265808033639743</v>
      </c>
    </row>
    <row r="20" spans="2:5">
      <c r="B20" s="178">
        <f t="shared" si="0"/>
        <v>11</v>
      </c>
      <c r="C20" s="179">
        <f t="shared" si="1"/>
        <v>2025</v>
      </c>
      <c r="D20" s="167">
        <f>FORECAST(B20,$D$10:$D$19,$B$10:$B$19)</f>
        <v>362627.592666667</v>
      </c>
      <c r="E20" s="153">
        <f t="shared" si="2"/>
        <v>-0.171946568570734</v>
      </c>
    </row>
    <row r="21" spans="2:5">
      <c r="B21" s="178">
        <f t="shared" si="0"/>
        <v>12</v>
      </c>
      <c r="C21" s="179">
        <f t="shared" si="1"/>
        <v>2026</v>
      </c>
      <c r="D21" s="167">
        <f>FORECAST(B21,$D$10:$D$19,$B$10:$B$19)</f>
        <v>374512.663151515</v>
      </c>
      <c r="E21" s="153">
        <f t="shared" si="2"/>
        <v>0.0327748652479776</v>
      </c>
    </row>
    <row r="22" spans="2:5">
      <c r="B22" s="178">
        <f t="shared" si="0"/>
        <v>13</v>
      </c>
      <c r="C22" s="179">
        <f t="shared" si="1"/>
        <v>2027</v>
      </c>
      <c r="D22" s="167">
        <f>FORECAST(B22,$D$10:$D$19,$B$10:$B$19)</f>
        <v>386397.733636364</v>
      </c>
      <c r="E22" s="153">
        <f t="shared" si="2"/>
        <v>0.0317347626775446</v>
      </c>
    </row>
    <row r="23" spans="2:5">
      <c r="B23" s="178">
        <f t="shared" si="0"/>
        <v>14</v>
      </c>
      <c r="C23" s="179">
        <f t="shared" si="1"/>
        <v>2028</v>
      </c>
      <c r="D23" s="167">
        <f>FORECAST(B23,$D$10:$D$19,$B$10:$B$19)</f>
        <v>398282.804121212</v>
      </c>
      <c r="E23" s="153">
        <f t="shared" si="2"/>
        <v>0.0307586443973129</v>
      </c>
    </row>
    <row r="24" spans="2:5">
      <c r="B24" s="178">
        <f t="shared" si="0"/>
        <v>15</v>
      </c>
      <c r="C24" s="179">
        <f t="shared" si="1"/>
        <v>2029</v>
      </c>
      <c r="D24" s="167">
        <f>FORECAST(B24,$D$10:$D$19,$B$10:$B$19)</f>
        <v>410167.874606061</v>
      </c>
      <c r="E24" s="153">
        <f t="shared" si="2"/>
        <v>0.0298407823834428</v>
      </c>
    </row>
    <row r="27" spans="2:5">
      <c r="B27" s="20" t="str">
        <f>'Data Sheet'!B1&amp;" - EBITDA Forecasting"</f>
        <v>TATA MOTORS LTD - EBITDA Forecasting</v>
      </c>
      <c r="C27" s="20"/>
      <c r="D27" s="20"/>
      <c r="E27" s="20"/>
    </row>
    <row r="28" spans="2:5">
      <c r="B28" s="40" t="s">
        <v>248</v>
      </c>
      <c r="C28" s="175" t="s">
        <v>151</v>
      </c>
      <c r="D28" s="175" t="s">
        <v>162</v>
      </c>
      <c r="E28" s="175" t="s">
        <v>249</v>
      </c>
    </row>
    <row r="29" spans="2:5">
      <c r="B29" s="176">
        <v>1</v>
      </c>
      <c r="C29" s="177">
        <f t="shared" ref="C29:C43" si="3">C10</f>
        <v>2015</v>
      </c>
      <c r="D29" s="60">
        <f>'Historical Financial Statements'!C24</f>
        <v>37820.84</v>
      </c>
      <c r="E29" s="148"/>
    </row>
    <row r="30" spans="2:5">
      <c r="B30" s="176">
        <f>B29+1</f>
        <v>2</v>
      </c>
      <c r="C30" s="177">
        <f t="shared" si="3"/>
        <v>2016</v>
      </c>
      <c r="D30" s="60">
        <f>'Historical Financial Statements'!D24</f>
        <v>46688.26</v>
      </c>
      <c r="E30" s="148">
        <f>D30/D29-1</f>
        <v>0.23445856834486</v>
      </c>
    </row>
    <row r="31" spans="2:5">
      <c r="B31" s="176">
        <f>B30+1</f>
        <v>3</v>
      </c>
      <c r="C31" s="177">
        <f t="shared" si="3"/>
        <v>2017</v>
      </c>
      <c r="D31">
        <v>35358.7100000001</v>
      </c>
      <c r="E31" s="148">
        <f t="shared" ref="E31:E43" si="4">D31/D30-1</f>
        <v>-0.242663787427502</v>
      </c>
    </row>
    <row r="32" spans="2:5">
      <c r="B32" s="176">
        <f t="shared" ref="B32:B43" si="5">B31+1</f>
        <v>4</v>
      </c>
      <c r="C32" s="177">
        <f t="shared" si="3"/>
        <v>2018</v>
      </c>
      <c r="D32">
        <v>33424.15</v>
      </c>
      <c r="E32" s="148">
        <f t="shared" si="4"/>
        <v>-0.0547124032522694</v>
      </c>
    </row>
    <row r="33" spans="2:5">
      <c r="B33" s="176">
        <f t="shared" si="5"/>
        <v>5</v>
      </c>
      <c r="C33" s="177">
        <f t="shared" si="3"/>
        <v>2019</v>
      </c>
      <c r="D33">
        <v>27959</v>
      </c>
      <c r="E33" s="148">
        <f t="shared" si="4"/>
        <v>-0.163509019675893</v>
      </c>
    </row>
    <row r="34" spans="2:5">
      <c r="B34" s="176">
        <f t="shared" si="5"/>
        <v>6</v>
      </c>
      <c r="C34" s="177">
        <f t="shared" si="3"/>
        <v>2020</v>
      </c>
      <c r="D34">
        <v>22708.53</v>
      </c>
      <c r="E34" s="148">
        <f t="shared" si="4"/>
        <v>-0.187791766515256</v>
      </c>
    </row>
    <row r="35" spans="2:5">
      <c r="B35" s="176">
        <f t="shared" si="5"/>
        <v>7</v>
      </c>
      <c r="C35" s="177">
        <f t="shared" si="3"/>
        <v>2021</v>
      </c>
      <c r="D35">
        <v>32565.79</v>
      </c>
      <c r="E35" s="148">
        <f t="shared" si="4"/>
        <v>0.434077414962572</v>
      </c>
    </row>
    <row r="36" spans="2:5">
      <c r="B36" s="176">
        <f t="shared" si="5"/>
        <v>8</v>
      </c>
      <c r="C36" s="177">
        <f t="shared" si="3"/>
        <v>2022</v>
      </c>
      <c r="D36">
        <v>28126.5</v>
      </c>
      <c r="E36" s="148">
        <f t="shared" si="4"/>
        <v>-0.136317589716078</v>
      </c>
    </row>
    <row r="37" spans="2:5">
      <c r="B37" s="176">
        <f t="shared" si="5"/>
        <v>9</v>
      </c>
      <c r="C37" s="177">
        <f t="shared" si="3"/>
        <v>2023</v>
      </c>
      <c r="D37">
        <v>39237.47</v>
      </c>
      <c r="E37" s="148">
        <f t="shared" si="4"/>
        <v>0.395035642543506</v>
      </c>
    </row>
    <row r="38" spans="2:5">
      <c r="B38" s="176">
        <f t="shared" si="5"/>
        <v>10</v>
      </c>
      <c r="C38" s="177">
        <f t="shared" si="3"/>
        <v>2024</v>
      </c>
      <c r="D38">
        <v>62805.77</v>
      </c>
      <c r="E38" s="148">
        <f t="shared" si="4"/>
        <v>0.600657993494485</v>
      </c>
    </row>
    <row r="39" spans="2:5">
      <c r="B39" s="180">
        <f t="shared" si="5"/>
        <v>11</v>
      </c>
      <c r="C39" s="181">
        <f t="shared" si="3"/>
        <v>2025</v>
      </c>
      <c r="D39" s="107">
        <f>FORECAST(B39,$D$29:$D$38,$B$29:$B$38)</f>
        <v>40960.2433333333</v>
      </c>
      <c r="E39" s="182">
        <f t="shared" si="4"/>
        <v>-0.347826746916194</v>
      </c>
    </row>
    <row r="40" spans="2:5">
      <c r="B40" s="180">
        <f t="shared" si="5"/>
        <v>12</v>
      </c>
      <c r="C40" s="181">
        <f t="shared" si="3"/>
        <v>2026</v>
      </c>
      <c r="D40" s="107">
        <f t="shared" ref="D40:D43" si="6">FORECAST(B40,$D$29:$D$38,$B$29:$B$38)</f>
        <v>41740.3781212121</v>
      </c>
      <c r="E40" s="182">
        <f t="shared" si="4"/>
        <v>0.0190461463212042</v>
      </c>
    </row>
    <row r="41" spans="2:5">
      <c r="B41" s="180">
        <f t="shared" si="5"/>
        <v>13</v>
      </c>
      <c r="C41" s="181">
        <f t="shared" si="3"/>
        <v>2027</v>
      </c>
      <c r="D41" s="107">
        <f t="shared" si="6"/>
        <v>42520.5129090909</v>
      </c>
      <c r="E41" s="182">
        <f t="shared" si="4"/>
        <v>0.0186901705972407</v>
      </c>
    </row>
    <row r="42" spans="2:5">
      <c r="B42" s="180">
        <f t="shared" si="5"/>
        <v>14</v>
      </c>
      <c r="C42" s="181">
        <f t="shared" si="3"/>
        <v>2028</v>
      </c>
      <c r="D42" s="107">
        <f t="shared" si="6"/>
        <v>43300.6476969697</v>
      </c>
      <c r="E42" s="182">
        <f t="shared" si="4"/>
        <v>0.0183472572296277</v>
      </c>
    </row>
    <row r="43" spans="2:5">
      <c r="B43" s="180">
        <f t="shared" si="5"/>
        <v>15</v>
      </c>
      <c r="C43" s="181">
        <f t="shared" si="3"/>
        <v>2029</v>
      </c>
      <c r="D43" s="107">
        <f t="shared" si="6"/>
        <v>44080.7824848485</v>
      </c>
      <c r="E43" s="182">
        <f t="shared" si="4"/>
        <v>0.0180167001966898</v>
      </c>
    </row>
    <row r="46" spans="2:5">
      <c r="B46" s="20" t="str">
        <f>'Data Sheet'!B1&amp;"- Earning Per Share Forecasting"</f>
        <v>TATA MOTORS LTD- Earning Per Share Forecasting</v>
      </c>
      <c r="C46" s="20"/>
      <c r="D46" s="20"/>
      <c r="E46" s="20"/>
    </row>
    <row r="47" spans="2:5">
      <c r="B47" s="40" t="s">
        <v>250</v>
      </c>
      <c r="C47" s="175" t="s">
        <v>151</v>
      </c>
      <c r="D47" s="145" t="s">
        <v>92</v>
      </c>
      <c r="E47" s="175" t="s">
        <v>251</v>
      </c>
    </row>
    <row r="48" spans="2:4">
      <c r="B48" s="176">
        <v>1</v>
      </c>
      <c r="C48" s="177">
        <v>2015</v>
      </c>
      <c r="D48">
        <v>41.3098635450577</v>
      </c>
    </row>
    <row r="49" spans="2:5">
      <c r="B49" s="176">
        <v>2</v>
      </c>
      <c r="C49" s="177">
        <v>2016</v>
      </c>
      <c r="D49">
        <v>76.4178096425602</v>
      </c>
      <c r="E49" s="148">
        <f>D49/D48-1</f>
        <v>0.849868362775135</v>
      </c>
    </row>
    <row r="50" spans="2:5">
      <c r="B50" s="176">
        <v>3</v>
      </c>
      <c r="C50" s="177">
        <v>2017</v>
      </c>
      <c r="D50">
        <v>34.5114120458562</v>
      </c>
      <c r="E50" s="148">
        <f t="shared" ref="E50:E62" si="7">D50/D49-1</f>
        <v>-0.548385223192326</v>
      </c>
    </row>
    <row r="51" spans="2:5">
      <c r="B51" s="176">
        <v>4</v>
      </c>
      <c r="C51" s="177">
        <v>2018</v>
      </c>
      <c r="D51">
        <v>9.85986908184114</v>
      </c>
      <c r="E51" s="148">
        <f t="shared" si="7"/>
        <v>-0.714301197854782</v>
      </c>
    </row>
    <row r="52" spans="2:5">
      <c r="B52" s="176">
        <v>5</v>
      </c>
      <c r="C52" s="177">
        <v>2019</v>
      </c>
      <c r="D52">
        <v>3.62698715062514</v>
      </c>
      <c r="E52" s="148">
        <f t="shared" si="7"/>
        <v>-0.632146520352391</v>
      </c>
    </row>
    <row r="53" spans="2:5">
      <c r="B53" s="176">
        <v>6</v>
      </c>
      <c r="C53" s="177">
        <v>2020</v>
      </c>
      <c r="D53">
        <v>-20.574554872127</v>
      </c>
      <c r="E53" s="148">
        <f t="shared" si="7"/>
        <v>-6.67262965587866</v>
      </c>
    </row>
    <row r="54" spans="2:5">
      <c r="B54" s="176">
        <v>7</v>
      </c>
      <c r="C54" s="177">
        <v>2021</v>
      </c>
      <c r="D54">
        <v>-4.87892660301786</v>
      </c>
      <c r="E54" s="148">
        <f t="shared" si="7"/>
        <v>-0.762865994752213</v>
      </c>
    </row>
    <row r="55" spans="2:5">
      <c r="B55" s="176">
        <v>8</v>
      </c>
      <c r="C55" s="177">
        <v>2022</v>
      </c>
      <c r="D55">
        <v>-30.8740325834914</v>
      </c>
      <c r="E55" s="148">
        <f t="shared" si="7"/>
        <v>5.32803792629187</v>
      </c>
    </row>
    <row r="56" spans="2:5">
      <c r="B56" s="176">
        <v>9</v>
      </c>
      <c r="C56" s="177">
        <v>2023</v>
      </c>
      <c r="D56">
        <v>10.3801824586757</v>
      </c>
      <c r="E56" s="148">
        <f t="shared" si="7"/>
        <v>-1.33621077617914</v>
      </c>
    </row>
    <row r="57" spans="2:5">
      <c r="B57" s="176">
        <v>10</v>
      </c>
      <c r="C57" s="183">
        <v>2024</v>
      </c>
      <c r="D57">
        <v>88.4602100069201</v>
      </c>
      <c r="E57" s="148">
        <f t="shared" si="7"/>
        <v>7.52202842860292</v>
      </c>
    </row>
    <row r="58" spans="2:5">
      <c r="B58" s="180">
        <v>11</v>
      </c>
      <c r="C58" s="184">
        <v>2025</v>
      </c>
      <c r="D58" s="70">
        <f>_xlfn.FORECAST.ETS(B58,$D$48:$D$57,$B$48:$B$57)</f>
        <v>77.4140403392932</v>
      </c>
      <c r="E58" s="185">
        <f t="shared" si="7"/>
        <v>-0.124871619305027</v>
      </c>
    </row>
    <row r="59" spans="2:5">
      <c r="B59" s="180">
        <v>12</v>
      </c>
      <c r="C59" s="184">
        <v>2026</v>
      </c>
      <c r="D59" s="70">
        <f>_xlfn.FORECAST.ETS(B59,$D$48:$D$57,$B$48:$B$57)</f>
        <v>74.8576561834624</v>
      </c>
      <c r="E59" s="185">
        <f t="shared" si="7"/>
        <v>-0.0330222288441042</v>
      </c>
    </row>
    <row r="60" spans="2:5">
      <c r="B60" s="180">
        <v>13</v>
      </c>
      <c r="C60" s="184">
        <v>2027</v>
      </c>
      <c r="D60" s="70">
        <f>_xlfn.FORECAST.ETS(B60,$D$48:$D$57,$B$48:$B$57)</f>
        <v>72.3012720276315</v>
      </c>
      <c r="E60" s="185">
        <f t="shared" si="7"/>
        <v>-0.0341499358404387</v>
      </c>
    </row>
    <row r="61" spans="2:5">
      <c r="B61" s="180">
        <v>14</v>
      </c>
      <c r="C61" s="184">
        <v>2028</v>
      </c>
      <c r="D61" s="70">
        <f>_xlfn.FORECAST.ETS(B61,$D$48:$D$57,$B$48:$B$57)</f>
        <v>69.7448878718007</v>
      </c>
      <c r="E61" s="185">
        <f t="shared" si="7"/>
        <v>-0.0353573883852815</v>
      </c>
    </row>
    <row r="62" spans="2:5">
      <c r="B62" s="180">
        <v>15</v>
      </c>
      <c r="C62" s="184">
        <v>2029</v>
      </c>
      <c r="D62" s="70">
        <f>_xlfn.FORECAST.ETS(B62,$D$48:$D$57,$B$48:$B$57)</f>
        <v>67.1885037159698</v>
      </c>
      <c r="E62" s="185">
        <f t="shared" si="7"/>
        <v>-0.0366533553044029</v>
      </c>
    </row>
  </sheetData>
  <mergeCells count="3">
    <mergeCell ref="B8:E8"/>
    <mergeCell ref="B27:E27"/>
    <mergeCell ref="B46:E46"/>
  </mergeCells>
  <pageMargins left="0.236220472440945" right="0.196850393700787" top="0.31496062992126" bottom="0.236220472440945" header="0.31496062992126" footer="0.31496062992126"/>
  <pageSetup paperSize="8" fitToHeight="0"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Q117"/>
  <sheetViews>
    <sheetView showGridLines="0" zoomScale="75" zoomScaleNormal="75" topLeftCell="A4" workbookViewId="0">
      <selection activeCell="B2" sqref="B2:Q116"/>
    </sheetView>
  </sheetViews>
  <sheetFormatPr defaultColWidth="9" defaultRowHeight="15"/>
  <cols>
    <col min="1" max="1" width="1.85714285714286" customWidth="1"/>
    <col min="2" max="2" width="14.7142857142857" customWidth="1"/>
    <col min="3" max="3" width="20.2857142857143" customWidth="1"/>
    <col min="4" max="4" width="16.1428571428571" customWidth="1"/>
    <col min="5" max="5" width="5.85714285714286" customWidth="1"/>
    <col min="6" max="7" width="9.28571428571429" customWidth="1"/>
    <col min="8" max="8" width="5.57142857142857" customWidth="1"/>
    <col min="9" max="9" width="18.2857142857143" customWidth="1"/>
    <col min="10" max="10" width="9.28571428571429" customWidth="1"/>
    <col min="11" max="11" width="12.5714285714286" customWidth="1"/>
    <col min="12" max="12" width="11.5714285714286" customWidth="1"/>
    <col min="13" max="14" width="12.2857142857143" customWidth="1"/>
    <col min="15" max="15" width="9.28571428571429" customWidth="1"/>
    <col min="16" max="16" width="11.4285714285714" customWidth="1"/>
    <col min="17" max="17" width="12.2857142857143" customWidth="1"/>
  </cols>
  <sheetData>
    <row r="1" ht="15.75"/>
    <row r="2" spans="2:17">
      <c r="B2" s="32"/>
      <c r="C2" s="32"/>
      <c r="D2" s="32"/>
      <c r="E2" s="32"/>
      <c r="F2" s="32"/>
      <c r="G2" s="32"/>
      <c r="H2" s="32"/>
      <c r="I2" s="32"/>
      <c r="J2" s="32"/>
      <c r="K2" s="32"/>
      <c r="L2" s="32"/>
      <c r="M2" s="32"/>
      <c r="N2" s="32"/>
      <c r="O2" s="32"/>
      <c r="P2" s="32"/>
      <c r="Q2" s="32"/>
    </row>
    <row r="3" ht="31.5" spans="2:17">
      <c r="B3" s="33" t="str">
        <f>'Data Sheet'!B1</f>
        <v>TATA MOTORS LTD</v>
      </c>
      <c r="C3" s="34"/>
      <c r="D3" s="34"/>
      <c r="E3" s="34"/>
      <c r="F3" s="34"/>
      <c r="G3" s="34"/>
      <c r="H3" s="34"/>
      <c r="I3" s="34"/>
      <c r="J3" s="34"/>
      <c r="K3" s="34"/>
      <c r="L3" s="34"/>
      <c r="M3" s="34"/>
      <c r="N3" s="34"/>
      <c r="O3" s="34"/>
      <c r="P3" s="34"/>
      <c r="Q3" s="34"/>
    </row>
    <row r="4" ht="18.75" spans="2:17">
      <c r="B4" s="35" t="str">
        <f>CONCATENATE("  ","NSE:",VLOOKUP(B3,'List of stocks'!B3:D5445,3,FALSE)," | ","BSE Code: ",VLOOKUP(B3,'List of stocks'!B3:C5443,2,FALSE),)</f>
        <v>  NSE:TATAMOTORS | BSE Code: 500570</v>
      </c>
      <c r="C4" s="34"/>
      <c r="D4" s="34"/>
      <c r="E4" s="34"/>
      <c r="F4" s="34"/>
      <c r="G4" s="34"/>
      <c r="H4" s="34"/>
      <c r="I4" s="34"/>
      <c r="J4" s="34"/>
      <c r="K4" s="34"/>
      <c r="L4" s="34"/>
      <c r="M4" s="34"/>
      <c r="N4" s="34"/>
      <c r="O4" s="34"/>
      <c r="P4" s="34"/>
      <c r="Q4" s="34"/>
    </row>
    <row r="5" ht="15.75" spans="2:17">
      <c r="B5" s="36"/>
      <c r="C5" s="36"/>
      <c r="D5" s="36"/>
      <c r="E5" s="36"/>
      <c r="F5" s="36"/>
      <c r="G5" s="36"/>
      <c r="H5" s="36"/>
      <c r="I5" s="36"/>
      <c r="J5" s="36"/>
      <c r="K5" s="36"/>
      <c r="L5" s="36"/>
      <c r="M5" s="36"/>
      <c r="N5" s="36"/>
      <c r="O5" s="36"/>
      <c r="P5" s="36"/>
      <c r="Q5" s="36"/>
    </row>
    <row r="7" spans="2:2">
      <c r="B7" s="62" t="s">
        <v>252</v>
      </c>
    </row>
    <row r="9" ht="18" customHeight="1" spans="2:10">
      <c r="B9" s="20" t="s">
        <v>253</v>
      </c>
      <c r="C9" s="20"/>
      <c r="D9" s="20"/>
      <c r="F9" s="20" t="s">
        <v>254</v>
      </c>
      <c r="G9" s="20"/>
      <c r="I9" s="20" t="s">
        <v>255</v>
      </c>
      <c r="J9" s="20"/>
    </row>
    <row r="10" spans="9:10">
      <c r="I10" t="s">
        <v>256</v>
      </c>
      <c r="J10" s="60">
        <f>J35</f>
        <v>1.16409593324438</v>
      </c>
    </row>
    <row r="11" spans="2:10">
      <c r="B11" s="61" t="s">
        <v>53</v>
      </c>
      <c r="C11" s="160" t="s">
        <v>257</v>
      </c>
      <c r="D11" s="160" t="s">
        <v>258</v>
      </c>
      <c r="F11" s="160" t="s">
        <v>257</v>
      </c>
      <c r="G11" s="160" t="s">
        <v>258</v>
      </c>
      <c r="I11" t="s">
        <v>259</v>
      </c>
      <c r="J11" s="162">
        <v>0.75</v>
      </c>
    </row>
    <row r="12" spans="2:10">
      <c r="B12" s="31">
        <v>44760</v>
      </c>
      <c r="C12" s="60">
        <v>452.091492</v>
      </c>
      <c r="E12" s="54"/>
      <c r="F12">
        <v>16719.449219</v>
      </c>
      <c r="G12" s="148"/>
      <c r="I12" t="s">
        <v>260</v>
      </c>
      <c r="J12">
        <v>1</v>
      </c>
    </row>
    <row r="13" spans="2:10">
      <c r="B13" s="31">
        <v>44767</v>
      </c>
      <c r="C13" s="60">
        <v>446.824219</v>
      </c>
      <c r="D13" s="148">
        <f>C13/C12-1</f>
        <v>-0.0116509005217024</v>
      </c>
      <c r="E13" s="54"/>
      <c r="F13">
        <v>17158.25</v>
      </c>
      <c r="G13" s="148">
        <f>F13/F12-1</f>
        <v>0.0262449303952756</v>
      </c>
      <c r="I13" t="s">
        <v>261</v>
      </c>
      <c r="J13" s="162">
        <v>0.25</v>
      </c>
    </row>
    <row r="14" spans="2:7">
      <c r="B14" s="31">
        <v>44774</v>
      </c>
      <c r="C14" s="60">
        <v>462.377594</v>
      </c>
      <c r="D14" s="148">
        <f t="shared" ref="D14:D77" si="0">C14/C13-1</f>
        <v>0.0348087107605954</v>
      </c>
      <c r="E14" s="54"/>
      <c r="F14">
        <v>17397.5</v>
      </c>
      <c r="G14" s="148">
        <f t="shared" ref="G14:G77" si="1">F14/F13-1</f>
        <v>0.0139437296927134</v>
      </c>
    </row>
    <row r="15" spans="2:10">
      <c r="B15" s="31">
        <v>44781</v>
      </c>
      <c r="C15" s="60">
        <v>474.601654</v>
      </c>
      <c r="D15" s="148">
        <f t="shared" si="0"/>
        <v>0.0264373969643521</v>
      </c>
      <c r="E15" s="54"/>
      <c r="F15">
        <v>17698.150391</v>
      </c>
      <c r="G15" s="148">
        <f t="shared" si="1"/>
        <v>0.0172812410403793</v>
      </c>
      <c r="I15" s="170" t="s">
        <v>262</v>
      </c>
      <c r="J15" s="171">
        <f>J10*J11+J12*J13</f>
        <v>1.12307194993328</v>
      </c>
    </row>
    <row r="16" spans="2:7">
      <c r="B16" s="31">
        <v>44788</v>
      </c>
      <c r="C16" s="60">
        <v>468.092102</v>
      </c>
      <c r="D16" s="148">
        <f t="shared" si="0"/>
        <v>-0.0137158224062994</v>
      </c>
      <c r="E16" s="54"/>
      <c r="F16">
        <v>17758.449219</v>
      </c>
      <c r="G16" s="148">
        <f t="shared" si="1"/>
        <v>0.00340706947719593</v>
      </c>
    </row>
    <row r="17" spans="2:7">
      <c r="B17" s="31">
        <v>44795</v>
      </c>
      <c r="C17" s="60">
        <v>462.178833</v>
      </c>
      <c r="D17" s="148">
        <f t="shared" si="0"/>
        <v>-0.0126327040655773</v>
      </c>
      <c r="E17" s="54"/>
      <c r="F17">
        <v>17558.900391</v>
      </c>
      <c r="G17" s="148">
        <f t="shared" si="1"/>
        <v>-0.0112368386191346</v>
      </c>
    </row>
    <row r="18" spans="2:9">
      <c r="B18" s="31">
        <v>44802</v>
      </c>
      <c r="C18" s="60">
        <v>458.899231</v>
      </c>
      <c r="D18" s="148">
        <f t="shared" si="0"/>
        <v>-0.00709595889260473</v>
      </c>
      <c r="E18" s="54"/>
      <c r="F18">
        <v>17539.449219</v>
      </c>
      <c r="G18" s="148">
        <f t="shared" si="1"/>
        <v>-0.00110776709058447</v>
      </c>
      <c r="I18" t="s">
        <v>263</v>
      </c>
    </row>
    <row r="19" ht="15.75" spans="2:7">
      <c r="B19" s="31">
        <v>44809</v>
      </c>
      <c r="C19" s="60">
        <v>443.147034</v>
      </c>
      <c r="D19" s="148">
        <f t="shared" si="0"/>
        <v>-0.0343260479336039</v>
      </c>
      <c r="E19" s="54"/>
      <c r="F19">
        <v>17833.349609</v>
      </c>
      <c r="G19" s="148">
        <f t="shared" si="1"/>
        <v>0.0167565347309555</v>
      </c>
    </row>
    <row r="20" spans="2:10">
      <c r="B20" s="31">
        <v>44816</v>
      </c>
      <c r="C20" s="60">
        <v>429.829773</v>
      </c>
      <c r="D20" s="148">
        <f t="shared" si="0"/>
        <v>-0.030051562976274</v>
      </c>
      <c r="E20" s="54"/>
      <c r="F20">
        <v>17530.849609</v>
      </c>
      <c r="G20" s="148">
        <f t="shared" si="1"/>
        <v>-0.0169626013414405</v>
      </c>
      <c r="I20" s="172" t="s">
        <v>264</v>
      </c>
      <c r="J20" s="172"/>
    </row>
    <row r="21" spans="2:10">
      <c r="B21" s="31">
        <v>44823</v>
      </c>
      <c r="C21" s="60">
        <v>420.487823</v>
      </c>
      <c r="D21" s="148">
        <f t="shared" si="0"/>
        <v>-0.0217340691288037</v>
      </c>
      <c r="E21" s="54"/>
      <c r="F21">
        <v>17327.349609</v>
      </c>
      <c r="G21" s="148">
        <f t="shared" si="1"/>
        <v>-0.0116081082513837</v>
      </c>
      <c r="I21" t="s">
        <v>265</v>
      </c>
      <c r="J21">
        <v>0.460084553403686</v>
      </c>
    </row>
    <row r="22" spans="2:10">
      <c r="B22" s="31">
        <v>44830</v>
      </c>
      <c r="C22" s="60">
        <v>402.102051</v>
      </c>
      <c r="D22" s="148">
        <f t="shared" si="0"/>
        <v>-0.0437248619206744</v>
      </c>
      <c r="E22" s="54"/>
      <c r="F22">
        <v>17094.349609</v>
      </c>
      <c r="G22" s="148">
        <f t="shared" si="1"/>
        <v>-0.0134469497792655</v>
      </c>
      <c r="I22" t="s">
        <v>266</v>
      </c>
      <c r="J22">
        <v>0.21167779628067</v>
      </c>
    </row>
    <row r="23" spans="2:10">
      <c r="B23" s="31">
        <v>44837</v>
      </c>
      <c r="C23" s="60">
        <v>409.605438</v>
      </c>
      <c r="D23" s="148">
        <f t="shared" si="0"/>
        <v>0.0186604046941308</v>
      </c>
      <c r="E23" s="54"/>
      <c r="F23">
        <v>17314.650391</v>
      </c>
      <c r="G23" s="148">
        <f t="shared" si="1"/>
        <v>0.0128873450607336</v>
      </c>
      <c r="I23" t="s">
        <v>267</v>
      </c>
      <c r="J23">
        <v>0.203949147224598</v>
      </c>
    </row>
    <row r="24" spans="2:10">
      <c r="B24" s="31">
        <v>44844</v>
      </c>
      <c r="C24" s="60">
        <v>393.803619</v>
      </c>
      <c r="D24" s="148">
        <f t="shared" si="0"/>
        <v>-0.0385781474903172</v>
      </c>
      <c r="E24" s="54"/>
      <c r="F24">
        <v>17185.699219</v>
      </c>
      <c r="G24" s="148">
        <f t="shared" si="1"/>
        <v>-0.00744751808948041</v>
      </c>
      <c r="I24" t="s">
        <v>268</v>
      </c>
      <c r="J24">
        <v>0.0318824684914521</v>
      </c>
    </row>
    <row r="25" ht="15.75" spans="2:10">
      <c r="B25" s="31">
        <v>44851</v>
      </c>
      <c r="C25" s="60">
        <v>395.592468</v>
      </c>
      <c r="D25" s="148">
        <f t="shared" si="0"/>
        <v>0.00454248999677165</v>
      </c>
      <c r="E25" s="54"/>
      <c r="F25">
        <v>17576.300781</v>
      </c>
      <c r="G25" s="148">
        <f t="shared" si="1"/>
        <v>0.0227282903664556</v>
      </c>
      <c r="I25" s="173" t="s">
        <v>269</v>
      </c>
      <c r="J25" s="173">
        <v>104</v>
      </c>
    </row>
    <row r="26" spans="2:7">
      <c r="B26" s="31">
        <v>44858</v>
      </c>
      <c r="C26" s="60">
        <v>407.369324</v>
      </c>
      <c r="D26" s="148">
        <f t="shared" si="0"/>
        <v>0.0297701724695123</v>
      </c>
      <c r="E26" s="54"/>
      <c r="F26">
        <v>17786.800781</v>
      </c>
      <c r="G26" s="148">
        <f t="shared" si="1"/>
        <v>0.0119763539906845</v>
      </c>
    </row>
    <row r="27" ht="15.75" spans="2:9">
      <c r="B27" s="31">
        <v>44865</v>
      </c>
      <c r="C27" s="60">
        <v>422.723938</v>
      </c>
      <c r="D27" s="148">
        <f t="shared" si="0"/>
        <v>0.0376921213635615</v>
      </c>
      <c r="E27" s="54"/>
      <c r="F27">
        <v>18117.150391</v>
      </c>
      <c r="G27" s="148">
        <f t="shared" si="1"/>
        <v>0.0185727390814923</v>
      </c>
      <c r="I27" t="s">
        <v>270</v>
      </c>
    </row>
    <row r="28" spans="2:14">
      <c r="B28" s="31">
        <v>44872</v>
      </c>
      <c r="C28" s="60">
        <v>420.885376</v>
      </c>
      <c r="D28" s="148">
        <f t="shared" si="0"/>
        <v>-0.00434932076167394</v>
      </c>
      <c r="E28" s="54"/>
      <c r="F28">
        <v>18349.699219</v>
      </c>
      <c r="G28" s="148">
        <f t="shared" si="1"/>
        <v>0.012835839134808</v>
      </c>
      <c r="I28" s="174"/>
      <c r="J28" s="174" t="s">
        <v>271</v>
      </c>
      <c r="K28" s="174" t="s">
        <v>272</v>
      </c>
      <c r="L28" s="174" t="s">
        <v>273</v>
      </c>
      <c r="M28" s="174" t="s">
        <v>274</v>
      </c>
      <c r="N28" s="174" t="s">
        <v>275</v>
      </c>
    </row>
    <row r="29" spans="2:14">
      <c r="B29" s="31">
        <v>44879</v>
      </c>
      <c r="C29" s="60">
        <v>421.183472</v>
      </c>
      <c r="D29" s="148">
        <f t="shared" si="0"/>
        <v>0.000708259343275452</v>
      </c>
      <c r="E29" s="54"/>
      <c r="F29">
        <v>18307.650391</v>
      </c>
      <c r="G29" s="148">
        <f t="shared" si="1"/>
        <v>-0.00229152682548928</v>
      </c>
      <c r="I29" t="s">
        <v>276</v>
      </c>
      <c r="J29">
        <v>1</v>
      </c>
      <c r="K29">
        <v>0.0278404080697969</v>
      </c>
      <c r="L29">
        <v>0.0278404080697969</v>
      </c>
      <c r="M29">
        <v>27.3887188750496</v>
      </c>
      <c r="N29">
        <v>8.93822025696476e-7</v>
      </c>
    </row>
    <row r="30" spans="2:12">
      <c r="B30" s="31">
        <v>44886</v>
      </c>
      <c r="C30" s="60">
        <v>430.525482</v>
      </c>
      <c r="D30" s="148">
        <f t="shared" si="0"/>
        <v>0.0221803812852372</v>
      </c>
      <c r="E30" s="54"/>
      <c r="F30">
        <v>18512.75</v>
      </c>
      <c r="G30" s="148">
        <f t="shared" si="1"/>
        <v>0.0112029454692246</v>
      </c>
      <c r="I30" t="s">
        <v>277</v>
      </c>
      <c r="J30">
        <v>102</v>
      </c>
      <c r="K30">
        <v>0.10368216330506</v>
      </c>
      <c r="L30">
        <v>0.00101649179710844</v>
      </c>
    </row>
    <row r="31" ht="15.75" spans="2:14">
      <c r="B31" s="31">
        <v>44893</v>
      </c>
      <c r="C31" s="60">
        <v>432.711884</v>
      </c>
      <c r="D31" s="148">
        <f t="shared" si="0"/>
        <v>0.00507844968860627</v>
      </c>
      <c r="E31" s="54"/>
      <c r="F31">
        <v>18696.099609</v>
      </c>
      <c r="G31" s="148">
        <f t="shared" si="1"/>
        <v>0.00990396397077697</v>
      </c>
      <c r="I31" s="173" t="s">
        <v>121</v>
      </c>
      <c r="J31" s="173">
        <v>103</v>
      </c>
      <c r="K31" s="173">
        <v>0.131522571374857</v>
      </c>
      <c r="L31" s="173"/>
      <c r="M31" s="173"/>
      <c r="N31" s="173"/>
    </row>
    <row r="32" ht="15.75" spans="2:7">
      <c r="B32" s="31">
        <v>44900</v>
      </c>
      <c r="C32" s="60">
        <v>410.748322</v>
      </c>
      <c r="D32" s="148">
        <f t="shared" si="0"/>
        <v>-0.0507579357353634</v>
      </c>
      <c r="E32" s="54"/>
      <c r="F32">
        <v>18496.599609</v>
      </c>
      <c r="G32" s="148">
        <f t="shared" si="1"/>
        <v>-0.0106706748558381</v>
      </c>
    </row>
    <row r="33" spans="2:17">
      <c r="B33" s="31">
        <v>44907</v>
      </c>
      <c r="C33" s="60">
        <v>418.997101</v>
      </c>
      <c r="D33" s="148">
        <f t="shared" si="0"/>
        <v>0.0200823194111552</v>
      </c>
      <c r="E33" s="54"/>
      <c r="F33">
        <v>18269</v>
      </c>
      <c r="G33" s="148">
        <f t="shared" si="1"/>
        <v>-0.0123049432766689</v>
      </c>
      <c r="I33" s="174"/>
      <c r="J33" s="174" t="s">
        <v>278</v>
      </c>
      <c r="K33" s="174" t="s">
        <v>268</v>
      </c>
      <c r="L33" s="174" t="s">
        <v>279</v>
      </c>
      <c r="M33" s="174" t="s">
        <v>280</v>
      </c>
      <c r="N33" s="174" t="s">
        <v>281</v>
      </c>
      <c r="O33" s="174" t="s">
        <v>282</v>
      </c>
      <c r="P33" s="174" t="s">
        <v>283</v>
      </c>
      <c r="Q33" s="174" t="s">
        <v>284</v>
      </c>
    </row>
    <row r="34" spans="2:17">
      <c r="B34" s="31">
        <v>44914</v>
      </c>
      <c r="C34" s="60">
        <v>376.014099</v>
      </c>
      <c r="D34" s="148">
        <f t="shared" si="0"/>
        <v>-0.102585440083988</v>
      </c>
      <c r="E34" s="54"/>
      <c r="F34">
        <v>17806.800781</v>
      </c>
      <c r="G34" s="148">
        <f t="shared" si="1"/>
        <v>-0.0252996452460451</v>
      </c>
      <c r="I34" t="s">
        <v>285</v>
      </c>
      <c r="J34">
        <v>0.00409561477740079</v>
      </c>
      <c r="K34">
        <v>0.00324047428102652</v>
      </c>
      <c r="L34">
        <v>1.26389362241856</v>
      </c>
      <c r="M34">
        <v>0.209149048648954</v>
      </c>
      <c r="N34">
        <v>-0.00233185059451028</v>
      </c>
      <c r="O34">
        <v>0.0105230801493119</v>
      </c>
      <c r="P34">
        <v>-0.00233185059451028</v>
      </c>
      <c r="Q34">
        <v>0.0105230801493119</v>
      </c>
    </row>
    <row r="35" ht="15.75" spans="2:17">
      <c r="B35" s="31">
        <v>44921</v>
      </c>
      <c r="C35" s="60">
        <v>385.55484</v>
      </c>
      <c r="D35" s="148">
        <f t="shared" si="0"/>
        <v>0.025373359736705</v>
      </c>
      <c r="E35" s="54"/>
      <c r="F35">
        <v>18105.300781</v>
      </c>
      <c r="G35" s="148">
        <f t="shared" si="1"/>
        <v>0.016763258244485</v>
      </c>
      <c r="I35" s="173" t="s">
        <v>286</v>
      </c>
      <c r="J35" s="173">
        <v>1.16409593324438</v>
      </c>
      <c r="K35" s="173">
        <v>0.22243489174404</v>
      </c>
      <c r="L35" s="173">
        <v>5.23342324631303</v>
      </c>
      <c r="M35" s="173">
        <v>8.93822025696461e-7</v>
      </c>
      <c r="N35" s="173">
        <v>0.722897380131129</v>
      </c>
      <c r="O35" s="173">
        <v>1.60529448635763</v>
      </c>
      <c r="P35" s="173">
        <v>0.722897380131129</v>
      </c>
      <c r="Q35" s="173">
        <v>1.60529448635763</v>
      </c>
    </row>
    <row r="36" spans="2:7">
      <c r="B36" s="31">
        <v>44928</v>
      </c>
      <c r="C36" s="60">
        <v>379.641571</v>
      </c>
      <c r="D36" s="148">
        <f t="shared" si="0"/>
        <v>-0.0153370373978446</v>
      </c>
      <c r="E36" s="54"/>
      <c r="F36">
        <v>17859.449219</v>
      </c>
      <c r="G36" s="148">
        <f t="shared" si="1"/>
        <v>-0.0135789824744588</v>
      </c>
    </row>
    <row r="37" spans="2:7">
      <c r="B37" s="31">
        <v>44935</v>
      </c>
      <c r="C37" s="60">
        <v>408.959442</v>
      </c>
      <c r="D37" s="148">
        <f t="shared" si="0"/>
        <v>0.0772251334930865</v>
      </c>
      <c r="E37" s="54"/>
      <c r="F37">
        <v>17956.599609</v>
      </c>
      <c r="G37" s="148">
        <f t="shared" si="1"/>
        <v>0.00543971926618259</v>
      </c>
    </row>
    <row r="38" spans="2:7">
      <c r="B38" s="31">
        <v>44942</v>
      </c>
      <c r="C38" s="60">
        <v>400.66098</v>
      </c>
      <c r="D38" s="148">
        <f t="shared" si="0"/>
        <v>-0.0202916503392531</v>
      </c>
      <c r="E38" s="54"/>
      <c r="F38">
        <v>18027.650391</v>
      </c>
      <c r="G38" s="148">
        <f t="shared" si="1"/>
        <v>0.00395680605165283</v>
      </c>
    </row>
    <row r="39" spans="2:7">
      <c r="B39" s="31">
        <v>44949</v>
      </c>
      <c r="C39" s="60">
        <v>442.848938</v>
      </c>
      <c r="D39" s="148">
        <f t="shared" si="0"/>
        <v>0.105295898792041</v>
      </c>
      <c r="E39" s="54"/>
      <c r="F39">
        <v>17604.349609</v>
      </c>
      <c r="G39" s="148">
        <f t="shared" si="1"/>
        <v>-0.0234806407279411</v>
      </c>
    </row>
    <row r="40" spans="2:7">
      <c r="B40" s="31">
        <v>44956</v>
      </c>
      <c r="C40" s="60">
        <v>442.69986</v>
      </c>
      <c r="D40" s="148">
        <f t="shared" si="0"/>
        <v>-0.000336633978785694</v>
      </c>
      <c r="E40" s="54"/>
      <c r="F40">
        <v>17854.050781</v>
      </c>
      <c r="G40" s="148">
        <f t="shared" si="1"/>
        <v>0.0141840611863528</v>
      </c>
    </row>
    <row r="41" spans="2:7">
      <c r="B41" s="31">
        <v>44963</v>
      </c>
      <c r="C41" s="60">
        <v>443.097351</v>
      </c>
      <c r="D41" s="148">
        <f t="shared" si="0"/>
        <v>0.000897879208726193</v>
      </c>
      <c r="E41" s="54"/>
      <c r="F41">
        <v>17856.5</v>
      </c>
      <c r="G41" s="148">
        <f t="shared" si="1"/>
        <v>0.000137180017579341</v>
      </c>
    </row>
    <row r="42" spans="2:7">
      <c r="B42" s="31">
        <v>44970</v>
      </c>
      <c r="C42" s="60">
        <v>437.184082</v>
      </c>
      <c r="D42" s="148">
        <f t="shared" si="0"/>
        <v>-0.0133453043369696</v>
      </c>
      <c r="E42" s="54"/>
      <c r="F42">
        <v>17944.199219</v>
      </c>
      <c r="G42" s="148">
        <f t="shared" si="1"/>
        <v>0.00491133307199054</v>
      </c>
    </row>
    <row r="43" spans="2:7">
      <c r="B43" s="31">
        <v>44977</v>
      </c>
      <c r="C43" s="60">
        <v>425.109131</v>
      </c>
      <c r="D43" s="148">
        <f t="shared" si="0"/>
        <v>-0.0276198322335075</v>
      </c>
      <c r="E43" s="54"/>
      <c r="F43">
        <v>17465.800781</v>
      </c>
      <c r="G43" s="148">
        <f t="shared" si="1"/>
        <v>-0.026660339208308</v>
      </c>
    </row>
    <row r="44" spans="2:7">
      <c r="B44" s="31">
        <v>44984</v>
      </c>
      <c r="C44" s="60">
        <v>425.357574</v>
      </c>
      <c r="D44" s="148">
        <f t="shared" si="0"/>
        <v>0.000584421697589876</v>
      </c>
      <c r="E44" s="54"/>
      <c r="F44">
        <v>17594.349609</v>
      </c>
      <c r="G44" s="148">
        <f t="shared" si="1"/>
        <v>0.0073600305884538</v>
      </c>
    </row>
    <row r="45" spans="2:7">
      <c r="B45" s="31">
        <v>44991</v>
      </c>
      <c r="C45" s="60">
        <v>433.159119</v>
      </c>
      <c r="D45" s="148">
        <f t="shared" si="0"/>
        <v>0.0183411451373379</v>
      </c>
      <c r="E45" s="54"/>
      <c r="F45">
        <v>17412.900391</v>
      </c>
      <c r="G45" s="148">
        <f t="shared" si="1"/>
        <v>-0.0103129255716952</v>
      </c>
    </row>
    <row r="46" spans="2:7">
      <c r="B46" s="31">
        <v>44998</v>
      </c>
      <c r="C46" s="60">
        <v>416.413147</v>
      </c>
      <c r="D46" s="148">
        <f t="shared" si="0"/>
        <v>-0.0386600934055367</v>
      </c>
      <c r="E46" s="54"/>
      <c r="F46">
        <v>17100.050781</v>
      </c>
      <c r="G46" s="148">
        <f t="shared" si="1"/>
        <v>-0.0179665422172688</v>
      </c>
    </row>
    <row r="47" spans="2:7">
      <c r="B47" s="31">
        <v>45005</v>
      </c>
      <c r="C47" s="60">
        <v>413.928558</v>
      </c>
      <c r="D47" s="148">
        <f t="shared" si="0"/>
        <v>-0.00596664398782776</v>
      </c>
      <c r="E47" s="54"/>
      <c r="F47">
        <v>16945.050781</v>
      </c>
      <c r="G47" s="148">
        <f t="shared" si="1"/>
        <v>-0.00906430056758789</v>
      </c>
    </row>
    <row r="48" spans="2:7">
      <c r="B48" s="31">
        <v>45012</v>
      </c>
      <c r="C48" s="60">
        <v>418.202026</v>
      </c>
      <c r="D48" s="148">
        <f t="shared" si="0"/>
        <v>0.0103241680657367</v>
      </c>
      <c r="E48" s="54"/>
      <c r="F48">
        <v>17359.75</v>
      </c>
      <c r="G48" s="148">
        <f t="shared" si="1"/>
        <v>0.0244731765256785</v>
      </c>
    </row>
    <row r="49" spans="2:7">
      <c r="B49" s="31">
        <v>45019</v>
      </c>
      <c r="C49" s="60">
        <v>434.947998</v>
      </c>
      <c r="D49" s="148">
        <f t="shared" si="0"/>
        <v>0.0400427806631429</v>
      </c>
      <c r="E49" s="54"/>
      <c r="F49">
        <v>17599.150391</v>
      </c>
      <c r="G49" s="148">
        <f t="shared" si="1"/>
        <v>0.0137905437002261</v>
      </c>
    </row>
    <row r="50" spans="2:7">
      <c r="B50" s="31">
        <v>45026</v>
      </c>
      <c r="C50" s="60">
        <v>466.601349</v>
      </c>
      <c r="D50" s="148">
        <f t="shared" si="0"/>
        <v>0.0727750240156297</v>
      </c>
      <c r="E50" s="54"/>
      <c r="F50">
        <v>17828</v>
      </c>
      <c r="G50" s="148">
        <f t="shared" si="1"/>
        <v>0.0130034464116535</v>
      </c>
    </row>
    <row r="51" spans="2:7">
      <c r="B51" s="31">
        <v>45033</v>
      </c>
      <c r="C51" s="60">
        <v>468.290863</v>
      </c>
      <c r="D51" s="148">
        <f t="shared" si="0"/>
        <v>0.00362089394645104</v>
      </c>
      <c r="E51" s="54"/>
      <c r="F51">
        <v>17624.050781</v>
      </c>
      <c r="G51" s="148">
        <f t="shared" si="1"/>
        <v>-0.0114398260601301</v>
      </c>
    </row>
    <row r="52" spans="2:7">
      <c r="B52" s="31">
        <v>45040</v>
      </c>
      <c r="C52" s="60">
        <v>481.955994</v>
      </c>
      <c r="D52" s="148">
        <f t="shared" si="0"/>
        <v>0.0291808618952276</v>
      </c>
      <c r="E52" s="54"/>
      <c r="F52">
        <v>18065</v>
      </c>
      <c r="G52" s="148">
        <f t="shared" si="1"/>
        <v>0.0250197428774646</v>
      </c>
    </row>
    <row r="53" spans="2:7">
      <c r="B53" s="31">
        <v>45047</v>
      </c>
      <c r="C53" s="60">
        <v>474.154449</v>
      </c>
      <c r="D53" s="148">
        <f t="shared" si="0"/>
        <v>-0.0161872558846109</v>
      </c>
      <c r="E53" s="54"/>
      <c r="F53">
        <v>18069</v>
      </c>
      <c r="G53" s="148">
        <f t="shared" si="1"/>
        <v>0.000221422640465097</v>
      </c>
    </row>
    <row r="54" spans="2:7">
      <c r="B54" s="31">
        <v>45054</v>
      </c>
      <c r="C54" s="60">
        <v>512.764587</v>
      </c>
      <c r="D54" s="148">
        <f t="shared" si="0"/>
        <v>0.0814294542241025</v>
      </c>
      <c r="E54" s="54"/>
      <c r="F54">
        <v>18314.800781</v>
      </c>
      <c r="G54" s="148">
        <f t="shared" si="1"/>
        <v>0.0136034523769994</v>
      </c>
    </row>
    <row r="55" spans="2:7">
      <c r="B55" s="31">
        <v>45061</v>
      </c>
      <c r="C55" s="60">
        <v>521.708984</v>
      </c>
      <c r="D55" s="148">
        <f t="shared" si="0"/>
        <v>0.01744347645443</v>
      </c>
      <c r="E55" s="54"/>
      <c r="F55">
        <v>18203.400391</v>
      </c>
      <c r="G55" s="148">
        <f t="shared" si="1"/>
        <v>-0.00608253353842492</v>
      </c>
    </row>
    <row r="56" spans="2:7">
      <c r="B56" s="31">
        <v>45068</v>
      </c>
      <c r="C56" s="60">
        <v>515.249146</v>
      </c>
      <c r="D56" s="148">
        <f t="shared" si="0"/>
        <v>-0.012382071611019</v>
      </c>
      <c r="E56" s="54"/>
      <c r="F56">
        <v>18499.349609</v>
      </c>
      <c r="G56" s="148">
        <f t="shared" si="1"/>
        <v>0.0162579085029808</v>
      </c>
    </row>
    <row r="57" spans="2:7">
      <c r="B57" s="31">
        <v>45075</v>
      </c>
      <c r="C57" s="60">
        <v>532.591431</v>
      </c>
      <c r="D57" s="148">
        <f t="shared" si="0"/>
        <v>0.0336580567568763</v>
      </c>
      <c r="E57" s="54"/>
      <c r="F57">
        <v>18534.099609</v>
      </c>
      <c r="G57" s="148">
        <f t="shared" si="1"/>
        <v>0.00187844441747798</v>
      </c>
    </row>
    <row r="58" spans="2:7">
      <c r="B58" s="31">
        <v>45082</v>
      </c>
      <c r="C58" s="60">
        <v>558.82843</v>
      </c>
      <c r="D58" s="148">
        <f t="shared" si="0"/>
        <v>0.0492629011149073</v>
      </c>
      <c r="E58" s="54"/>
      <c r="F58">
        <v>18563.400391</v>
      </c>
      <c r="G58" s="148">
        <f t="shared" si="1"/>
        <v>0.00158091208195343</v>
      </c>
    </row>
    <row r="59" spans="2:7">
      <c r="B59" s="31">
        <v>45089</v>
      </c>
      <c r="C59" s="60">
        <v>566.282104</v>
      </c>
      <c r="D59" s="148">
        <f t="shared" si="0"/>
        <v>0.013338036506124</v>
      </c>
      <c r="E59" s="54"/>
      <c r="F59">
        <v>18826</v>
      </c>
      <c r="G59" s="148">
        <f t="shared" si="1"/>
        <v>0.0141460941136256</v>
      </c>
    </row>
    <row r="60" spans="2:7">
      <c r="B60" s="31">
        <v>45096</v>
      </c>
      <c r="C60" s="60">
        <v>556.194824</v>
      </c>
      <c r="D60" s="148">
        <f t="shared" si="0"/>
        <v>-0.0178131710833651</v>
      </c>
      <c r="E60" s="54"/>
      <c r="F60">
        <v>18665.5</v>
      </c>
      <c r="G60" s="148">
        <f t="shared" si="1"/>
        <v>-0.00852544353553597</v>
      </c>
    </row>
    <row r="61" spans="2:7">
      <c r="B61" s="31">
        <v>45103</v>
      </c>
      <c r="C61" s="60">
        <v>591.873169</v>
      </c>
      <c r="D61" s="148">
        <f t="shared" si="0"/>
        <v>0.0641472078855589</v>
      </c>
      <c r="E61" s="54"/>
      <c r="F61">
        <v>19189.050781</v>
      </c>
      <c r="G61" s="148">
        <f t="shared" si="1"/>
        <v>0.0280491163376284</v>
      </c>
    </row>
    <row r="62" spans="2:7">
      <c r="B62" s="31">
        <v>45110</v>
      </c>
      <c r="C62" s="60">
        <v>614.383301</v>
      </c>
      <c r="D62" s="148">
        <f t="shared" si="0"/>
        <v>0.0380320196606174</v>
      </c>
      <c r="E62" s="54"/>
      <c r="F62">
        <v>19331.800781</v>
      </c>
      <c r="G62" s="148">
        <f t="shared" si="1"/>
        <v>0.00743913816421515</v>
      </c>
    </row>
    <row r="63" spans="2:7">
      <c r="B63" s="31">
        <v>45117</v>
      </c>
      <c r="C63" s="60">
        <v>621.041931</v>
      </c>
      <c r="D63" s="148">
        <f t="shared" si="0"/>
        <v>0.0108379084997299</v>
      </c>
      <c r="E63" s="54"/>
      <c r="F63">
        <v>19564.5</v>
      </c>
      <c r="G63" s="148">
        <f t="shared" si="1"/>
        <v>0.0120371206819339</v>
      </c>
    </row>
    <row r="64" spans="2:7">
      <c r="B64" s="31">
        <v>45124</v>
      </c>
      <c r="C64" s="60">
        <v>621.886719</v>
      </c>
      <c r="D64" s="148">
        <f t="shared" si="0"/>
        <v>0.00136027530160443</v>
      </c>
      <c r="E64" s="54"/>
      <c r="F64">
        <v>19745</v>
      </c>
      <c r="G64" s="148">
        <f t="shared" si="1"/>
        <v>0.00922589383832961</v>
      </c>
    </row>
    <row r="65" spans="2:7">
      <c r="B65" s="31">
        <v>45131</v>
      </c>
      <c r="C65" s="60">
        <v>631.377686</v>
      </c>
      <c r="D65" s="148">
        <f t="shared" si="0"/>
        <v>0.0152615688838984</v>
      </c>
      <c r="E65" s="54"/>
      <c r="F65">
        <v>19646.050781</v>
      </c>
      <c r="G65" s="148">
        <f t="shared" si="1"/>
        <v>-0.00501135573562916</v>
      </c>
    </row>
    <row r="66" spans="2:7">
      <c r="B66" s="31">
        <v>45138</v>
      </c>
      <c r="C66" s="60">
        <v>613.107971</v>
      </c>
      <c r="D66" s="148">
        <f t="shared" si="0"/>
        <v>-0.0289362696926226</v>
      </c>
      <c r="E66" s="54"/>
      <c r="F66">
        <v>19517</v>
      </c>
      <c r="G66" s="148">
        <f t="shared" si="1"/>
        <v>-0.00656878995369437</v>
      </c>
    </row>
    <row r="67" spans="2:7">
      <c r="B67" s="31">
        <v>45145</v>
      </c>
      <c r="C67" s="60">
        <v>609.917847</v>
      </c>
      <c r="D67" s="148">
        <f t="shared" si="0"/>
        <v>-0.00520320098725313</v>
      </c>
      <c r="E67" s="54"/>
      <c r="F67">
        <v>19428.300781</v>
      </c>
      <c r="G67" s="148">
        <f t="shared" si="1"/>
        <v>-0.00454471583747496</v>
      </c>
    </row>
    <row r="68" spans="2:7">
      <c r="B68" s="31">
        <v>45152</v>
      </c>
      <c r="C68" s="60">
        <v>613.905518</v>
      </c>
      <c r="D68" s="148">
        <f t="shared" si="0"/>
        <v>0.00653804609852648</v>
      </c>
      <c r="E68" s="54"/>
      <c r="F68">
        <v>19310.150391</v>
      </c>
      <c r="G68" s="148">
        <f t="shared" si="1"/>
        <v>-0.00608135478917171</v>
      </c>
    </row>
    <row r="69" spans="2:7">
      <c r="B69" s="31">
        <v>45159</v>
      </c>
      <c r="C69" s="60">
        <v>603.238403</v>
      </c>
      <c r="D69" s="148">
        <f t="shared" si="0"/>
        <v>-0.0173758252487316</v>
      </c>
      <c r="E69" s="54"/>
      <c r="F69">
        <v>19265.800781</v>
      </c>
      <c r="G69" s="148">
        <f t="shared" si="1"/>
        <v>-0.00229669935769472</v>
      </c>
    </row>
    <row r="70" spans="2:7">
      <c r="B70" s="31">
        <v>45166</v>
      </c>
      <c r="C70" s="60">
        <v>609.319702</v>
      </c>
      <c r="D70" s="148">
        <f t="shared" si="0"/>
        <v>0.0100810872944375</v>
      </c>
      <c r="E70" s="54"/>
      <c r="F70">
        <v>19435.300781</v>
      </c>
      <c r="G70" s="148">
        <f t="shared" si="1"/>
        <v>0.00879797325461618</v>
      </c>
    </row>
    <row r="71" spans="2:7">
      <c r="B71" s="31">
        <v>45173</v>
      </c>
      <c r="C71" s="60">
        <v>625.320313</v>
      </c>
      <c r="D71" s="148">
        <f t="shared" si="0"/>
        <v>0.0262597958797006</v>
      </c>
      <c r="E71" s="54"/>
      <c r="F71">
        <v>19819.949219</v>
      </c>
      <c r="G71" s="148">
        <f t="shared" si="1"/>
        <v>0.0197912264046889</v>
      </c>
    </row>
    <row r="72" spans="2:7">
      <c r="B72" s="31">
        <v>45180</v>
      </c>
      <c r="C72" s="60">
        <v>632.298767</v>
      </c>
      <c r="D72" s="148">
        <f t="shared" si="0"/>
        <v>0.0111598069899896</v>
      </c>
      <c r="E72" s="54"/>
      <c r="F72">
        <v>20192.349609</v>
      </c>
      <c r="G72" s="148">
        <f t="shared" si="1"/>
        <v>0.0187891697342497</v>
      </c>
    </row>
    <row r="73" spans="2:7">
      <c r="B73" s="31">
        <v>45187</v>
      </c>
      <c r="C73" s="60">
        <v>618.54126</v>
      </c>
      <c r="D73" s="148">
        <f t="shared" si="0"/>
        <v>-0.0217579215997428</v>
      </c>
      <c r="E73" s="54"/>
      <c r="F73">
        <v>19674.25</v>
      </c>
      <c r="G73" s="148">
        <f t="shared" si="1"/>
        <v>-0.0256582130872515</v>
      </c>
    </row>
    <row r="74" spans="2:7">
      <c r="B74" s="31">
        <v>45194</v>
      </c>
      <c r="C74" s="60">
        <v>628.26123</v>
      </c>
      <c r="D74" s="148">
        <f t="shared" si="0"/>
        <v>0.0157143437771636</v>
      </c>
      <c r="E74" s="54"/>
      <c r="F74">
        <v>19638.300781</v>
      </c>
      <c r="G74" s="148">
        <f t="shared" si="1"/>
        <v>-0.00182722182548245</v>
      </c>
    </row>
    <row r="75" spans="2:7">
      <c r="B75" s="31">
        <v>45201</v>
      </c>
      <c r="C75" s="60">
        <v>620.535095</v>
      </c>
      <c r="D75" s="148">
        <f t="shared" si="0"/>
        <v>-0.0122976472700695</v>
      </c>
      <c r="E75" s="54"/>
      <c r="F75">
        <v>19653.5</v>
      </c>
      <c r="G75" s="148">
        <f t="shared" si="1"/>
        <v>0.000773957949289805</v>
      </c>
    </row>
    <row r="76" spans="2:7">
      <c r="B76" s="31">
        <v>45208</v>
      </c>
      <c r="C76" s="60">
        <v>665.047668</v>
      </c>
      <c r="D76" s="148">
        <f t="shared" si="0"/>
        <v>0.0717325633290735</v>
      </c>
      <c r="E76" s="54"/>
      <c r="F76">
        <v>19751.050781</v>
      </c>
      <c r="G76" s="148">
        <f t="shared" si="1"/>
        <v>0.00496353224616497</v>
      </c>
    </row>
    <row r="77" spans="2:7">
      <c r="B77" s="31">
        <v>45215</v>
      </c>
      <c r="C77" s="60">
        <v>661.159729</v>
      </c>
      <c r="D77" s="148">
        <f t="shared" si="0"/>
        <v>-0.00584610575613664</v>
      </c>
      <c r="E77" s="54"/>
      <c r="F77">
        <v>19542.650391</v>
      </c>
      <c r="G77" s="148">
        <f t="shared" si="1"/>
        <v>-0.0105513571055409</v>
      </c>
    </row>
    <row r="78" spans="2:7">
      <c r="B78" s="31">
        <v>45222</v>
      </c>
      <c r="C78" s="60">
        <v>639.07782</v>
      </c>
      <c r="D78" s="148">
        <f t="shared" ref="D78:D116" si="2">C78/C77-1</f>
        <v>-0.033398750757852</v>
      </c>
      <c r="E78" s="54"/>
      <c r="F78">
        <v>19047.25</v>
      </c>
      <c r="G78" s="148">
        <f t="shared" ref="G78:G116" si="3">F78/F77-1</f>
        <v>-0.0253497033968405</v>
      </c>
    </row>
    <row r="79" spans="2:7">
      <c r="B79" s="31">
        <v>45229</v>
      </c>
      <c r="C79" s="60">
        <v>645.507996</v>
      </c>
      <c r="D79" s="148">
        <f t="shared" si="2"/>
        <v>0.010061647891332</v>
      </c>
      <c r="E79" s="54"/>
      <c r="F79">
        <v>19230.599609</v>
      </c>
      <c r="G79" s="148">
        <f t="shared" si="3"/>
        <v>0.00962604097704389</v>
      </c>
    </row>
    <row r="80" spans="2:7">
      <c r="B80" s="31">
        <v>45236</v>
      </c>
      <c r="C80" s="60">
        <v>649.047058</v>
      </c>
      <c r="D80" s="148">
        <f t="shared" si="2"/>
        <v>0.00548259978486754</v>
      </c>
      <c r="E80" s="54"/>
      <c r="F80">
        <v>19425.349609</v>
      </c>
      <c r="G80" s="148">
        <f t="shared" si="3"/>
        <v>0.01012708932429</v>
      </c>
    </row>
    <row r="81" spans="2:7">
      <c r="B81" s="31">
        <v>45243</v>
      </c>
      <c r="C81" s="60">
        <v>679.453247</v>
      </c>
      <c r="D81" s="148">
        <f t="shared" si="2"/>
        <v>0.0468474336725213</v>
      </c>
      <c r="E81" s="54"/>
      <c r="F81">
        <v>19731.800781</v>
      </c>
      <c r="G81" s="148">
        <f t="shared" si="3"/>
        <v>0.0157758381788926</v>
      </c>
    </row>
    <row r="82" spans="2:7">
      <c r="B82" s="31">
        <v>45250</v>
      </c>
      <c r="C82" s="60">
        <v>671.627441</v>
      </c>
      <c r="D82" s="148">
        <f t="shared" si="2"/>
        <v>-0.0115177991047264</v>
      </c>
      <c r="E82" s="54"/>
      <c r="F82">
        <v>19794.699219</v>
      </c>
      <c r="G82" s="148">
        <f t="shared" si="3"/>
        <v>0.00318766840888451</v>
      </c>
    </row>
    <row r="83" spans="2:7">
      <c r="B83" s="31">
        <v>45257</v>
      </c>
      <c r="C83" s="60">
        <v>703.279724</v>
      </c>
      <c r="D83" s="148">
        <f t="shared" si="2"/>
        <v>0.0471277393801424</v>
      </c>
      <c r="E83" s="54"/>
      <c r="F83">
        <v>20267.900391</v>
      </c>
      <c r="G83" s="148">
        <f t="shared" si="3"/>
        <v>0.0239054489671557</v>
      </c>
    </row>
    <row r="84" spans="2:7">
      <c r="B84" s="31">
        <v>45264</v>
      </c>
      <c r="C84" s="60">
        <v>712.351746</v>
      </c>
      <c r="D84" s="148">
        <f t="shared" si="2"/>
        <v>0.0128995927088609</v>
      </c>
      <c r="E84" s="54"/>
      <c r="F84">
        <v>20969.400391</v>
      </c>
      <c r="G84" s="148">
        <f t="shared" si="3"/>
        <v>0.0346113798897247</v>
      </c>
    </row>
    <row r="85" spans="2:7">
      <c r="B85" s="31">
        <v>45271</v>
      </c>
      <c r="C85" s="60">
        <v>730.146851</v>
      </c>
      <c r="D85" s="148">
        <f t="shared" si="2"/>
        <v>0.0249807838612357</v>
      </c>
      <c r="E85" s="54"/>
      <c r="F85">
        <v>21456.650391</v>
      </c>
      <c r="G85" s="148">
        <f t="shared" si="3"/>
        <v>0.0232362390394876</v>
      </c>
    </row>
    <row r="86" spans="2:7">
      <c r="B86" s="31">
        <v>45278</v>
      </c>
      <c r="C86" s="60">
        <v>722.47052</v>
      </c>
      <c r="D86" s="148">
        <f t="shared" si="2"/>
        <v>-0.010513406980372</v>
      </c>
      <c r="E86" s="54"/>
      <c r="F86">
        <v>21349.400391</v>
      </c>
      <c r="G86" s="148">
        <f t="shared" si="3"/>
        <v>-0.00499845027278745</v>
      </c>
    </row>
    <row r="87" spans="2:7">
      <c r="B87" s="31">
        <v>45285</v>
      </c>
      <c r="C87" s="60">
        <v>777.550537</v>
      </c>
      <c r="D87" s="148">
        <f t="shared" si="2"/>
        <v>0.0762384283859776</v>
      </c>
      <c r="E87" s="54"/>
      <c r="F87">
        <v>21731.400391</v>
      </c>
      <c r="G87" s="148">
        <f t="shared" si="3"/>
        <v>0.0178927741765074</v>
      </c>
    </row>
    <row r="88" spans="2:7">
      <c r="B88" s="31">
        <v>45292</v>
      </c>
      <c r="C88" s="60">
        <v>788.516724</v>
      </c>
      <c r="D88" s="148">
        <f t="shared" si="2"/>
        <v>0.014103503860097</v>
      </c>
      <c r="E88" s="54"/>
      <c r="F88">
        <v>21710.800781</v>
      </c>
      <c r="G88" s="148">
        <f t="shared" si="3"/>
        <v>-0.000947919122990748</v>
      </c>
    </row>
    <row r="89" spans="2:7">
      <c r="B89" s="31">
        <v>45299</v>
      </c>
      <c r="C89" s="60">
        <v>813.938232</v>
      </c>
      <c r="D89" s="148">
        <f t="shared" si="2"/>
        <v>0.032239656086229</v>
      </c>
      <c r="E89" s="54"/>
      <c r="F89">
        <v>21894.550781</v>
      </c>
      <c r="G89" s="148">
        <f t="shared" si="3"/>
        <v>0.0084635293674109</v>
      </c>
    </row>
    <row r="90" spans="2:7">
      <c r="B90" s="31">
        <v>45306</v>
      </c>
      <c r="C90" s="60">
        <v>821.016418</v>
      </c>
      <c r="D90" s="148">
        <f t="shared" si="2"/>
        <v>0.0086962200836882</v>
      </c>
      <c r="E90" s="54"/>
      <c r="F90">
        <v>21622.400391</v>
      </c>
      <c r="G90" s="148">
        <f t="shared" si="3"/>
        <v>-0.0124300513274825</v>
      </c>
    </row>
    <row r="91" spans="2:7">
      <c r="B91" s="31">
        <v>45313</v>
      </c>
      <c r="C91" s="60">
        <v>809.352356</v>
      </c>
      <c r="D91" s="148">
        <f t="shared" si="2"/>
        <v>-0.0142068559705709</v>
      </c>
      <c r="E91" s="54"/>
      <c r="F91">
        <v>21352.599609</v>
      </c>
      <c r="G91" s="148">
        <f t="shared" si="3"/>
        <v>-0.0124778367397312</v>
      </c>
    </row>
    <row r="92" spans="2:7">
      <c r="B92" s="31">
        <v>45320</v>
      </c>
      <c r="C92" s="60">
        <v>876.04657</v>
      </c>
      <c r="D92" s="148">
        <f t="shared" si="2"/>
        <v>0.0824044231237155</v>
      </c>
      <c r="E92" s="54"/>
      <c r="F92">
        <v>21853.800781</v>
      </c>
      <c r="G92" s="148">
        <f t="shared" si="3"/>
        <v>0.0234726066698103</v>
      </c>
    </row>
    <row r="93" spans="2:7">
      <c r="B93" s="31">
        <v>45327</v>
      </c>
      <c r="C93" s="60">
        <v>912.185059</v>
      </c>
      <c r="D93" s="148">
        <f t="shared" si="2"/>
        <v>0.0412517898449167</v>
      </c>
      <c r="E93" s="54"/>
      <c r="F93">
        <v>21782.5</v>
      </c>
      <c r="G93" s="148">
        <f t="shared" si="3"/>
        <v>-0.00326262610858941</v>
      </c>
    </row>
    <row r="94" spans="2:7">
      <c r="B94" s="31">
        <v>45334</v>
      </c>
      <c r="C94" s="60">
        <v>935.712463</v>
      </c>
      <c r="D94" s="148">
        <f t="shared" si="2"/>
        <v>0.0257923584341453</v>
      </c>
      <c r="E94" s="54"/>
      <c r="F94">
        <v>22040.699219</v>
      </c>
      <c r="G94" s="148">
        <f t="shared" si="3"/>
        <v>0.0118535163089635</v>
      </c>
    </row>
    <row r="95" spans="2:7">
      <c r="B95" s="31">
        <v>45341</v>
      </c>
      <c r="C95" s="60">
        <v>934.516174</v>
      </c>
      <c r="D95" s="148">
        <f t="shared" si="2"/>
        <v>-0.0012784792842927</v>
      </c>
      <c r="E95" s="54"/>
      <c r="F95">
        <v>22212.699219</v>
      </c>
      <c r="G95" s="148">
        <f t="shared" si="3"/>
        <v>0.00780374516665638</v>
      </c>
    </row>
    <row r="96" spans="2:7">
      <c r="B96" s="31">
        <v>45348</v>
      </c>
      <c r="C96" s="60">
        <v>974.393127</v>
      </c>
      <c r="D96" s="148">
        <f t="shared" si="2"/>
        <v>0.0426712282884469</v>
      </c>
      <c r="E96" s="54"/>
      <c r="F96">
        <v>22338.75</v>
      </c>
      <c r="G96" s="148">
        <f t="shared" si="3"/>
        <v>0.00567471696065569</v>
      </c>
    </row>
    <row r="97" spans="2:7">
      <c r="B97" s="31">
        <v>45355</v>
      </c>
      <c r="C97" s="60">
        <v>1036.102661</v>
      </c>
      <c r="D97" s="148">
        <f t="shared" si="2"/>
        <v>0.0633312492566462</v>
      </c>
      <c r="E97" s="54"/>
      <c r="F97">
        <v>22493.550781</v>
      </c>
      <c r="G97" s="148">
        <f t="shared" si="3"/>
        <v>0.00692969754350625</v>
      </c>
    </row>
    <row r="98" spans="2:7">
      <c r="B98" s="31">
        <v>45362</v>
      </c>
      <c r="C98" s="60">
        <v>942.940125</v>
      </c>
      <c r="D98" s="148">
        <f t="shared" si="2"/>
        <v>-0.0899163176649731</v>
      </c>
      <c r="E98" s="54"/>
      <c r="F98">
        <v>22023.349609</v>
      </c>
      <c r="G98" s="148">
        <f t="shared" si="3"/>
        <v>-0.0209038215699219</v>
      </c>
    </row>
    <row r="99" spans="2:7">
      <c r="B99" s="31">
        <v>45369</v>
      </c>
      <c r="C99" s="60">
        <v>976.785706</v>
      </c>
      <c r="D99" s="148">
        <f t="shared" si="2"/>
        <v>0.035893669282554</v>
      </c>
      <c r="E99" s="54"/>
      <c r="F99">
        <v>22096.75</v>
      </c>
      <c r="G99" s="148">
        <f t="shared" si="3"/>
        <v>0.00333284410878187</v>
      </c>
    </row>
    <row r="100" spans="2:7">
      <c r="B100" s="31">
        <v>45376</v>
      </c>
      <c r="C100" s="60">
        <v>989.745728</v>
      </c>
      <c r="D100" s="148">
        <f t="shared" si="2"/>
        <v>0.0132680299480139</v>
      </c>
      <c r="E100" s="54"/>
      <c r="F100">
        <v>22326.900391</v>
      </c>
      <c r="G100" s="148">
        <f t="shared" si="3"/>
        <v>0.0104155765440619</v>
      </c>
    </row>
    <row r="101" spans="2:7">
      <c r="B101" s="31">
        <v>45383</v>
      </c>
      <c r="C101" s="60">
        <v>1004.001709</v>
      </c>
      <c r="D101" s="148">
        <f t="shared" si="2"/>
        <v>0.0144036802551373</v>
      </c>
      <c r="E101" s="54"/>
      <c r="F101">
        <v>22513.699219</v>
      </c>
      <c r="G101" s="148">
        <f t="shared" si="3"/>
        <v>0.00836653654240771</v>
      </c>
    </row>
    <row r="102" spans="2:7">
      <c r="B102" s="31">
        <v>45390</v>
      </c>
      <c r="C102" s="60">
        <v>1015.366638</v>
      </c>
      <c r="D102" s="148">
        <f t="shared" si="2"/>
        <v>0.0113196311302295</v>
      </c>
      <c r="E102" s="54"/>
      <c r="F102">
        <v>22519.400391</v>
      </c>
      <c r="G102" s="148">
        <f t="shared" si="3"/>
        <v>0.000253231241323038</v>
      </c>
    </row>
    <row r="103" spans="2:7">
      <c r="B103" s="31">
        <v>45397</v>
      </c>
      <c r="C103" s="60">
        <v>960.236816</v>
      </c>
      <c r="D103" s="148">
        <f t="shared" si="2"/>
        <v>-0.0542954829681926</v>
      </c>
      <c r="E103" s="54"/>
      <c r="F103">
        <v>22147</v>
      </c>
      <c r="G103" s="148">
        <f t="shared" si="3"/>
        <v>-0.0165368697449347</v>
      </c>
    </row>
    <row r="104" spans="2:7">
      <c r="B104" s="31">
        <v>45404</v>
      </c>
      <c r="C104" s="60">
        <v>996.42511</v>
      </c>
      <c r="D104" s="148">
        <f t="shared" si="2"/>
        <v>0.0376868428673121</v>
      </c>
      <c r="E104" s="54"/>
      <c r="F104">
        <v>22419.949219</v>
      </c>
      <c r="G104" s="148">
        <f t="shared" si="3"/>
        <v>0.0123244330609111</v>
      </c>
    </row>
    <row r="105" spans="2:7">
      <c r="B105" s="31">
        <v>45411</v>
      </c>
      <c r="C105" s="60">
        <v>1010.282349</v>
      </c>
      <c r="D105" s="148">
        <f t="shared" si="2"/>
        <v>0.0139069548337656</v>
      </c>
      <c r="E105" s="54"/>
      <c r="F105">
        <v>22475.849609</v>
      </c>
      <c r="G105" s="148">
        <f t="shared" si="3"/>
        <v>0.0024933325875971</v>
      </c>
    </row>
    <row r="106" spans="2:7">
      <c r="B106" s="31">
        <v>45418</v>
      </c>
      <c r="C106" s="60">
        <v>1043.430054</v>
      </c>
      <c r="D106" s="148">
        <f t="shared" si="2"/>
        <v>0.0328103376573987</v>
      </c>
      <c r="E106" s="54"/>
      <c r="F106">
        <v>22055.199219</v>
      </c>
      <c r="G106" s="148">
        <f t="shared" si="3"/>
        <v>-0.0187156613573158</v>
      </c>
    </row>
    <row r="107" spans="2:7">
      <c r="B107" s="31">
        <v>45425</v>
      </c>
      <c r="C107" s="60">
        <v>951.015259</v>
      </c>
      <c r="D107" s="148">
        <f t="shared" si="2"/>
        <v>-0.0885682702407572</v>
      </c>
      <c r="E107" s="54"/>
      <c r="F107">
        <v>22466.099609</v>
      </c>
      <c r="G107" s="148">
        <f t="shared" si="3"/>
        <v>0.0186305453838758</v>
      </c>
    </row>
    <row r="108" spans="2:7">
      <c r="B108" s="31">
        <v>45432</v>
      </c>
      <c r="C108" s="60">
        <v>957.59491</v>
      </c>
      <c r="D108" s="148">
        <f t="shared" si="2"/>
        <v>0.006918554605442</v>
      </c>
      <c r="E108" s="54"/>
      <c r="F108">
        <v>22957.099609</v>
      </c>
      <c r="G108" s="148">
        <f t="shared" si="3"/>
        <v>0.0218551510295675</v>
      </c>
    </row>
    <row r="109" spans="2:7">
      <c r="B109" s="31">
        <v>45439</v>
      </c>
      <c r="C109" s="60">
        <v>920.160461</v>
      </c>
      <c r="D109" s="148">
        <f t="shared" si="2"/>
        <v>-0.0390921553666153</v>
      </c>
      <c r="E109" s="54"/>
      <c r="F109">
        <v>22530.699219</v>
      </c>
      <c r="G109" s="148">
        <f t="shared" si="3"/>
        <v>-0.0185737918666711</v>
      </c>
    </row>
    <row r="110" spans="2:7">
      <c r="B110" s="31">
        <v>45446</v>
      </c>
      <c r="C110" s="60">
        <v>967.514343</v>
      </c>
      <c r="D110" s="148">
        <f t="shared" si="2"/>
        <v>0.0514626350588216</v>
      </c>
      <c r="E110" s="54"/>
      <c r="F110">
        <v>23290.150391</v>
      </c>
      <c r="G110" s="148">
        <f t="shared" si="3"/>
        <v>0.0337073947247746</v>
      </c>
    </row>
    <row r="111" spans="2:7">
      <c r="B111" s="31">
        <v>45453</v>
      </c>
      <c r="C111" s="60">
        <v>990.343872</v>
      </c>
      <c r="D111" s="148">
        <f t="shared" si="2"/>
        <v>0.0235960625960456</v>
      </c>
      <c r="E111" s="54"/>
      <c r="F111">
        <v>23465.599609</v>
      </c>
      <c r="G111" s="148">
        <f t="shared" si="3"/>
        <v>0.00753319386326501</v>
      </c>
    </row>
    <row r="112" spans="2:7">
      <c r="B112" s="31">
        <v>45460</v>
      </c>
      <c r="C112" s="60">
        <v>961.799988</v>
      </c>
      <c r="D112" s="148">
        <f t="shared" si="2"/>
        <v>-0.0288221948022516</v>
      </c>
      <c r="E112" s="54"/>
      <c r="F112">
        <v>23501.099609</v>
      </c>
      <c r="G112" s="148">
        <f t="shared" si="3"/>
        <v>0.00151285288215619</v>
      </c>
    </row>
    <row r="113" spans="2:7">
      <c r="B113" s="31">
        <v>45467</v>
      </c>
      <c r="C113" s="60">
        <v>989.75</v>
      </c>
      <c r="D113" s="148">
        <f t="shared" si="2"/>
        <v>0.0290601084931601</v>
      </c>
      <c r="E113" s="54"/>
      <c r="F113">
        <v>24010.599609</v>
      </c>
      <c r="G113" s="148">
        <f t="shared" si="3"/>
        <v>0.0216798366236821</v>
      </c>
    </row>
    <row r="114" spans="2:7">
      <c r="B114" s="31">
        <v>45474</v>
      </c>
      <c r="C114" s="60">
        <v>993.650024</v>
      </c>
      <c r="D114" s="148">
        <f t="shared" si="2"/>
        <v>0.00394041323566552</v>
      </c>
      <c r="E114" s="54"/>
      <c r="F114">
        <v>24323.849609</v>
      </c>
      <c r="G114" s="148">
        <f t="shared" si="3"/>
        <v>0.0130463214205856</v>
      </c>
    </row>
    <row r="115" spans="2:7">
      <c r="B115" s="31">
        <v>45481</v>
      </c>
      <c r="C115" s="60">
        <v>1016.75</v>
      </c>
      <c r="D115" s="148">
        <f t="shared" si="2"/>
        <v>0.0232475976873725</v>
      </c>
      <c r="E115" s="54"/>
      <c r="F115">
        <v>24502.150391</v>
      </c>
      <c r="G115" s="148">
        <f t="shared" si="3"/>
        <v>0.00733028631841348</v>
      </c>
    </row>
    <row r="116" spans="2:7">
      <c r="B116" s="31">
        <v>45488</v>
      </c>
      <c r="C116" s="60">
        <v>1027.5</v>
      </c>
      <c r="D116" s="148">
        <f t="shared" si="2"/>
        <v>0.0105729038603393</v>
      </c>
      <c r="E116" s="54"/>
      <c r="F116">
        <v>24635.050781</v>
      </c>
      <c r="G116" s="148">
        <f t="shared" si="3"/>
        <v>0.00542402964144806</v>
      </c>
    </row>
    <row r="117" spans="2:2">
      <c r="B117" s="31"/>
    </row>
  </sheetData>
  <mergeCells count="3">
    <mergeCell ref="B9:D9"/>
    <mergeCell ref="F9:G9"/>
    <mergeCell ref="I9:J9"/>
  </mergeCells>
  <printOptions horizontalCentered="1"/>
  <pageMargins left="0.15748031496063" right="0.15748031496063" top="0.236220472440945" bottom="0.196850393700787" header="0.31496062992126" footer="0.31496062992126"/>
  <pageSetup paperSize="9" scale="47"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N49"/>
  <sheetViews>
    <sheetView showGridLines="0" zoomScale="76" zoomScaleNormal="76" workbookViewId="0">
      <selection activeCell="B2" sqref="B2:J60"/>
    </sheetView>
  </sheetViews>
  <sheetFormatPr defaultColWidth="9" defaultRowHeight="15"/>
  <cols>
    <col min="1" max="1" width="1.85714285714286" customWidth="1"/>
    <col min="2" max="2" width="21" customWidth="1"/>
    <col min="3" max="3" width="15.5714285714286" customWidth="1"/>
    <col min="4" max="4" width="18.1428571428571" customWidth="1"/>
    <col min="5" max="5" width="15.4285714285714" customWidth="1"/>
    <col min="6" max="6" width="10.7142857142857" customWidth="1"/>
    <col min="7" max="7" width="13.5714285714286" customWidth="1"/>
    <col min="8" max="8" width="12.2857142857143" customWidth="1"/>
    <col min="9" max="9" width="15.5714285714286" customWidth="1"/>
    <col min="10" max="10" width="12.7142857142857" customWidth="1"/>
    <col min="12" max="12" width="10.4285714285714" customWidth="1"/>
    <col min="13" max="13" width="11" customWidth="1"/>
  </cols>
  <sheetData>
    <row r="1" ht="15.75"/>
    <row r="2" spans="2:10">
      <c r="B2" s="32"/>
      <c r="C2" s="32"/>
      <c r="D2" s="32"/>
      <c r="E2" s="32"/>
      <c r="F2" s="32"/>
      <c r="G2" s="32"/>
      <c r="H2" s="32"/>
      <c r="I2" s="32"/>
      <c r="J2" s="32"/>
    </row>
    <row r="3" ht="31.5" spans="2:10">
      <c r="B3" s="33" t="str">
        <f>'Data Sheet'!B1</f>
        <v>TATA MOTORS LTD</v>
      </c>
      <c r="C3" s="34"/>
      <c r="D3" s="34"/>
      <c r="E3" s="34"/>
      <c r="F3" s="34"/>
      <c r="G3" s="34"/>
      <c r="H3" s="34"/>
      <c r="I3" s="34"/>
      <c r="J3" s="34"/>
    </row>
    <row r="4" ht="18.75" spans="2:10">
      <c r="B4" s="35" t="str">
        <f>CONCATENATE("  ","NSE:",VLOOKUP(B3,'List of stocks'!B3:D5445,3,FALSE)," | ","BSE Code: ",VLOOKUP(B3,'List of stocks'!B3:C5443,2,FALSE),)</f>
        <v>  NSE:TATAMOTORS | BSE Code: 500570</v>
      </c>
      <c r="C4" s="34"/>
      <c r="D4" s="34"/>
      <c r="E4" s="34"/>
      <c r="F4" s="34"/>
      <c r="G4" s="34"/>
      <c r="H4" s="34"/>
      <c r="I4" s="34"/>
      <c r="J4" s="34"/>
    </row>
    <row r="5" ht="15.75" spans="2:10">
      <c r="B5" s="36"/>
      <c r="C5" s="36"/>
      <c r="D5" s="36"/>
      <c r="E5" s="36"/>
      <c r="F5" s="36"/>
      <c r="G5" s="36"/>
      <c r="H5" s="36"/>
      <c r="I5" s="36"/>
      <c r="J5" s="36"/>
    </row>
    <row r="7" spans="2:10">
      <c r="B7" s="150" t="s">
        <v>287</v>
      </c>
      <c r="C7" s="150"/>
      <c r="D7" s="150"/>
      <c r="E7" s="150"/>
      <c r="F7" s="150"/>
      <c r="G7" s="150"/>
      <c r="H7" s="150"/>
      <c r="I7" s="150"/>
      <c r="J7" s="150"/>
    </row>
    <row r="9" spans="2:2">
      <c r="B9" s="62" t="s">
        <v>288</v>
      </c>
    </row>
    <row r="11" spans="2:10">
      <c r="B11" s="61" t="s">
        <v>289</v>
      </c>
      <c r="C11" s="59"/>
      <c r="D11" s="59"/>
      <c r="E11" s="59"/>
      <c r="F11" s="59"/>
      <c r="G11" s="59"/>
      <c r="H11" s="59"/>
      <c r="I11" s="59"/>
      <c r="J11" s="59"/>
    </row>
    <row r="12" spans="7:10">
      <c r="G12" t="s">
        <v>290</v>
      </c>
      <c r="H12" t="s">
        <v>290</v>
      </c>
      <c r="I12" t="s">
        <v>291</v>
      </c>
      <c r="J12" t="s">
        <v>292</v>
      </c>
    </row>
    <row r="13" ht="15.75" spans="2:10">
      <c r="B13" s="59" t="s">
        <v>293</v>
      </c>
      <c r="C13" s="59" t="s">
        <v>294</v>
      </c>
      <c r="D13" s="59" t="s">
        <v>295</v>
      </c>
      <c r="E13" s="59" t="s">
        <v>296</v>
      </c>
      <c r="F13" s="59" t="s">
        <v>297</v>
      </c>
      <c r="G13" s="59" t="s">
        <v>298</v>
      </c>
      <c r="H13" s="59" t="s">
        <v>299</v>
      </c>
      <c r="I13" s="59" t="s">
        <v>300</v>
      </c>
      <c r="J13" s="59" t="s">
        <v>301</v>
      </c>
    </row>
    <row r="15" spans="2:10">
      <c r="B15" s="151" t="s">
        <v>302</v>
      </c>
      <c r="C15" s="151" t="s">
        <v>303</v>
      </c>
      <c r="D15" s="151">
        <v>107262.5</v>
      </c>
      <c r="E15" s="151">
        <v>374842.79</v>
      </c>
      <c r="F15" s="152">
        <v>0.3</v>
      </c>
      <c r="G15" s="153">
        <f>D15/E15</f>
        <v>0.28615329642595</v>
      </c>
      <c r="H15" s="153">
        <f>D15/(D15+E15)</f>
        <v>0.222487705953195</v>
      </c>
      <c r="I15" s="166">
        <f>'Beta Regression'!J10</f>
        <v>1.16409593324438</v>
      </c>
      <c r="J15" s="167">
        <f>I15/(1+(1-F15)*G15)</f>
        <v>0.969831580606418</v>
      </c>
    </row>
    <row r="16" spans="2:10">
      <c r="B16" s="151" t="s">
        <v>304</v>
      </c>
      <c r="C16" s="151" t="s">
        <v>303</v>
      </c>
      <c r="D16" s="151">
        <v>419.44</v>
      </c>
      <c r="E16" s="151">
        <v>134706.31</v>
      </c>
      <c r="F16" s="152">
        <v>0.3</v>
      </c>
      <c r="G16" s="153">
        <f>D16/E16</f>
        <v>0.00311373683979615</v>
      </c>
      <c r="H16" s="153">
        <f>D16/(D16+E16)</f>
        <v>0.00310407157777108</v>
      </c>
      <c r="I16" s="166">
        <v>0.825</v>
      </c>
      <c r="J16" s="167">
        <f>I16/(1+(1-F16)*G16)</f>
        <v>0.823205727799035</v>
      </c>
    </row>
    <row r="17" spans="2:10">
      <c r="B17" s="151" t="s">
        <v>305</v>
      </c>
      <c r="C17" s="151" t="s">
        <v>303</v>
      </c>
      <c r="D17" s="151">
        <v>1911.74</v>
      </c>
      <c r="E17" s="151">
        <v>271316.66</v>
      </c>
      <c r="F17" s="152">
        <v>0.3</v>
      </c>
      <c r="G17" s="153">
        <f>D17/E17</f>
        <v>0.00704615779952473</v>
      </c>
      <c r="H17" s="153">
        <f>D17/(D17+E17)</f>
        <v>0.00699685684211451</v>
      </c>
      <c r="I17" s="166">
        <v>0.881</v>
      </c>
      <c r="J17" s="167">
        <f>I17/(1+(1-F17)*G17)</f>
        <v>0.876675961982973</v>
      </c>
    </row>
    <row r="18" spans="2:10">
      <c r="B18" s="151" t="s">
        <v>306</v>
      </c>
      <c r="C18" s="151" t="s">
        <v>303</v>
      </c>
      <c r="D18" s="151">
        <v>108647.25</v>
      </c>
      <c r="E18" s="151">
        <v>342809.81</v>
      </c>
      <c r="F18" s="152">
        <v>0.3</v>
      </c>
      <c r="G18" s="153">
        <f>D18/E18</f>
        <v>0.316931566223265</v>
      </c>
      <c r="H18" s="153">
        <f>D18/(D18+E18)</f>
        <v>0.240659100557648</v>
      </c>
      <c r="I18" s="166">
        <v>1.02</v>
      </c>
      <c r="J18" s="167">
        <f>I18/(1+(1-F18)*G18)</f>
        <v>0.83479825671353</v>
      </c>
    </row>
    <row r="19" spans="2:10">
      <c r="B19" s="151" t="s">
        <v>307</v>
      </c>
      <c r="C19" s="151" t="s">
        <v>303</v>
      </c>
      <c r="D19" s="151">
        <v>118.6</v>
      </c>
      <c r="E19" s="151">
        <v>397390.71</v>
      </c>
      <c r="F19" s="152">
        <v>0.3</v>
      </c>
      <c r="G19" s="153">
        <f>D19/E19</f>
        <v>0.000298446835860858</v>
      </c>
      <c r="H19" s="153">
        <f>D19/(D19+E19)</f>
        <v>0.000298357791921905</v>
      </c>
      <c r="I19" s="166">
        <v>0.536</v>
      </c>
      <c r="J19" s="167">
        <f>I19/(1+(1-F19)*G19)</f>
        <v>0.535888046135779</v>
      </c>
    </row>
    <row r="22" spans="5:10">
      <c r="E22" s="154" t="s">
        <v>308</v>
      </c>
      <c r="F22" s="155">
        <f>AVERAGE(F15:F19)</f>
        <v>0.3</v>
      </c>
      <c r="G22" s="155">
        <f t="shared" ref="G22:J22" si="0">AVERAGE(G15:G19)</f>
        <v>0.122708640824879</v>
      </c>
      <c r="H22" s="155">
        <f t="shared" si="0"/>
        <v>0.0947092185445301</v>
      </c>
      <c r="I22" s="57">
        <f t="shared" si="0"/>
        <v>0.885219186648876</v>
      </c>
      <c r="J22" s="57">
        <f t="shared" si="0"/>
        <v>0.808079914647547</v>
      </c>
    </row>
    <row r="23" spans="5:10">
      <c r="E23" s="61" t="s">
        <v>220</v>
      </c>
      <c r="F23" s="156">
        <f>MEDIAN(F15:F19)</f>
        <v>0.3</v>
      </c>
      <c r="G23" s="156">
        <f>MEDIAN(G15:G19)</f>
        <v>0.00704615779952473</v>
      </c>
      <c r="H23" s="156">
        <f>MEDIAN(H15:H19)</f>
        <v>0.00699685684211451</v>
      </c>
      <c r="I23" s="168">
        <f>MEDIAN(I15:I19)</f>
        <v>0.881</v>
      </c>
      <c r="J23" s="168">
        <f>MEDIAN(J15:J19)</f>
        <v>0.83479825671353</v>
      </c>
    </row>
    <row r="27" spans="2:10">
      <c r="B27" s="150" t="s">
        <v>309</v>
      </c>
      <c r="C27" s="59"/>
      <c r="D27" s="59"/>
      <c r="E27" s="59"/>
      <c r="G27" s="150" t="s">
        <v>310</v>
      </c>
      <c r="H27" s="59"/>
      <c r="I27" s="59"/>
      <c r="J27" s="59"/>
    </row>
    <row r="29" spans="2:10">
      <c r="B29" t="s">
        <v>311</v>
      </c>
      <c r="E29" s="102">
        <f>9986/107262.5</f>
        <v>0.0930987064444703</v>
      </c>
      <c r="G29" t="s">
        <v>312</v>
      </c>
      <c r="J29" s="148">
        <f>6.965/100</f>
        <v>0.06965</v>
      </c>
    </row>
    <row r="30" spans="2:10">
      <c r="B30" s="157" t="s">
        <v>313</v>
      </c>
      <c r="C30" s="157"/>
      <c r="D30" s="157"/>
      <c r="E30" s="158">
        <v>0.3</v>
      </c>
      <c r="G30" t="s">
        <v>314</v>
      </c>
      <c r="J30" s="101">
        <f>Avgmarketreturns!H8-J29</f>
        <v>0.0864416666666667</v>
      </c>
    </row>
    <row r="31" ht="15.75" spans="2:10">
      <c r="B31" t="s">
        <v>315</v>
      </c>
      <c r="E31" s="159">
        <f>E29*(1-E30)</f>
        <v>0.0651690945111292</v>
      </c>
      <c r="G31" s="157" t="s">
        <v>316</v>
      </c>
      <c r="H31" s="157"/>
      <c r="I31" s="157"/>
      <c r="J31" s="169">
        <f>J39</f>
        <v>0.8959323856682</v>
      </c>
    </row>
    <row r="32" spans="10:10">
      <c r="J32" s="101">
        <f>J29+J30*J31</f>
        <v>0.147095888637802</v>
      </c>
    </row>
    <row r="34" spans="2:10">
      <c r="B34" s="150" t="s">
        <v>26</v>
      </c>
      <c r="C34" s="59"/>
      <c r="D34" s="59"/>
      <c r="E34" s="59"/>
      <c r="G34" s="150" t="s">
        <v>317</v>
      </c>
      <c r="H34" s="61"/>
      <c r="I34" s="61"/>
      <c r="J34" s="61"/>
    </row>
    <row r="36" spans="4:10">
      <c r="D36" s="160" t="s">
        <v>318</v>
      </c>
      <c r="E36" s="160" t="s">
        <v>319</v>
      </c>
      <c r="G36" t="s">
        <v>320</v>
      </c>
      <c r="J36" s="60">
        <f>J23</f>
        <v>0.83479825671353</v>
      </c>
    </row>
    <row r="37" spans="2:10">
      <c r="B37" t="s">
        <v>295</v>
      </c>
      <c r="C37" s="161">
        <f>D15</f>
        <v>107262.5</v>
      </c>
      <c r="D37" s="162">
        <f>C37/$C$39</f>
        <v>0.222487705953195</v>
      </c>
      <c r="E37" s="101">
        <f>H22</f>
        <v>0.0947092185445301</v>
      </c>
      <c r="G37" t="s">
        <v>321</v>
      </c>
      <c r="J37" s="101">
        <f>E41</f>
        <v>0.104617456053471</v>
      </c>
    </row>
    <row r="38" spans="2:10">
      <c r="B38" s="157" t="s">
        <v>322</v>
      </c>
      <c r="C38" s="163">
        <f>E15</f>
        <v>374842.79</v>
      </c>
      <c r="D38" s="162">
        <f>C38/$C$39</f>
        <v>0.777512294046805</v>
      </c>
      <c r="E38" s="164">
        <f>1-E37</f>
        <v>0.90529078145547</v>
      </c>
      <c r="G38" s="157" t="s">
        <v>313</v>
      </c>
      <c r="H38" s="157"/>
      <c r="I38" s="157"/>
      <c r="J38" s="164">
        <f>F22</f>
        <v>0.3</v>
      </c>
    </row>
    <row r="39" spans="2:10">
      <c r="B39" t="s">
        <v>323</v>
      </c>
      <c r="C39">
        <f>SUM(C37:C38)</f>
        <v>482105.29</v>
      </c>
      <c r="D39" s="165">
        <f>SUM(D37:D38)</f>
        <v>1</v>
      </c>
      <c r="E39" s="101">
        <f>SUM(E37:E38)</f>
        <v>1</v>
      </c>
      <c r="G39" t="s">
        <v>317</v>
      </c>
      <c r="J39" s="60">
        <f>J36*(1+(1-J38)*J37)</f>
        <v>0.8959323856682</v>
      </c>
    </row>
    <row r="41" spans="2:11">
      <c r="B41" t="s">
        <v>324</v>
      </c>
      <c r="D41" s="101">
        <f>D37/D38</f>
        <v>0.28615329642595</v>
      </c>
      <c r="E41" s="101">
        <f>E37/E38</f>
        <v>0.104617456053471</v>
      </c>
      <c r="G41" s="150" t="s">
        <v>287</v>
      </c>
      <c r="H41" s="150"/>
      <c r="I41" s="150"/>
      <c r="J41" s="61"/>
      <c r="K41" s="27"/>
    </row>
    <row r="43" spans="7:14">
      <c r="G43" t="s">
        <v>310</v>
      </c>
      <c r="J43" s="101">
        <f>J32</f>
        <v>0.147095888637802</v>
      </c>
      <c r="N43" s="27"/>
    </row>
    <row r="44" spans="6:10">
      <c r="F44" s="62"/>
      <c r="G44" t="s">
        <v>325</v>
      </c>
      <c r="J44" s="101">
        <f>E38</f>
        <v>0.90529078145547</v>
      </c>
    </row>
    <row r="45" spans="2:10">
      <c r="B45" s="62" t="s">
        <v>41</v>
      </c>
      <c r="F45" s="62"/>
      <c r="J45" s="101"/>
    </row>
    <row r="46" spans="2:10">
      <c r="B46" s="62" t="s">
        <v>326</v>
      </c>
      <c r="C46" s="62"/>
      <c r="D46" s="62"/>
      <c r="E46" s="62"/>
      <c r="F46" s="62"/>
      <c r="G46" t="s">
        <v>309</v>
      </c>
      <c r="J46" s="101">
        <f>E31</f>
        <v>0.0651690945111292</v>
      </c>
    </row>
    <row r="47" spans="2:10">
      <c r="B47" s="62" t="s">
        <v>327</v>
      </c>
      <c r="C47" s="62"/>
      <c r="D47" s="62"/>
      <c r="E47" s="62"/>
      <c r="F47" s="62"/>
      <c r="G47" t="s">
        <v>328</v>
      </c>
      <c r="J47" s="101">
        <f>E37</f>
        <v>0.0947092185445301</v>
      </c>
    </row>
    <row r="48" spans="2:5">
      <c r="B48" s="62" t="s">
        <v>329</v>
      </c>
      <c r="C48" s="62"/>
      <c r="D48" s="62"/>
      <c r="E48" s="62"/>
    </row>
    <row r="49" spans="2:10">
      <c r="B49" s="62" t="s">
        <v>330</v>
      </c>
      <c r="C49" s="62"/>
      <c r="D49" s="62"/>
      <c r="E49" s="62"/>
      <c r="G49" s="71" t="s">
        <v>331</v>
      </c>
      <c r="H49" s="70"/>
      <c r="I49" s="70"/>
      <c r="J49" s="98">
        <f>J43*J44+J46*J47</f>
        <v>0.139336665988206</v>
      </c>
    </row>
  </sheetData>
  <printOptions horizontalCentered="1"/>
  <pageMargins left="0.196850393700787" right="0.196850393700787" top="0.236220472440945" bottom="0.236220472440945" header="0.31496062992126" footer="0.31496062992126"/>
  <pageSetup paperSize="9" scale="73"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showGridLines="0" workbookViewId="0">
      <selection activeCell="F23" sqref="F23"/>
    </sheetView>
  </sheetViews>
  <sheetFormatPr defaultColWidth="9" defaultRowHeight="15" outlineLevelCol="7"/>
  <cols>
    <col min="1" max="1" width="1.85714285714286" customWidth="1"/>
    <col min="6" max="6" width="12.2857142857143" customWidth="1"/>
  </cols>
  <sheetData>
    <row r="4" spans="2:3">
      <c r="B4" t="s">
        <v>151</v>
      </c>
      <c r="C4" t="s">
        <v>332</v>
      </c>
    </row>
    <row r="5" spans="2:3">
      <c r="B5">
        <v>2000</v>
      </c>
      <c r="C5" s="101">
        <v>-0.1465</v>
      </c>
    </row>
    <row r="6" spans="2:8">
      <c r="B6">
        <v>2001</v>
      </c>
      <c r="C6" s="101">
        <v>-0.1618</v>
      </c>
      <c r="F6" t="s">
        <v>333</v>
      </c>
      <c r="H6" s="101">
        <f>AVERAGE(C5:C28)</f>
        <v>0.156091666666667</v>
      </c>
    </row>
    <row r="7" spans="2:8">
      <c r="B7">
        <v>2002</v>
      </c>
      <c r="C7" s="101">
        <v>0.0325</v>
      </c>
      <c r="F7" t="s">
        <v>334</v>
      </c>
      <c r="H7" t="s">
        <v>335</v>
      </c>
    </row>
    <row r="8" spans="2:8">
      <c r="B8">
        <v>2003</v>
      </c>
      <c r="C8" s="101">
        <v>0.719</v>
      </c>
      <c r="F8" t="s">
        <v>336</v>
      </c>
      <c r="H8" s="101">
        <f>SUM(H6,H7)</f>
        <v>0.156091666666667</v>
      </c>
    </row>
    <row r="9" spans="2:3">
      <c r="B9">
        <v>2004</v>
      </c>
      <c r="C9" s="101">
        <v>0.1068</v>
      </c>
    </row>
    <row r="10" spans="2:3">
      <c r="B10">
        <v>2005</v>
      </c>
      <c r="C10" s="101">
        <v>0.3634</v>
      </c>
    </row>
    <row r="11" spans="2:3">
      <c r="B11">
        <v>2006</v>
      </c>
      <c r="C11" s="101">
        <v>0.3983</v>
      </c>
    </row>
    <row r="12" spans="2:3">
      <c r="B12">
        <v>2007</v>
      </c>
      <c r="C12" s="101">
        <v>0.5477</v>
      </c>
    </row>
    <row r="13" spans="2:3">
      <c r="B13">
        <v>2008</v>
      </c>
      <c r="C13" s="101">
        <v>-0.5179</v>
      </c>
    </row>
    <row r="14" spans="2:3">
      <c r="B14">
        <v>2009</v>
      </c>
      <c r="C14" s="101">
        <v>0.7576</v>
      </c>
    </row>
    <row r="15" spans="2:3">
      <c r="B15">
        <v>2010</v>
      </c>
      <c r="C15" s="101">
        <v>0.1795</v>
      </c>
    </row>
    <row r="16" spans="2:3">
      <c r="B16">
        <v>2011</v>
      </c>
      <c r="C16" s="101">
        <v>-0.2462</v>
      </c>
    </row>
    <row r="17" spans="2:3">
      <c r="B17">
        <v>2012</v>
      </c>
      <c r="C17" s="101">
        <v>0.277</v>
      </c>
    </row>
    <row r="18" spans="2:3">
      <c r="B18">
        <v>2013</v>
      </c>
      <c r="C18" s="101">
        <v>0.0676</v>
      </c>
    </row>
    <row r="19" spans="2:3">
      <c r="B19">
        <v>2014</v>
      </c>
      <c r="C19" s="101">
        <v>0.3139</v>
      </c>
    </row>
    <row r="20" spans="2:3">
      <c r="B20">
        <v>2015</v>
      </c>
      <c r="C20" s="101">
        <v>-0.0406</v>
      </c>
    </row>
    <row r="21" spans="2:3">
      <c r="B21">
        <v>2016</v>
      </c>
      <c r="C21" s="101">
        <v>0.0301</v>
      </c>
    </row>
    <row r="22" spans="2:3">
      <c r="B22">
        <v>2017</v>
      </c>
      <c r="C22" s="101">
        <v>0.2865</v>
      </c>
    </row>
    <row r="23" spans="2:3">
      <c r="B23">
        <v>2018</v>
      </c>
      <c r="C23" s="101">
        <v>0.0315</v>
      </c>
    </row>
    <row r="24" spans="2:3">
      <c r="B24">
        <v>2019</v>
      </c>
      <c r="C24" s="101">
        <v>0.1202</v>
      </c>
    </row>
    <row r="25" spans="2:3">
      <c r="B25">
        <v>2020</v>
      </c>
      <c r="C25" s="101">
        <v>0.149</v>
      </c>
    </row>
    <row r="26" spans="2:3">
      <c r="B26">
        <v>2021</v>
      </c>
      <c r="C26" s="101">
        <v>0.2412</v>
      </c>
    </row>
    <row r="27" spans="2:3">
      <c r="B27">
        <v>2022</v>
      </c>
      <c r="C27" s="101">
        <v>0.0432</v>
      </c>
    </row>
    <row r="28" spans="2:3">
      <c r="B28">
        <v>2023</v>
      </c>
      <c r="C28" s="101">
        <v>0.1942</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46"/>
  <sheetViews>
    <sheetView showGridLines="0" zoomScale="63" zoomScaleNormal="63" topLeftCell="A14" workbookViewId="0">
      <selection activeCell="R31" sqref="R31"/>
    </sheetView>
  </sheetViews>
  <sheetFormatPr defaultColWidth="9" defaultRowHeight="15"/>
  <cols>
    <col min="1" max="1" width="1.85714285714286" customWidth="1"/>
    <col min="2" max="2" width="24.2857142857143" customWidth="1"/>
    <col min="3" max="3" width="14.8571428571429" customWidth="1"/>
    <col min="4" max="4" width="13.8571428571429" customWidth="1"/>
    <col min="5" max="5" width="11.8571428571429" customWidth="1"/>
    <col min="6" max="6" width="14.4285714285714" customWidth="1"/>
    <col min="7" max="7" width="14.8571428571429" customWidth="1"/>
    <col min="8" max="8" width="15.2857142857143" customWidth="1"/>
    <col min="9" max="9" width="14.8571428571429" customWidth="1"/>
    <col min="10" max="10" width="16" customWidth="1"/>
    <col min="11" max="11" width="16.2857142857143" customWidth="1"/>
    <col min="12" max="12" width="18.8571428571429" customWidth="1"/>
  </cols>
  <sheetData>
    <row r="1" ht="15.75"/>
    <row r="2" spans="2:12">
      <c r="B2" s="32"/>
      <c r="C2" s="32"/>
      <c r="D2" s="32"/>
      <c r="E2" s="32"/>
      <c r="F2" s="32"/>
      <c r="G2" s="32"/>
      <c r="H2" s="32"/>
      <c r="I2" s="32"/>
      <c r="J2" s="32"/>
      <c r="K2" s="32"/>
      <c r="L2" s="32"/>
    </row>
    <row r="3" ht="31.5" spans="2:12">
      <c r="B3" s="33" t="str">
        <f>'Data Sheet'!B1</f>
        <v>TATA MOTORS LTD</v>
      </c>
      <c r="C3" s="34"/>
      <c r="D3" s="34"/>
      <c r="E3" s="34"/>
      <c r="F3" s="34"/>
      <c r="G3" s="34"/>
      <c r="H3" s="34"/>
      <c r="I3" s="34"/>
      <c r="J3" s="34"/>
      <c r="K3" s="34"/>
      <c r="L3" s="34"/>
    </row>
    <row r="4" ht="18.75" spans="2:12">
      <c r="B4" s="35" t="str">
        <f>CONCATENATE("  ","NSE:",VLOOKUP(B3,'List of stocks'!B3:D5445,3,FALSE)," | ","BSE Code: ",VLOOKUP(B3,'List of stocks'!B3:C5443,2,FALSE),)</f>
        <v>  NSE:TATAMOTORS | BSE Code: 500570</v>
      </c>
      <c r="C4" s="34"/>
      <c r="D4" s="34"/>
      <c r="E4" s="34"/>
      <c r="F4" s="34"/>
      <c r="G4" s="34"/>
      <c r="H4" s="34"/>
      <c r="I4" s="34"/>
      <c r="J4" s="34"/>
      <c r="K4" s="34"/>
      <c r="L4" s="34"/>
    </row>
    <row r="5" ht="15.75" spans="2:12">
      <c r="B5" s="36"/>
      <c r="C5" s="36"/>
      <c r="D5" s="36"/>
      <c r="E5" s="36"/>
      <c r="F5" s="36"/>
      <c r="G5" s="36"/>
      <c r="H5" s="36"/>
      <c r="I5" s="36"/>
      <c r="J5" s="36"/>
      <c r="K5" s="36"/>
      <c r="L5" s="36"/>
    </row>
    <row r="7" spans="2:21">
      <c r="B7" s="145" t="str">
        <f>"Common Size Income Statement"&amp;"-"&amp;'Data Sheet'!$B$1</f>
        <v>Common Size Income Statement-TATA MOTORS LTD</v>
      </c>
      <c r="C7" s="145"/>
      <c r="D7" s="145"/>
      <c r="E7" s="145"/>
      <c r="F7" s="145"/>
      <c r="G7" s="145"/>
      <c r="H7" s="145"/>
      <c r="I7" s="145"/>
      <c r="J7" s="145"/>
      <c r="K7" s="145"/>
      <c r="L7" s="145"/>
      <c r="M7" s="149"/>
      <c r="N7" s="149"/>
      <c r="O7" s="149"/>
      <c r="P7" s="149"/>
      <c r="Q7" s="149"/>
      <c r="R7" s="149"/>
      <c r="S7" s="149"/>
      <c r="T7" s="149"/>
      <c r="U7" s="149"/>
    </row>
    <row r="9" spans="2:12">
      <c r="B9" s="61" t="s">
        <v>337</v>
      </c>
      <c r="C9" s="146">
        <f>'Data Sheet'!B$16</f>
        <v>42094</v>
      </c>
      <c r="D9" s="146">
        <f>'Data Sheet'!C$16</f>
        <v>42460</v>
      </c>
      <c r="E9" s="146">
        <f>'Data Sheet'!D$16</f>
        <v>42825</v>
      </c>
      <c r="F9" s="146">
        <f>'Data Sheet'!E$16</f>
        <v>43190</v>
      </c>
      <c r="G9" s="146">
        <f>'Data Sheet'!F$16</f>
        <v>43555</v>
      </c>
      <c r="H9" s="146">
        <f>'Data Sheet'!G$16</f>
        <v>43921</v>
      </c>
      <c r="I9" s="146">
        <f>'Data Sheet'!H$16</f>
        <v>44286</v>
      </c>
      <c r="J9" s="146">
        <f>'Data Sheet'!I$16</f>
        <v>44651</v>
      </c>
      <c r="K9" s="146">
        <f>'Data Sheet'!J$16</f>
        <v>45016</v>
      </c>
      <c r="L9" s="146">
        <f>'Data Sheet'!K$16</f>
        <v>45382</v>
      </c>
    </row>
    <row r="11" spans="2:12">
      <c r="B11" s="105" t="str">
        <f>'Data Sheet'!A17</f>
        <v>Sales</v>
      </c>
      <c r="C11" s="147">
        <f>'Data Sheet'!B17/'Data Sheet'!B$17</f>
        <v>1</v>
      </c>
      <c r="D11" s="147">
        <f>'Data Sheet'!C17/'Data Sheet'!C$17</f>
        <v>1</v>
      </c>
      <c r="E11" s="147">
        <f>'Data Sheet'!D17/'Data Sheet'!D$17</f>
        <v>1</v>
      </c>
      <c r="F11" s="147">
        <f>'Data Sheet'!E17/'Data Sheet'!E$17</f>
        <v>1</v>
      </c>
      <c r="G11" s="147">
        <f>'Data Sheet'!F17/'Data Sheet'!F$17</f>
        <v>1</v>
      </c>
      <c r="H11" s="147">
        <f>'Data Sheet'!G17/'Data Sheet'!G$17</f>
        <v>1</v>
      </c>
      <c r="I11" s="147">
        <f>'Data Sheet'!H17/'Data Sheet'!H$17</f>
        <v>1</v>
      </c>
      <c r="J11" s="147">
        <f>'Data Sheet'!I17/'Data Sheet'!I$17</f>
        <v>1</v>
      </c>
      <c r="K11" s="147">
        <f>'Data Sheet'!J17/'Data Sheet'!J$17</f>
        <v>1</v>
      </c>
      <c r="L11" s="147">
        <f>'Data Sheet'!K17/'Data Sheet'!K$17</f>
        <v>1</v>
      </c>
    </row>
    <row r="12" spans="2:12">
      <c r="B12" s="9" t="str">
        <f>'Data Sheet'!A18</f>
        <v>Raw Material Cost</v>
      </c>
      <c r="C12" s="148">
        <f>'Data Sheet'!B18/'Data Sheet'!B$17</f>
        <v>0.620348809681509</v>
      </c>
      <c r="D12" s="148">
        <f>'Data Sheet'!C18/'Data Sheet'!C$17</f>
        <v>0.60844785632876</v>
      </c>
      <c r="E12" s="148">
        <f>'Data Sheet'!D18/'Data Sheet'!D$17</f>
        <v>0.6425617085176</v>
      </c>
      <c r="F12" s="148">
        <f>'Data Sheet'!E18/'Data Sheet'!E$17</f>
        <v>0.644473574524727</v>
      </c>
      <c r="G12" s="148">
        <f>'Data Sheet'!F18/'Data Sheet'!F$17</f>
        <v>0.643402462224083</v>
      </c>
      <c r="H12" s="148">
        <f>'Data Sheet'!G18/'Data Sheet'!G$17</f>
        <v>0.63163558516964</v>
      </c>
      <c r="I12" s="148">
        <f>'Data Sheet'!H18/'Data Sheet'!H$17</f>
        <v>0.614934301061171</v>
      </c>
      <c r="J12" s="148">
        <f>'Data Sheet'!I18/'Data Sheet'!I$17</f>
        <v>0.643896567047683</v>
      </c>
      <c r="K12" s="148">
        <f>'Data Sheet'!J18/'Data Sheet'!J$17</f>
        <v>0.668420051775463</v>
      </c>
      <c r="L12" s="148">
        <f>'Data Sheet'!K18/'Data Sheet'!K$17</f>
        <v>0.626407478109917</v>
      </c>
    </row>
    <row r="13" spans="2:12">
      <c r="B13" s="9" t="str">
        <f>'Data Sheet'!A19</f>
        <v>Change in Inventory</v>
      </c>
      <c r="C13" s="148">
        <f>'Data Sheet'!B19/'Data Sheet'!B$17</f>
        <v>0.0126552778096343</v>
      </c>
      <c r="D13" s="148">
        <f>'Data Sheet'!C19/'Data Sheet'!C$17</f>
        <v>0.0100752035557431</v>
      </c>
      <c r="E13" s="148">
        <f>'Data Sheet'!D19/'Data Sheet'!D$17</f>
        <v>0.0274383593374543</v>
      </c>
      <c r="F13" s="148">
        <f>'Data Sheet'!E19/'Data Sheet'!E$17</f>
        <v>0.00701964201876807</v>
      </c>
      <c r="G13" s="148">
        <f>'Data Sheet'!F19/'Data Sheet'!F$17</f>
        <v>-0.00680032748401661</v>
      </c>
      <c r="H13" s="148">
        <f>'Data Sheet'!G19/'Data Sheet'!G$17</f>
        <v>-0.00854639502501973</v>
      </c>
      <c r="I13" s="148">
        <f>'Data Sheet'!H19/'Data Sheet'!H$17</f>
        <v>-0.0187520354210807</v>
      </c>
      <c r="J13" s="148">
        <f>'Data Sheet'!I19/'Data Sheet'!I$17</f>
        <v>-0.00571186684518592</v>
      </c>
      <c r="K13" s="148">
        <f>'Data Sheet'!J19/'Data Sheet'!J$17</f>
        <v>0.0138210303717722</v>
      </c>
      <c r="L13" s="148">
        <f>'Data Sheet'!K19/'Data Sheet'!K$17</f>
        <v>0.00357485893164528</v>
      </c>
    </row>
    <row r="14" spans="2:12">
      <c r="B14" s="9" t="str">
        <f>'Data Sheet'!A20</f>
        <v>Power and Fuel</v>
      </c>
      <c r="C14" s="148">
        <f>'Data Sheet'!B20/'Data Sheet'!B$17</f>
        <v>0.0042626324209039</v>
      </c>
      <c r="D14" s="148">
        <f>'Data Sheet'!C20/'Data Sheet'!C$17</f>
        <v>0.00418842127468818</v>
      </c>
      <c r="E14" s="148">
        <f>'Data Sheet'!D20/'Data Sheet'!D$17</f>
        <v>0.00430052729310132</v>
      </c>
      <c r="F14" s="148">
        <f>'Data Sheet'!E20/'Data Sheet'!E$17</f>
        <v>0.00448663298376322</v>
      </c>
      <c r="G14" s="148">
        <f>'Data Sheet'!F20/'Data Sheet'!F$17</f>
        <v>0.00525249521094369</v>
      </c>
      <c r="H14" s="148">
        <f>'Data Sheet'!G20/'Data Sheet'!G$17</f>
        <v>0.00484528990668599</v>
      </c>
      <c r="I14" s="148">
        <f>'Data Sheet'!H20/'Data Sheet'!H$17</f>
        <v>0.00445513766802545</v>
      </c>
      <c r="J14" s="148">
        <f>'Data Sheet'!I20/'Data Sheet'!I$17</f>
        <v>0.00782281085086989</v>
      </c>
      <c r="K14" s="148">
        <f>'Data Sheet'!J20/'Data Sheet'!J$17</f>
        <v>0.00726465303898809</v>
      </c>
      <c r="L14" s="148">
        <f>'Data Sheet'!K20/'Data Sheet'!K$17</f>
        <v>0.00501251610511021</v>
      </c>
    </row>
    <row r="15" spans="2:12">
      <c r="B15" s="9" t="str">
        <f>'Data Sheet'!A21</f>
        <v>Other Mfr. Exp</v>
      </c>
      <c r="C15" s="148">
        <f>'Data Sheet'!B21/'Data Sheet'!B$17</f>
        <v>0.0614577925480635</v>
      </c>
      <c r="D15" s="148">
        <f>'Data Sheet'!C21/'Data Sheet'!C$17</f>
        <v>0.0443205457256956</v>
      </c>
      <c r="E15" s="148">
        <f>'Data Sheet'!D21/'Data Sheet'!D$17</f>
        <v>0.0373290678335857</v>
      </c>
      <c r="F15" s="148">
        <f>'Data Sheet'!E21/'Data Sheet'!E$17</f>
        <v>0.0376321109126625</v>
      </c>
      <c r="G15" s="148">
        <f>'Data Sheet'!F21/'Data Sheet'!F$17</f>
        <v>0.0387315425927938</v>
      </c>
      <c r="H15" s="148">
        <f>'Data Sheet'!G21/'Data Sheet'!G$17</f>
        <v>0.0442088318992177</v>
      </c>
      <c r="I15" s="148">
        <f>'Data Sheet'!H21/'Data Sheet'!H$17</f>
        <v>0.0331198714144312</v>
      </c>
      <c r="J15" s="148">
        <f>'Data Sheet'!I21/'Data Sheet'!I$17</f>
        <v>0.0338561947946663</v>
      </c>
      <c r="K15" s="148">
        <f>'Data Sheet'!J21/'Data Sheet'!J$17</f>
        <v>0.0340089402176167</v>
      </c>
      <c r="L15" s="148">
        <f>'Data Sheet'!K21/'Data Sheet'!K$17</f>
        <v>0.0390802574588956</v>
      </c>
    </row>
    <row r="16" spans="2:12">
      <c r="B16" s="9" t="str">
        <f>'Data Sheet'!A22</f>
        <v>Employee Cost</v>
      </c>
      <c r="C16" s="148">
        <f>'Data Sheet'!B22/'Data Sheet'!B$17</f>
        <v>0.0974390081615304</v>
      </c>
      <c r="D16" s="148">
        <f>'Data Sheet'!C22/'Data Sheet'!C$17</f>
        <v>0.10577313825969</v>
      </c>
      <c r="E16" s="148">
        <f>'Data Sheet'!D22/'Data Sheet'!D$17</f>
        <v>0.105056273160868</v>
      </c>
      <c r="F16" s="148">
        <f>'Data Sheet'!E22/'Data Sheet'!E$17</f>
        <v>0.103927422791415</v>
      </c>
      <c r="G16" s="148">
        <f>'Data Sheet'!F22/'Data Sheet'!F$17</f>
        <v>0.110101497523998</v>
      </c>
      <c r="H16" s="148">
        <f>'Data Sheet'!G22/'Data Sheet'!G$17</f>
        <v>0.116592625284519</v>
      </c>
      <c r="I16" s="148">
        <f>'Data Sheet'!H22/'Data Sheet'!H$17</f>
        <v>0.110684792214408</v>
      </c>
      <c r="J16" s="148">
        <f>'Data Sheet'!I22/'Data Sheet'!I$17</f>
        <v>0.110641477744121</v>
      </c>
      <c r="K16" s="148">
        <f>'Data Sheet'!J22/'Data Sheet'!J$17</f>
        <v>0.0972772053933357</v>
      </c>
      <c r="L16" s="148">
        <f>'Data Sheet'!K22/'Data Sheet'!K$17</f>
        <v>0.0970174602081069</v>
      </c>
    </row>
    <row r="17" spans="2:12">
      <c r="B17" s="9" t="str">
        <f>'Data Sheet'!A23</f>
        <v>Selling and admin</v>
      </c>
      <c r="C17" s="148">
        <f>'Data Sheet'!B23/'Data Sheet'!B$17</f>
        <v>0.0896910681140351</v>
      </c>
      <c r="D17" s="148">
        <f>'Data Sheet'!C23/'Data Sheet'!C$17</f>
        <v>0.0805429569273411</v>
      </c>
      <c r="E17" s="148">
        <f>'Data Sheet'!D23/'Data Sheet'!D$17</f>
        <v>0.111383812624236</v>
      </c>
      <c r="F17" s="148">
        <f>'Data Sheet'!E23/'Data Sheet'!E$17</f>
        <v>0.106343779643237</v>
      </c>
      <c r="G17" s="148">
        <f>'Data Sheet'!F23/'Data Sheet'!F$17</f>
        <v>0.108365812364376</v>
      </c>
      <c r="H17" s="148">
        <f>'Data Sheet'!G23/'Data Sheet'!G$17</f>
        <v>0.11203335284677</v>
      </c>
      <c r="I17" s="148">
        <f>'Data Sheet'!H23/'Data Sheet'!H$17</f>
        <v>0.0921388059596929</v>
      </c>
      <c r="J17" s="148">
        <f>'Data Sheet'!I23/'Data Sheet'!I$17</f>
        <v>0.104884253255533</v>
      </c>
      <c r="K17" s="148">
        <f>'Data Sheet'!J23/'Data Sheet'!J$17</f>
        <v>0.100700913731736</v>
      </c>
      <c r="L17" s="148">
        <f>'Data Sheet'!K23/'Data Sheet'!K$17</f>
        <v>0.0976538436920773</v>
      </c>
    </row>
    <row r="18" spans="2:12">
      <c r="B18" s="9" t="str">
        <f>'Data Sheet'!A24</f>
        <v>Other Expenses</v>
      </c>
      <c r="C18" s="148">
        <f>'Data Sheet'!B24/'Data Sheet'!B$17</f>
        <v>-0.00965028820221145</v>
      </c>
      <c r="D18" s="148">
        <f>'Data Sheet'!C24/'Data Sheet'!C$17</f>
        <v>0.0261838315651305</v>
      </c>
      <c r="E18" s="148">
        <f>'Data Sheet'!D24/'Data Sheet'!D$17</f>
        <v>0.01709428267029</v>
      </c>
      <c r="F18" s="148">
        <f>'Data Sheet'!E24/'Data Sheet'!E$17</f>
        <v>0.00225823672113316</v>
      </c>
      <c r="G18" s="148">
        <f>'Data Sheet'!F24/'Data Sheet'!F$17</f>
        <v>0.00565923380398121</v>
      </c>
      <c r="H18" s="148">
        <f>'Data Sheet'!G24/'Data Sheet'!G$17</f>
        <v>0.0132398853831054</v>
      </c>
      <c r="I18" s="148">
        <f>'Data Sheet'!H24/'Data Sheet'!H$17</f>
        <v>-0.00334078278266457</v>
      </c>
      <c r="J18" s="148">
        <f>'Data Sheet'!I24/'Data Sheet'!I$17</f>
        <v>0.00441050110966415</v>
      </c>
      <c r="K18" s="148">
        <f>'Data Sheet'!J24/'Data Sheet'!J$17</f>
        <v>0.014187308112101</v>
      </c>
      <c r="L18" s="148">
        <f>'Data Sheet'!K24/'Data Sheet'!K$17</f>
        <v>0.00244860014243901</v>
      </c>
    </row>
    <row r="19" spans="2:12">
      <c r="B19" s="9" t="str">
        <f>'Data Sheet'!A25</f>
        <v>Other Income</v>
      </c>
      <c r="C19" s="148">
        <f>'Data Sheet'!B25/'Data Sheet'!B$17</f>
        <v>0.00271330281033921</v>
      </c>
      <c r="D19" s="148">
        <f>'Data Sheet'!C25/'Data Sheet'!C$17</f>
        <v>-0.00977719472498367</v>
      </c>
      <c r="E19" s="148">
        <f>'Data Sheet'!D25/'Data Sheet'!D$17</f>
        <v>0.00693048538871176</v>
      </c>
      <c r="F19" s="148">
        <f>'Data Sheet'!E25/'Data Sheet'!E$17</f>
        <v>0.0203488946408183</v>
      </c>
      <c r="G19" s="148">
        <f>'Data Sheet'!F25/'Data Sheet'!F$17</f>
        <v>-0.0883830940350747</v>
      </c>
      <c r="H19" s="148">
        <f>'Data Sheet'!G25/'Data Sheet'!G$17</f>
        <v>0.000389592028466763</v>
      </c>
      <c r="I19" s="148">
        <f>'Data Sheet'!H25/'Data Sheet'!H$17</f>
        <v>-0.0445078609538431</v>
      </c>
      <c r="J19" s="148">
        <f>'Data Sheet'!I25/'Data Sheet'!I$17</f>
        <v>0.00870539948448147</v>
      </c>
      <c r="K19" s="148">
        <f>'Data Sheet'!J25/'Data Sheet'!J$17</f>
        <v>0.0192618676863864</v>
      </c>
      <c r="L19" s="148">
        <f>'Data Sheet'!K25/'Data Sheet'!K$17</f>
        <v>0.012953414669273</v>
      </c>
    </row>
    <row r="20" spans="2:12">
      <c r="B20" s="9" t="str">
        <f>'Data Sheet'!A26</f>
        <v>Depreciation</v>
      </c>
      <c r="C20" s="148">
        <f>'Data Sheet'!B26/'Data Sheet'!B$17</f>
        <v>0.0508765841849668</v>
      </c>
      <c r="D20" s="148">
        <f>'Data Sheet'!C26/'Data Sheet'!C$17</f>
        <v>0.0612014256959277</v>
      </c>
      <c r="E20" s="148">
        <f>'Data Sheet'!D26/'Data Sheet'!D$17</f>
        <v>0.0663903865924938</v>
      </c>
      <c r="F20" s="148">
        <f>'Data Sheet'!E26/'Data Sheet'!E$17</f>
        <v>0.0739274721825188</v>
      </c>
      <c r="G20" s="148">
        <f>'Data Sheet'!F26/'Data Sheet'!F$17</f>
        <v>0.0781306054479987</v>
      </c>
      <c r="H20" s="148">
        <f>'Data Sheet'!G26/'Data Sheet'!G$17</f>
        <v>0.0820683977433157</v>
      </c>
      <c r="I20" s="148">
        <f>'Data Sheet'!H26/'Data Sheet'!H$17</f>
        <v>0.0942642309335965</v>
      </c>
      <c r="J20" s="148">
        <f>'Data Sheet'!I26/'Data Sheet'!I$17</f>
        <v>0.0891914782792193</v>
      </c>
      <c r="K20" s="148">
        <f>'Data Sheet'!J26/'Data Sheet'!J$17</f>
        <v>0.0718576111470988</v>
      </c>
      <c r="L20" s="148">
        <f>'Data Sheet'!K26/'Data Sheet'!K$17</f>
        <v>0.0622708397779844</v>
      </c>
    </row>
    <row r="21" spans="2:12">
      <c r="B21" s="9" t="str">
        <f>'Data Sheet'!A27</f>
        <v>Interest</v>
      </c>
      <c r="C21" s="148">
        <f>'Data Sheet'!B27/'Data Sheet'!B$17</f>
        <v>0.0184735858149321</v>
      </c>
      <c r="D21" s="148">
        <f>'Data Sheet'!C27/'Data Sheet'!C$17</f>
        <v>0.0179057271019932</v>
      </c>
      <c r="E21" s="148">
        <f>'Data Sheet'!D27/'Data Sheet'!D$17</f>
        <v>0.0157142295127143</v>
      </c>
      <c r="F21" s="148">
        <f>'Data Sheet'!E27/'Data Sheet'!E$17</f>
        <v>0.016058248300603</v>
      </c>
      <c r="G21" s="148">
        <f>'Data Sheet'!F27/'Data Sheet'!F$17</f>
        <v>0.0190721021241419</v>
      </c>
      <c r="H21" s="148">
        <f>'Data Sheet'!G27/'Data Sheet'!G$17</f>
        <v>0.0277449968297528</v>
      </c>
      <c r="I21" s="148">
        <f>'Data Sheet'!H27/'Data Sheet'!H$17</f>
        <v>0.0324152929555165</v>
      </c>
      <c r="J21" s="148">
        <f>'Data Sheet'!I27/'Data Sheet'!I$17</f>
        <v>0.0334413321687109</v>
      </c>
      <c r="K21" s="148">
        <f>'Data Sheet'!J27/'Data Sheet'!J$17</f>
        <v>0.0295562319142778</v>
      </c>
      <c r="L21" s="148">
        <f>'Data Sheet'!K27/'Data Sheet'!K$17</f>
        <v>0.0228022991097367</v>
      </c>
    </row>
    <row r="22" spans="2:12">
      <c r="B22" s="9" t="str">
        <f>'Data Sheet'!A28</f>
        <v>Profit before tax</v>
      </c>
      <c r="C22" s="148">
        <f>'Data Sheet'!B28/'Data Sheet'!B$17</f>
        <v>0.0824693878962443</v>
      </c>
      <c r="D22" s="148">
        <f>'Data Sheet'!C28/'Data Sheet'!C$17</f>
        <v>0.0517341059515334</v>
      </c>
      <c r="E22" s="148">
        <f>'Data Sheet'!D28/'Data Sheet'!D$17</f>
        <v>0.0345385565212768</v>
      </c>
      <c r="F22" s="148">
        <f>'Data Sheet'!E28/'Data Sheet'!E$17</f>
        <v>0.0382610585995262</v>
      </c>
      <c r="G22" s="148">
        <f>'Data Sheet'!F28/'Data Sheet'!F$17</f>
        <v>-0.103899172811408</v>
      </c>
      <c r="H22" s="148">
        <f>'Data Sheet'!G28/'Data Sheet'!G$17</f>
        <v>-0.0405257680595594</v>
      </c>
      <c r="I22" s="148">
        <f>'Data Sheet'!H28/'Data Sheet'!H$17</f>
        <v>-0.0419315457991011</v>
      </c>
      <c r="J22" s="148">
        <f>'Data Sheet'!I28/'Data Sheet'!I$17</f>
        <v>-0.0251510826111724</v>
      </c>
      <c r="K22" s="148">
        <f>'Data Sheet'!J28/'Data Sheet'!J$17</f>
        <v>0.00980998272754188</v>
      </c>
      <c r="L22" s="148">
        <f>'Data Sheet'!K28/'Data Sheet'!K$17</f>
        <v>0.0638349789966505</v>
      </c>
    </row>
    <row r="23" spans="2:12">
      <c r="B23" s="9" t="str">
        <f>'Data Sheet'!A29</f>
        <v>Tax</v>
      </c>
      <c r="C23" s="148">
        <f>'Data Sheet'!B29/'Data Sheet'!B$17</f>
        <v>0.0290429382269228</v>
      </c>
      <c r="D23" s="148">
        <f>'Data Sheet'!C29/'Data Sheet'!C$17</f>
        <v>0.0110789186861096</v>
      </c>
      <c r="E23" s="148">
        <f>'Data Sheet'!D29/'Data Sheet'!D$17</f>
        <v>0.0120553218181699</v>
      </c>
      <c r="F23" s="148">
        <f>'Data Sheet'!E29/'Data Sheet'!E$17</f>
        <v>0.014892549653837</v>
      </c>
      <c r="G23" s="148">
        <f>'Data Sheet'!F29/'Data Sheet'!F$17</f>
        <v>-0.00807267310153329</v>
      </c>
      <c r="H23" s="148">
        <f>'Data Sheet'!G29/'Data Sheet'!G$17</f>
        <v>0.00151397354489714</v>
      </c>
      <c r="I23" s="148">
        <f>'Data Sheet'!H29/'Data Sheet'!H$17</f>
        <v>0.0101757943271426</v>
      </c>
      <c r="J23" s="148">
        <f>'Data Sheet'!I29/'Data Sheet'!I$17</f>
        <v>0.0151956724426854</v>
      </c>
      <c r="K23" s="148">
        <f>'Data Sheet'!J29/'Data Sheet'!J$17</f>
        <v>0.00203504976212035</v>
      </c>
      <c r="L23" s="148">
        <f>'Data Sheet'!K29/'Data Sheet'!K$17</f>
        <v>-0.0087951490265164</v>
      </c>
    </row>
    <row r="24" spans="2:12">
      <c r="B24" s="9" t="str">
        <f>'Data Sheet'!A30</f>
        <v>Net profit</v>
      </c>
      <c r="C24" s="148">
        <f>'Data Sheet'!B30/'Data Sheet'!B$17</f>
        <v>0.0531476828189561</v>
      </c>
      <c r="D24" s="148">
        <f>'Data Sheet'!C30/'Data Sheet'!C$17</f>
        <v>0.0424079714157635</v>
      </c>
      <c r="E24" s="148">
        <f>'Data Sheet'!D30/'Data Sheet'!D$17</f>
        <v>0.0276402188551695</v>
      </c>
      <c r="F24" s="148">
        <f>'Data Sheet'!E30/'Data Sheet'!E$17</f>
        <v>0.03083140182105</v>
      </c>
      <c r="G24" s="148">
        <f>'Data Sheet'!F30/'Data Sheet'!F$17</f>
        <v>-0.0954705661817112</v>
      </c>
      <c r="H24" s="148">
        <f>'Data Sheet'!G30/'Data Sheet'!G$17</f>
        <v>-0.0462364264754501</v>
      </c>
      <c r="I24" s="148">
        <f>'Data Sheet'!H30/'Data Sheet'!H$17</f>
        <v>-0.0538497706617133</v>
      </c>
      <c r="J24" s="148">
        <f>'Data Sheet'!I30/'Data Sheet'!I$17</f>
        <v>-0.0410893203686847</v>
      </c>
      <c r="K24" s="148">
        <f>'Data Sheet'!J30/'Data Sheet'!J$17</f>
        <v>0.00697838293638263</v>
      </c>
      <c r="L24" s="148">
        <f>'Data Sheet'!K30/'Data Sheet'!K$17</f>
        <v>0.0716992439186946</v>
      </c>
    </row>
    <row r="25" spans="2:12">
      <c r="B25" s="9" t="str">
        <f>'Data Sheet'!A31</f>
        <v>Dividend Amount</v>
      </c>
      <c r="C25" s="148">
        <f>'Data Sheet'!B31/'Data Sheet'!B$17</f>
        <v>0</v>
      </c>
      <c r="D25" s="148">
        <f>'Data Sheet'!C31/'Data Sheet'!C$17</f>
        <v>0.000248749659397551</v>
      </c>
      <c r="E25" s="148">
        <f>'Data Sheet'!D31/'Data Sheet'!D$17</f>
        <v>0</v>
      </c>
      <c r="F25" s="148">
        <f>'Data Sheet'!E31/'Data Sheet'!E$17</f>
        <v>0</v>
      </c>
      <c r="G25" s="148">
        <f>'Data Sheet'!F31/'Data Sheet'!F$17</f>
        <v>0</v>
      </c>
      <c r="H25" s="148">
        <f>'Data Sheet'!G31/'Data Sheet'!G$17</f>
        <v>0</v>
      </c>
      <c r="I25" s="148">
        <f>'Data Sheet'!H31/'Data Sheet'!H$17</f>
        <v>0</v>
      </c>
      <c r="J25" s="148">
        <f>'Data Sheet'!I31/'Data Sheet'!I$17</f>
        <v>0</v>
      </c>
      <c r="K25" s="148">
        <f>'Data Sheet'!J31/'Data Sheet'!J$17</f>
        <v>0.00221414200320915</v>
      </c>
      <c r="L25" s="148">
        <f>'Data Sheet'!K31/'Data Sheet'!K$17</f>
        <v>0.0106767606904673</v>
      </c>
    </row>
    <row r="26" spans="2:12">
      <c r="B26" s="9" t="str">
        <f>'Data Sheet'!A32</f>
        <v>EBITDA</v>
      </c>
      <c r="C26" s="148">
        <f>'Data Sheet'!B32/'Data Sheet'!B$17</f>
        <v>0.151819557896143</v>
      </c>
      <c r="D26" s="148">
        <f>'Data Sheet'!C32/'Data Sheet'!C$17</f>
        <v>0.130841258749454</v>
      </c>
      <c r="E26" s="148">
        <f>'Data Sheet'!D32/'Data Sheet'!D$17</f>
        <v>0.116643172626485</v>
      </c>
      <c r="F26" s="148">
        <f>'Data Sheet'!E32/'Data Sheet'!E$17</f>
        <v>0.128246779082648</v>
      </c>
      <c r="G26" s="148">
        <f>'Data Sheet'!F32/'Data Sheet'!F$17</f>
        <v>-0.00669646523926735</v>
      </c>
      <c r="H26" s="148">
        <f>'Data Sheet'!G32/'Data Sheet'!G$17</f>
        <v>0.0692876265135091</v>
      </c>
      <c r="I26" s="148">
        <f>'Data Sheet'!H32/'Data Sheet'!H$17</f>
        <v>0.0847479780900119</v>
      </c>
      <c r="J26" s="148">
        <f>'Data Sheet'!I32/'Data Sheet'!I$17</f>
        <v>0.0974817278367579</v>
      </c>
      <c r="K26" s="148">
        <f>'Data Sheet'!J32/'Data Sheet'!J$17</f>
        <v>0.111223825788919</v>
      </c>
      <c r="L26" s="148">
        <f>'Data Sheet'!K32/'Data Sheet'!K$17</f>
        <v>0.148908117884372</v>
      </c>
    </row>
    <row r="27" spans="2:2">
      <c r="B27" s="9"/>
    </row>
    <row r="29" spans="2:12">
      <c r="B29" s="145" t="str">
        <f>"Common Size Balance Sheet"&amp;""&amp;"-"&amp;'Data Sheet'!$B$1</f>
        <v>Common Size Balance Sheet-TATA MOTORS LTD</v>
      </c>
      <c r="C29" s="145"/>
      <c r="D29" s="145"/>
      <c r="E29" s="145"/>
      <c r="F29" s="145"/>
      <c r="G29" s="145"/>
      <c r="H29" s="145"/>
      <c r="I29" s="145"/>
      <c r="J29" s="145"/>
      <c r="K29" s="145"/>
      <c r="L29" s="145"/>
    </row>
    <row r="31" spans="2:12">
      <c r="B31" s="61" t="s">
        <v>337</v>
      </c>
      <c r="C31" s="146">
        <f>'Data Sheet'!B$16</f>
        <v>42094</v>
      </c>
      <c r="D31" s="146">
        <f>'Data Sheet'!C$16</f>
        <v>42460</v>
      </c>
      <c r="E31" s="146">
        <f>'Data Sheet'!D$16</f>
        <v>42825</v>
      </c>
      <c r="F31" s="146">
        <f>'Data Sheet'!E$16</f>
        <v>43190</v>
      </c>
      <c r="G31" s="146">
        <f>'Data Sheet'!F$16</f>
        <v>43555</v>
      </c>
      <c r="H31" s="146">
        <f>'Data Sheet'!G$16</f>
        <v>43921</v>
      </c>
      <c r="I31" s="146">
        <f>'Data Sheet'!H$16</f>
        <v>44286</v>
      </c>
      <c r="J31" s="146">
        <f>'Data Sheet'!I$16</f>
        <v>44651</v>
      </c>
      <c r="K31" s="146">
        <f>'Data Sheet'!J$16</f>
        <v>45016</v>
      </c>
      <c r="L31" s="146">
        <f>'Data Sheet'!K$16</f>
        <v>45382</v>
      </c>
    </row>
    <row r="32" spans="3:3">
      <c r="C32" s="9"/>
    </row>
    <row r="33" spans="2:12">
      <c r="B33" s="27" t="s">
        <v>178</v>
      </c>
      <c r="C33" s="147">
        <f>'Data Sheet'!B61/'Data Sheet'!B$61</f>
        <v>1</v>
      </c>
      <c r="D33" s="147">
        <f>'Data Sheet'!C61/'Data Sheet'!C$61</f>
        <v>1</v>
      </c>
      <c r="E33" s="147">
        <f>'Data Sheet'!D61/'Data Sheet'!D$61</f>
        <v>1</v>
      </c>
      <c r="F33" s="147">
        <f>'Data Sheet'!E61/'Data Sheet'!E$61</f>
        <v>1</v>
      </c>
      <c r="G33" s="147">
        <f>'Data Sheet'!F61/'Data Sheet'!F$61</f>
        <v>1</v>
      </c>
      <c r="H33" s="147">
        <f>'Data Sheet'!G61/'Data Sheet'!G$61</f>
        <v>1</v>
      </c>
      <c r="I33" s="147">
        <f>'Data Sheet'!H61/'Data Sheet'!H$61</f>
        <v>1</v>
      </c>
      <c r="J33" s="147">
        <f>'Data Sheet'!I61/'Data Sheet'!I$61</f>
        <v>1</v>
      </c>
      <c r="K33" s="147">
        <f>'Data Sheet'!J61/'Data Sheet'!J$61</f>
        <v>1</v>
      </c>
      <c r="L33" s="147">
        <f>'Data Sheet'!K61/'Data Sheet'!K$61</f>
        <v>1</v>
      </c>
    </row>
    <row r="34" spans="2:12">
      <c r="B34" s="9" t="str">
        <f>'Data Sheet'!A57</f>
        <v>Equity Share Capital</v>
      </c>
      <c r="C34" s="148">
        <f>'Data Sheet'!B57/'Data Sheet'!B$61</f>
        <v>0.00271276813383607</v>
      </c>
      <c r="D34" s="148">
        <f>'Data Sheet'!C57/'Data Sheet'!C$61</f>
        <v>0.00258062682505312</v>
      </c>
      <c r="E34" s="148">
        <f>'Data Sheet'!D57/'Data Sheet'!D$61</f>
        <v>0.00249181562457398</v>
      </c>
      <c r="F34" s="148">
        <f>'Data Sheet'!E57/'Data Sheet'!E$61</f>
        <v>0.00207590770685855</v>
      </c>
      <c r="G34" s="148">
        <f>'Data Sheet'!F57/'Data Sheet'!F$61</f>
        <v>0.00222182612308417</v>
      </c>
      <c r="H34" s="148">
        <f>'Data Sheet'!G57/'Data Sheet'!G$61</f>
        <v>0.00224730267616538</v>
      </c>
      <c r="I34" s="148">
        <f>'Data Sheet'!H57/'Data Sheet'!H$61</f>
        <v>0.00224203004298593</v>
      </c>
      <c r="J34" s="148">
        <f>'Data Sheet'!I57/'Data Sheet'!I$61</f>
        <v>0.00232746773255053</v>
      </c>
      <c r="K34" s="148">
        <f>'Data Sheet'!J57/'Data Sheet'!J$61</f>
        <v>0.0022888512875035</v>
      </c>
      <c r="L34" s="148">
        <f>'Data Sheet'!K57/'Data Sheet'!K$61</f>
        <v>0.00207430919753028</v>
      </c>
    </row>
    <row r="35" spans="2:12">
      <c r="B35" s="9" t="str">
        <f>'Data Sheet'!A58</f>
        <v>Reserves</v>
      </c>
      <c r="C35" s="148">
        <f>'Data Sheet'!B58/'Data Sheet'!B$61</f>
        <v>0.234364406870722</v>
      </c>
      <c r="D35" s="148">
        <f>'Data Sheet'!C58/'Data Sheet'!C$61</f>
        <v>0.297408635445026</v>
      </c>
      <c r="E35" s="148">
        <f>'Data Sheet'!D58/'Data Sheet'!D$61</f>
        <v>0.210516524374683</v>
      </c>
      <c r="F35" s="148">
        <f>'Data Sheet'!E58/'Data Sheet'!E$61</f>
        <v>0.289581484328718</v>
      </c>
      <c r="G35" s="148">
        <f>'Data Sheet'!F58/'Data Sheet'!F$61</f>
        <v>0.194634153506066</v>
      </c>
      <c r="H35" s="148">
        <f>'Data Sheet'!G58/'Data Sheet'!G$61</f>
        <v>0.192053242402642</v>
      </c>
      <c r="I35" s="148">
        <f>'Data Sheet'!H58/'Data Sheet'!H$61</f>
        <v>0.15950149121742</v>
      </c>
      <c r="J35" s="148">
        <f>'Data Sheet'!I58/'Data Sheet'!I$61</f>
        <v>0.13309172094249</v>
      </c>
      <c r="K35" s="148">
        <f>'Data Sheet'!J58/'Data Sheet'!J$61</f>
        <v>0.133131682632581</v>
      </c>
      <c r="L35" s="148">
        <f>'Data Sheet'!K58/'Data Sheet'!K$61</f>
        <v>0.227731600681218</v>
      </c>
    </row>
    <row r="36" spans="2:12">
      <c r="B36" s="9" t="str">
        <f>'Data Sheet'!A59</f>
        <v>Borrowings</v>
      </c>
      <c r="C36" s="148">
        <f>'Data Sheet'!B59/'Data Sheet'!B$61</f>
        <v>0.310180372660296</v>
      </c>
      <c r="D36" s="148">
        <f>'Data Sheet'!C59/'Data Sheet'!C$61</f>
        <v>0.263541584499855</v>
      </c>
      <c r="E36" s="148">
        <f>'Data Sheet'!D59/'Data Sheet'!D$61</f>
        <v>0.288369932448545</v>
      </c>
      <c r="F36" s="148">
        <f>'Data Sheet'!E59/'Data Sheet'!E$61</f>
        <v>0.271860319486603</v>
      </c>
      <c r="G36" s="148">
        <f>'Data Sheet'!F59/'Data Sheet'!F$61</f>
        <v>0.347314778774688</v>
      </c>
      <c r="H36" s="148">
        <f>'Data Sheet'!G59/'Data Sheet'!G$61</f>
        <v>0.38974288757312</v>
      </c>
      <c r="I36" s="148">
        <f>'Data Sheet'!H59/'Data Sheet'!H$61</f>
        <v>0.416109750416833</v>
      </c>
      <c r="J36" s="148">
        <f>'Data Sheet'!I59/'Data Sheet'!I$61</f>
        <v>0.445050649956031</v>
      </c>
      <c r="K36" s="148">
        <f>'Data Sheet'!J59/'Data Sheet'!J$61</f>
        <v>0.400728074744163</v>
      </c>
      <c r="L36" s="148">
        <f>'Data Sheet'!K59/'Data Sheet'!K$61</f>
        <v>0.290274742726799</v>
      </c>
    </row>
    <row r="37" spans="2:12">
      <c r="B37" s="9" t="str">
        <f>'Data Sheet'!A60</f>
        <v>Other Liabilities</v>
      </c>
      <c r="C37" s="148">
        <f>'Data Sheet'!B60/'Data Sheet'!B$61</f>
        <v>0.452742452335145</v>
      </c>
      <c r="D37" s="148">
        <f>'Data Sheet'!C60/'Data Sheet'!C$61</f>
        <v>0.436469153230066</v>
      </c>
      <c r="E37" s="148">
        <f>'Data Sheet'!D60/'Data Sheet'!D$61</f>
        <v>0.498621727552198</v>
      </c>
      <c r="F37" s="148">
        <f>'Data Sheet'!E60/'Data Sheet'!E$61</f>
        <v>0.43648228847782</v>
      </c>
      <c r="G37" s="148">
        <f>'Data Sheet'!F60/'Data Sheet'!F$61</f>
        <v>0.455829241596162</v>
      </c>
      <c r="H37" s="148">
        <f>'Data Sheet'!G60/'Data Sheet'!G$61</f>
        <v>0.415956567348073</v>
      </c>
      <c r="I37" s="148">
        <f>'Data Sheet'!H60/'Data Sheet'!H$61</f>
        <v>0.422146728322761</v>
      </c>
      <c r="J37" s="148">
        <f>'Data Sheet'!I60/'Data Sheet'!I$61</f>
        <v>0.419530161368928</v>
      </c>
      <c r="K37" s="148">
        <f>'Data Sheet'!J60/'Data Sheet'!J$61</f>
        <v>0.463851391335753</v>
      </c>
      <c r="L37" s="148">
        <f>'Data Sheet'!K60/'Data Sheet'!K$61</f>
        <v>0.479919347394453</v>
      </c>
    </row>
    <row r="39" spans="2:12">
      <c r="B39" s="27" t="s">
        <v>338</v>
      </c>
      <c r="C39" s="147">
        <f>'Data Sheet'!B75/'Data Sheet'!B$75</f>
        <v>1</v>
      </c>
      <c r="D39" s="147">
        <f>'Data Sheet'!C75/'Data Sheet'!C$75</f>
        <v>1</v>
      </c>
      <c r="E39" s="147">
        <f>'Data Sheet'!D75/'Data Sheet'!D$75</f>
        <v>1</v>
      </c>
      <c r="F39" s="147">
        <f>'Data Sheet'!E75/'Data Sheet'!E$75</f>
        <v>1</v>
      </c>
      <c r="G39" s="147">
        <f>'Data Sheet'!F75/'Data Sheet'!F$75</f>
        <v>1</v>
      </c>
      <c r="H39" s="147">
        <f>'Data Sheet'!G75/'Data Sheet'!G$75</f>
        <v>1</v>
      </c>
      <c r="I39" s="147">
        <f>'Data Sheet'!H75/'Data Sheet'!H$75</f>
        <v>1</v>
      </c>
      <c r="J39" s="147">
        <f>'Data Sheet'!I75/'Data Sheet'!I$75</f>
        <v>1</v>
      </c>
      <c r="K39" s="147">
        <f>'Data Sheet'!J75/'Data Sheet'!J$75</f>
        <v>1</v>
      </c>
      <c r="L39" s="147">
        <f>'Data Sheet'!K75/'Data Sheet'!K$75</f>
        <v>1</v>
      </c>
    </row>
    <row r="40" spans="2:12">
      <c r="B40" s="9" t="str">
        <f>'Data Sheet'!A62</f>
        <v>Net Block</v>
      </c>
      <c r="C40" s="148">
        <f>'Data Sheet'!B62/'Data Sheet'!B$75</f>
        <v>0.372835970316052</v>
      </c>
      <c r="D40" s="148">
        <f>'Data Sheet'!C62/'Data Sheet'!C$75</f>
        <v>0.407440084150974</v>
      </c>
      <c r="E40" s="148">
        <f>'Data Sheet'!D62/'Data Sheet'!D$75</f>
        <v>0.351984567046577</v>
      </c>
      <c r="F40" s="148">
        <f>'Data Sheet'!E62/'Data Sheet'!E$75</f>
        <v>0.371078542583324</v>
      </c>
      <c r="G40" s="148">
        <f>'Data Sheet'!F62/'Data Sheet'!F$75</f>
        <v>0.363863919250644</v>
      </c>
      <c r="H40" s="148">
        <f>'Data Sheet'!G62/'Data Sheet'!G$75</f>
        <v>0.396987263921016</v>
      </c>
      <c r="I40" s="148">
        <f>'Data Sheet'!H62/'Data Sheet'!H$75</f>
        <v>0.4060884929823</v>
      </c>
      <c r="J40" s="148">
        <f>'Data Sheet'!I62/'Data Sheet'!I$75</f>
        <v>0.421974172669066</v>
      </c>
      <c r="K40" s="148">
        <f>'Data Sheet'!J62/'Data Sheet'!J$75</f>
        <v>0.394651482636424</v>
      </c>
      <c r="L40" s="148">
        <f>'Data Sheet'!K62/'Data Sheet'!K$75</f>
        <v>0.328223803267699</v>
      </c>
    </row>
    <row r="41" spans="2:12">
      <c r="B41" s="9" t="str">
        <f>'Data Sheet'!A63</f>
        <v>Capital Work in Progress</v>
      </c>
      <c r="C41" s="148">
        <f>'Data Sheet'!B63/'Data Sheet'!B$75</f>
        <v>0.120683965799182</v>
      </c>
      <c r="D41" s="148">
        <f>'Data Sheet'!C63/'Data Sheet'!C$75</f>
        <v>0.098482157662096</v>
      </c>
      <c r="E41" s="148">
        <f>'Data Sheet'!D63/'Data Sheet'!D$75</f>
        <v>0.123629009808337</v>
      </c>
      <c r="F41" s="148">
        <f>'Data Sheet'!E63/'Data Sheet'!E$75</f>
        <v>0.122354835226469</v>
      </c>
      <c r="G41" s="148">
        <f>'Data Sheet'!F63/'Data Sheet'!F$75</f>
        <v>0.10429661761467</v>
      </c>
      <c r="H41" s="148">
        <f>'Data Sheet'!G63/'Data Sheet'!G$75</f>
        <v>0.111257286110764</v>
      </c>
      <c r="I41" s="148">
        <f>'Data Sheet'!H63/'Data Sheet'!H$75</f>
        <v>0.0613752247673105</v>
      </c>
      <c r="J41" s="148">
        <f>'Data Sheet'!I63/'Data Sheet'!I$75</f>
        <v>0.0311525058735983</v>
      </c>
      <c r="K41" s="148">
        <f>'Data Sheet'!J63/'Data Sheet'!J$75</f>
        <v>0.0426518990411069</v>
      </c>
      <c r="L41" s="148">
        <f>'Data Sheet'!K63/'Data Sheet'!K$75</f>
        <v>0.096607412506707</v>
      </c>
    </row>
    <row r="42" spans="2:12">
      <c r="B42" s="9" t="str">
        <f>'Data Sheet'!A64</f>
        <v>Investments</v>
      </c>
      <c r="C42" s="148">
        <f>'Data Sheet'!B65/'Data Sheet'!B$75</f>
        <v>0.441853919007745</v>
      </c>
      <c r="D42" s="148">
        <f>'Data Sheet'!C65/'Data Sheet'!C$75</f>
        <v>0.403772081689427</v>
      </c>
      <c r="E42" s="148">
        <f>'Data Sheet'!D65/'Data Sheet'!D$75</f>
        <v>0.4497738575149</v>
      </c>
      <c r="F42" s="148">
        <f>'Data Sheet'!E65/'Data Sheet'!E$75</f>
        <v>0.442956380845841</v>
      </c>
      <c r="G42" s="148">
        <f>'Data Sheet'!F65/'Data Sheet'!F$75</f>
        <v>0.480251174103377</v>
      </c>
      <c r="H42" s="148">
        <f>'Data Sheet'!G65/'Data Sheet'!G$75</f>
        <v>0.440820004060849</v>
      </c>
      <c r="I42" s="148">
        <f>'Data Sheet'!H65/'Data Sheet'!H$75</f>
        <v>0.460456513865639</v>
      </c>
      <c r="J42" s="148">
        <f>'Data Sheet'!I65/'Data Sheet'!I$75</f>
        <v>0.457590525102163</v>
      </c>
      <c r="K42" s="148">
        <f>'Data Sheet'!J65/'Data Sheet'!J$75</f>
        <v>0.483876255500009</v>
      </c>
      <c r="L42" s="148">
        <f>'Data Sheet'!K65/'Data Sheet'!K$75</f>
        <v>0.513004267881026</v>
      </c>
    </row>
    <row r="43" spans="2:12">
      <c r="B43" s="9" t="str">
        <f>'Data Sheet'!A65</f>
        <v>Other Assets</v>
      </c>
      <c r="C43" s="148">
        <f>'Data Sheet'!B74/'Data Sheet'!B$75</f>
        <v>0.130169594570992</v>
      </c>
      <c r="D43" s="148">
        <f>'Data Sheet'!C74/'Data Sheet'!C$75</f>
        <v>0.112390367625524</v>
      </c>
      <c r="E43" s="148">
        <f>'Data Sheet'!D74/'Data Sheet'!D$75</f>
        <v>0.137063359957409</v>
      </c>
      <c r="F43" s="148">
        <f>'Data Sheet'!E74/'Data Sheet'!E$75</f>
        <v>0.147579671997291</v>
      </c>
      <c r="G43" s="148">
        <f>'Data Sheet'!F74/'Data Sheet'!F$75</f>
        <v>0.18369348678355</v>
      </c>
      <c r="H43" s="148">
        <f>'Data Sheet'!G74/'Data Sheet'!G$75</f>
        <v>0.183600012480504</v>
      </c>
      <c r="I43" s="148">
        <f>'Data Sheet'!H74/'Data Sheet'!H$75</f>
        <v>0.180689101097927</v>
      </c>
      <c r="J43" s="148">
        <f>'Data Sheet'!I74/'Data Sheet'!I$75</f>
        <v>0.189094658265846</v>
      </c>
      <c r="K43" s="148">
        <f>'Data Sheet'!J74/'Data Sheet'!J$75</f>
        <v>0.20447361335612</v>
      </c>
      <c r="L43" s="148">
        <f>'Data Sheet'!K74/'Data Sheet'!K$75</f>
        <v>0.213841550001771</v>
      </c>
    </row>
    <row r="44" spans="2:12">
      <c r="B44" s="9" t="str">
        <f>'Data Sheet'!A67</f>
        <v>Receivables</v>
      </c>
      <c r="C44" s="148">
        <f>'Data Sheet'!B67/'Data Sheet'!B$75</f>
        <v>0.0530063886873633</v>
      </c>
      <c r="D44" s="148">
        <f>'Data Sheet'!C67/'Data Sheet'!C$75</f>
        <v>0.0515643193061952</v>
      </c>
      <c r="E44" s="148">
        <f>'Data Sheet'!D67/'Data Sheet'!D$75</f>
        <v>0.0516381664475019</v>
      </c>
      <c r="F44" s="148">
        <f>'Data Sheet'!E67/'Data Sheet'!E$75</f>
        <v>0.0608001159931234</v>
      </c>
      <c r="G44" s="148">
        <f>'Data Sheet'!F67/'Data Sheet'!F$75</f>
        <v>0.0621391989996581</v>
      </c>
      <c r="H44" s="148">
        <f>'Data Sheet'!G67/'Data Sheet'!G$75</f>
        <v>0.034895094278242</v>
      </c>
      <c r="I44" s="148">
        <f>'Data Sheet'!H67/'Data Sheet'!H$75</f>
        <v>0.0371200144649744</v>
      </c>
      <c r="J44" s="148">
        <f>'Data Sheet'!I67/'Data Sheet'!I$75</f>
        <v>0.0378109270701959</v>
      </c>
      <c r="K44" s="148">
        <f>'Data Sheet'!J67/'Data Sheet'!J$75</f>
        <v>0.0470247159306434</v>
      </c>
      <c r="L44" s="148">
        <f>'Data Sheet'!K67/'Data Sheet'!K$75</f>
        <v>0.0458751407668438</v>
      </c>
    </row>
    <row r="45" spans="2:12">
      <c r="B45" s="9" t="str">
        <f>'Data Sheet'!A68</f>
        <v>Inventory</v>
      </c>
      <c r="C45" s="148">
        <f>'Data Sheet'!B68/'Data Sheet'!B$75</f>
        <v>0.123348148676279</v>
      </c>
      <c r="D45" s="148">
        <f>'Data Sheet'!C68/'Data Sheet'!C$75</f>
        <v>0.124079408742442</v>
      </c>
      <c r="E45" s="148">
        <f>'Data Sheet'!D68/'Data Sheet'!D$75</f>
        <v>0.128715473117726</v>
      </c>
      <c r="F45" s="148">
        <f>'Data Sheet'!E68/'Data Sheet'!E$75</f>
        <v>0.128785711353839</v>
      </c>
      <c r="G45" s="148">
        <f>'Data Sheet'!F68/'Data Sheet'!F$75</f>
        <v>0.127619511311435</v>
      </c>
      <c r="H45" s="148">
        <f>'Data Sheet'!G68/'Data Sheet'!G$75</f>
        <v>0.116987167724943</v>
      </c>
      <c r="I45" s="148">
        <f>'Data Sheet'!H68/'Data Sheet'!H$75</f>
        <v>0.105655061946177</v>
      </c>
      <c r="J45" s="148">
        <f>'Data Sheet'!I68/'Data Sheet'!I$75</f>
        <v>0.107093479701924</v>
      </c>
      <c r="K45" s="148">
        <f>'Data Sheet'!J68/'Data Sheet'!J$75</f>
        <v>0.121776228915965</v>
      </c>
      <c r="L45" s="148">
        <f>'Data Sheet'!K68/'Data Sheet'!K$75</f>
        <v>0.129325100432152</v>
      </c>
    </row>
    <row r="46" spans="2:12">
      <c r="B46" s="9" t="str">
        <f>'Data Sheet'!A69</f>
        <v>Cash &amp; Bank</v>
      </c>
      <c r="C46" s="148">
        <f>'Data Sheet'!B69/'Data Sheet'!B$75</f>
        <v>0.135329787073111</v>
      </c>
      <c r="D46" s="148">
        <f>'Data Sheet'!C69/'Data Sheet'!C$75</f>
        <v>0.115737986015266</v>
      </c>
      <c r="E46" s="148">
        <f>'Data Sheet'!D69/'Data Sheet'!D$75</f>
        <v>0.132356857992263</v>
      </c>
      <c r="F46" s="148">
        <f>'Data Sheet'!E69/'Data Sheet'!E$75</f>
        <v>0.105790881501588</v>
      </c>
      <c r="G46" s="148">
        <f>'Data Sheet'!F69/'Data Sheet'!F$75</f>
        <v>0.106798977008735</v>
      </c>
      <c r="H46" s="148">
        <f>'Data Sheet'!G69/'Data Sheet'!G$75</f>
        <v>0.10533772957716</v>
      </c>
      <c r="I46" s="148">
        <f>'Data Sheet'!H69/'Data Sheet'!H$75</f>
        <v>0.13699233635656</v>
      </c>
      <c r="J46" s="148">
        <f>'Data Sheet'!I69/'Data Sheet'!I$75</f>
        <v>0.123591460064197</v>
      </c>
      <c r="K46" s="148">
        <f>'Data Sheet'!J69/'Data Sheet'!J$75</f>
        <v>0.110601697297281</v>
      </c>
      <c r="L46" s="148">
        <f>'Data Sheet'!K69/'Data Sheet'!K$75</f>
        <v>0.123962476680259</v>
      </c>
    </row>
  </sheetData>
  <mergeCells count="2">
    <mergeCell ref="B7:L7"/>
    <mergeCell ref="B29:L29"/>
  </mergeCells>
  <printOptions horizontalCentered="1"/>
  <pageMargins left="0.196850393700787" right="0.118110236220472" top="0.196850393700787" bottom="0" header="0.31496062992126" footer="0.31496062992126"/>
  <pageSetup paperSize="9" scale="80" orientation="landscape"/>
  <headerFooter/>
  <colBreaks count="1" manualBreakCount="1">
    <brk id="12" max="55" man="1"/>
  </col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249977111117893"/>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K93"/>
  <sheetViews>
    <sheetView zoomScale="75" zoomScaleNormal="75" zoomScalePageLayoutView="120" workbookViewId="0">
      <pane xSplit="1" ySplit="1" topLeftCell="B2" activePane="bottomRight" state="frozen"/>
      <selection/>
      <selection pane="topRight"/>
      <selection pane="bottomLeft"/>
      <selection pane="bottomRight" activeCell="A81" sqref="A81"/>
    </sheetView>
  </sheetViews>
  <sheetFormatPr defaultColWidth="8.85714285714286" defaultRowHeight="15"/>
  <cols>
    <col min="1" max="1" width="27.7142857142857" style="139" customWidth="1"/>
    <col min="2" max="11" width="13.4285714285714" style="139" customWidth="1"/>
    <col min="12" max="16384" width="8.85714285714286" style="139"/>
  </cols>
  <sheetData>
    <row r="1" s="137" customFormat="1" spans="1:11">
      <c r="A1" s="137" t="s">
        <v>339</v>
      </c>
      <c r="B1" s="137" t="s">
        <v>340</v>
      </c>
      <c r="E1" s="140" t="str">
        <f>IF(B2&lt;&gt;B3,"A NEW VERSION OF THE WORKSHEET IS AVAILABLE","")</f>
        <v/>
      </c>
      <c r="F1" s="140"/>
      <c r="G1" s="140"/>
      <c r="H1" s="140"/>
      <c r="I1" s="140"/>
      <c r="J1" s="140"/>
      <c r="K1" s="140"/>
    </row>
    <row r="2" spans="1:11">
      <c r="A2" s="137" t="s">
        <v>341</v>
      </c>
      <c r="B2" s="139">
        <v>2.1</v>
      </c>
      <c r="E2" s="141" t="s">
        <v>342</v>
      </c>
      <c r="F2" s="141"/>
      <c r="G2" s="141"/>
      <c r="H2" s="141"/>
      <c r="I2" s="141"/>
      <c r="J2" s="141"/>
      <c r="K2" s="141"/>
    </row>
    <row r="3" spans="1:2">
      <c r="A3" s="137" t="s">
        <v>343</v>
      </c>
      <c r="B3" s="139">
        <v>2.1</v>
      </c>
    </row>
    <row r="4" spans="1:1">
      <c r="A4" s="137"/>
    </row>
    <row r="5" spans="1:1">
      <c r="A5" s="137" t="s">
        <v>344</v>
      </c>
    </row>
    <row r="6" spans="1:2">
      <c r="A6" s="139" t="s">
        <v>345</v>
      </c>
      <c r="B6" s="139">
        <f>IF(B9&gt;0,B9/B8,0)</f>
        <v>366.859236625927</v>
      </c>
    </row>
    <row r="7" spans="1:2">
      <c r="A7" s="139" t="s">
        <v>346</v>
      </c>
      <c r="B7">
        <v>2</v>
      </c>
    </row>
    <row r="8" spans="1:2">
      <c r="A8" s="139" t="s">
        <v>347</v>
      </c>
      <c r="B8">
        <v>998.2</v>
      </c>
    </row>
    <row r="9" spans="1:2">
      <c r="A9" s="139" t="s">
        <v>322</v>
      </c>
      <c r="B9">
        <v>366198.89</v>
      </c>
    </row>
    <row r="15" spans="1:1">
      <c r="A15" s="137" t="s">
        <v>348</v>
      </c>
    </row>
    <row r="16" s="138" customFormat="1" spans="1:11">
      <c r="A16" s="142" t="s">
        <v>349</v>
      </c>
      <c r="B16" s="143">
        <v>42094</v>
      </c>
      <c r="C16" s="143">
        <v>42460</v>
      </c>
      <c r="D16" s="143">
        <v>42825</v>
      </c>
      <c r="E16" s="143">
        <v>43190</v>
      </c>
      <c r="F16" s="143">
        <v>43555</v>
      </c>
      <c r="G16" s="143">
        <v>43921</v>
      </c>
      <c r="H16" s="143">
        <v>44286</v>
      </c>
      <c r="I16" s="143">
        <v>44651</v>
      </c>
      <c r="J16" s="143">
        <v>45016</v>
      </c>
      <c r="K16" s="143">
        <v>45382</v>
      </c>
    </row>
    <row r="17" s="139" customFormat="1" spans="1:11">
      <c r="A17" s="139" t="s">
        <v>83</v>
      </c>
      <c r="B17">
        <v>263158.98</v>
      </c>
      <c r="C17">
        <v>273045.6</v>
      </c>
      <c r="D17">
        <v>269692.51</v>
      </c>
      <c r="E17">
        <v>291550.48</v>
      </c>
      <c r="F17">
        <v>301938.4</v>
      </c>
      <c r="G17">
        <v>261067.97</v>
      </c>
      <c r="H17">
        <v>249794.75</v>
      </c>
      <c r="I17">
        <v>278453.62</v>
      </c>
      <c r="J17">
        <v>345966.97</v>
      </c>
      <c r="K17">
        <v>437927.77</v>
      </c>
    </row>
    <row r="18" s="139" customFormat="1" spans="1:11">
      <c r="A18" s="139" t="s">
        <v>350</v>
      </c>
      <c r="B18">
        <v>163250.36</v>
      </c>
      <c r="C18">
        <v>166134.01</v>
      </c>
      <c r="D18">
        <v>173294.08</v>
      </c>
      <c r="E18">
        <v>187896.58</v>
      </c>
      <c r="F18">
        <v>194267.91</v>
      </c>
      <c r="G18">
        <v>164899.82</v>
      </c>
      <c r="H18">
        <v>153607.36</v>
      </c>
      <c r="I18">
        <v>179295.33</v>
      </c>
      <c r="J18">
        <v>231251.26</v>
      </c>
      <c r="K18">
        <v>274321.23</v>
      </c>
    </row>
    <row r="19" s="139" customFormat="1" spans="1:11">
      <c r="A19" s="139" t="s">
        <v>351</v>
      </c>
      <c r="B19">
        <v>3330.35</v>
      </c>
      <c r="C19">
        <v>2750.99</v>
      </c>
      <c r="D19">
        <v>7399.92</v>
      </c>
      <c r="E19">
        <v>2046.58</v>
      </c>
      <c r="F19">
        <v>-2053.28</v>
      </c>
      <c r="G19">
        <v>-2231.19</v>
      </c>
      <c r="H19">
        <v>-4684.16</v>
      </c>
      <c r="I19">
        <v>-1590.49</v>
      </c>
      <c r="J19">
        <v>4781.62</v>
      </c>
      <c r="K19">
        <v>1565.53</v>
      </c>
    </row>
    <row r="20" s="139" customFormat="1" spans="1:11">
      <c r="A20" s="139" t="s">
        <v>352</v>
      </c>
      <c r="B20">
        <v>1121.75</v>
      </c>
      <c r="C20">
        <v>1143.63</v>
      </c>
      <c r="D20">
        <v>1159.82</v>
      </c>
      <c r="E20">
        <v>1308.08</v>
      </c>
      <c r="F20">
        <v>1585.93</v>
      </c>
      <c r="G20">
        <v>1264.95</v>
      </c>
      <c r="H20">
        <v>1112.87</v>
      </c>
      <c r="I20">
        <v>2178.29</v>
      </c>
      <c r="J20">
        <v>2513.33</v>
      </c>
      <c r="K20">
        <v>2195.12</v>
      </c>
    </row>
    <row r="21" s="139" customFormat="1" spans="1:11">
      <c r="A21" s="139" t="s">
        <v>353</v>
      </c>
      <c r="B21">
        <v>16173.17</v>
      </c>
      <c r="C21">
        <v>12101.53</v>
      </c>
      <c r="D21">
        <v>10067.37</v>
      </c>
      <c r="E21">
        <v>10971.66</v>
      </c>
      <c r="F21">
        <v>11694.54</v>
      </c>
      <c r="G21">
        <v>11541.51</v>
      </c>
      <c r="H21">
        <v>8273.17</v>
      </c>
      <c r="I21">
        <v>9427.38</v>
      </c>
      <c r="J21">
        <v>11765.97</v>
      </c>
      <c r="K21">
        <v>17114.33</v>
      </c>
    </row>
    <row r="22" s="139" customFormat="1" spans="1:11">
      <c r="A22" s="139" t="s">
        <v>354</v>
      </c>
      <c r="B22">
        <v>25641.95</v>
      </c>
      <c r="C22">
        <v>28880.89</v>
      </c>
      <c r="D22">
        <v>28332.89</v>
      </c>
      <c r="E22">
        <v>30300.09</v>
      </c>
      <c r="F22">
        <v>33243.87</v>
      </c>
      <c r="G22">
        <v>30438.6</v>
      </c>
      <c r="H22">
        <v>27648.48</v>
      </c>
      <c r="I22">
        <v>30808.52</v>
      </c>
      <c r="J22">
        <v>33654.7</v>
      </c>
      <c r="K22">
        <v>42486.64</v>
      </c>
    </row>
    <row r="23" s="139" customFormat="1" spans="1:11">
      <c r="A23" s="139" t="s">
        <v>355</v>
      </c>
      <c r="B23">
        <v>23603.01</v>
      </c>
      <c r="C23">
        <v>21991.9</v>
      </c>
      <c r="D23">
        <v>30039.38</v>
      </c>
      <c r="E23">
        <v>31004.58</v>
      </c>
      <c r="F23">
        <v>32719.8</v>
      </c>
      <c r="G23">
        <v>29248.32</v>
      </c>
      <c r="H23">
        <v>23015.79</v>
      </c>
      <c r="I23">
        <v>29205.4</v>
      </c>
      <c r="J23">
        <v>34839.19</v>
      </c>
      <c r="K23">
        <v>42765.33</v>
      </c>
    </row>
    <row r="24" s="139" customFormat="1" spans="1:11">
      <c r="A24" s="139" t="s">
        <v>356</v>
      </c>
      <c r="B24">
        <v>-2539.56</v>
      </c>
      <c r="C24">
        <v>7149.38</v>
      </c>
      <c r="D24">
        <v>4610.2</v>
      </c>
      <c r="E24">
        <v>658.39</v>
      </c>
      <c r="F24">
        <v>1708.74</v>
      </c>
      <c r="G24">
        <v>3456.51</v>
      </c>
      <c r="H24">
        <v>-834.51</v>
      </c>
      <c r="I24">
        <v>1228.12</v>
      </c>
      <c r="J24">
        <v>4908.34</v>
      </c>
      <c r="K24">
        <v>1072.31</v>
      </c>
    </row>
    <row r="25" s="139" customFormat="1" spans="1:11">
      <c r="A25" s="139" t="s">
        <v>86</v>
      </c>
      <c r="B25">
        <v>714.03</v>
      </c>
      <c r="C25">
        <v>-2669.62</v>
      </c>
      <c r="D25">
        <v>1869.1</v>
      </c>
      <c r="E25">
        <v>5932.73</v>
      </c>
      <c r="F25">
        <v>-26686.25</v>
      </c>
      <c r="G25">
        <v>101.71</v>
      </c>
      <c r="H25">
        <v>-11117.83</v>
      </c>
      <c r="I25">
        <v>2424.05</v>
      </c>
      <c r="J25">
        <v>6663.97</v>
      </c>
      <c r="K25">
        <v>5672.66</v>
      </c>
    </row>
    <row r="26" s="139" customFormat="1" spans="1:11">
      <c r="A26" s="139" t="s">
        <v>87</v>
      </c>
      <c r="B26">
        <v>13388.63</v>
      </c>
      <c r="C26">
        <v>16710.78</v>
      </c>
      <c r="D26">
        <v>17904.99</v>
      </c>
      <c r="E26">
        <v>21553.59</v>
      </c>
      <c r="F26">
        <v>23590.63</v>
      </c>
      <c r="G26">
        <v>21425.43</v>
      </c>
      <c r="H26">
        <v>23546.71</v>
      </c>
      <c r="I26">
        <v>24835.69</v>
      </c>
      <c r="J26">
        <v>24860.36</v>
      </c>
      <c r="K26">
        <v>27270.13</v>
      </c>
    </row>
    <row r="27" s="139" customFormat="1" spans="1:11">
      <c r="A27" s="139" t="s">
        <v>88</v>
      </c>
      <c r="B27">
        <v>4861.49</v>
      </c>
      <c r="C27">
        <v>4889.08</v>
      </c>
      <c r="D27">
        <v>4238.01</v>
      </c>
      <c r="E27">
        <v>4681.79</v>
      </c>
      <c r="F27">
        <v>5758.6</v>
      </c>
      <c r="G27">
        <v>7243.33</v>
      </c>
      <c r="H27">
        <v>8097.17</v>
      </c>
      <c r="I27">
        <v>9311.86</v>
      </c>
      <c r="J27">
        <v>10225.48</v>
      </c>
      <c r="K27">
        <v>9985.76</v>
      </c>
    </row>
    <row r="28" s="139" customFormat="1" spans="1:11">
      <c r="A28" s="139" t="s">
        <v>89</v>
      </c>
      <c r="B28">
        <v>21702.56</v>
      </c>
      <c r="C28">
        <v>14125.77</v>
      </c>
      <c r="D28">
        <v>9314.79</v>
      </c>
      <c r="E28">
        <v>11155.03</v>
      </c>
      <c r="F28">
        <v>-31371.15</v>
      </c>
      <c r="G28">
        <v>-10579.98</v>
      </c>
      <c r="H28">
        <v>-10474.28</v>
      </c>
      <c r="I28">
        <v>-7003.41</v>
      </c>
      <c r="J28">
        <v>3393.93</v>
      </c>
      <c r="K28">
        <v>27955.11</v>
      </c>
    </row>
    <row r="29" s="139" customFormat="1" spans="1:11">
      <c r="A29" s="139" t="s">
        <v>90</v>
      </c>
      <c r="B29">
        <v>7642.91</v>
      </c>
      <c r="C29">
        <v>3025.05</v>
      </c>
      <c r="D29">
        <v>3251.23</v>
      </c>
      <c r="E29">
        <v>4341.93</v>
      </c>
      <c r="F29">
        <v>-2437.45</v>
      </c>
      <c r="G29">
        <v>395.25</v>
      </c>
      <c r="H29">
        <v>2541.86</v>
      </c>
      <c r="I29">
        <v>4231.29</v>
      </c>
      <c r="J29">
        <v>704.06</v>
      </c>
      <c r="K29">
        <v>-3851.64</v>
      </c>
    </row>
    <row r="30" s="139" customFormat="1" spans="1:11">
      <c r="A30" s="139" t="s">
        <v>91</v>
      </c>
      <c r="B30">
        <v>13986.29</v>
      </c>
      <c r="C30">
        <v>11579.31</v>
      </c>
      <c r="D30">
        <v>7454.36</v>
      </c>
      <c r="E30">
        <v>8988.91</v>
      </c>
      <c r="F30">
        <v>-28826.23</v>
      </c>
      <c r="G30">
        <v>-12070.85</v>
      </c>
      <c r="H30">
        <v>-13451.39</v>
      </c>
      <c r="I30">
        <v>-11441.47</v>
      </c>
      <c r="J30">
        <v>2414.29</v>
      </c>
      <c r="K30">
        <v>31399.09</v>
      </c>
    </row>
    <row r="31" s="139" customFormat="1" spans="1:11">
      <c r="A31" s="139" t="s">
        <v>357</v>
      </c>
      <c r="C31">
        <v>67.92</v>
      </c>
      <c r="J31">
        <v>766.02</v>
      </c>
      <c r="K31">
        <v>4675.65</v>
      </c>
    </row>
    <row r="32" s="139" customFormat="1" spans="1:11">
      <c r="A32" s="139" t="s">
        <v>162</v>
      </c>
      <c r="B32" s="139">
        <f>B28+B26+B27</f>
        <v>39952.68</v>
      </c>
      <c r="C32" s="139">
        <f t="shared" ref="C32:K32" si="0">C28+C27+C26</f>
        <v>35725.63</v>
      </c>
      <c r="D32" s="139">
        <f t="shared" si="0"/>
        <v>31457.79</v>
      </c>
      <c r="E32" s="139">
        <f t="shared" si="0"/>
        <v>37390.41</v>
      </c>
      <c r="F32" s="139">
        <f t="shared" si="0"/>
        <v>-2021.92</v>
      </c>
      <c r="G32" s="139">
        <f t="shared" si="0"/>
        <v>18088.78</v>
      </c>
      <c r="H32" s="139">
        <f t="shared" si="0"/>
        <v>21169.6</v>
      </c>
      <c r="I32" s="139">
        <f t="shared" si="0"/>
        <v>27144.14</v>
      </c>
      <c r="J32" s="139">
        <f t="shared" si="0"/>
        <v>38479.77</v>
      </c>
      <c r="K32" s="139">
        <f t="shared" si="0"/>
        <v>65211</v>
      </c>
    </row>
    <row r="40" spans="1:1">
      <c r="A40" s="137" t="s">
        <v>358</v>
      </c>
    </row>
    <row r="41" s="138" customFormat="1" spans="1:11">
      <c r="A41" s="142" t="s">
        <v>349</v>
      </c>
      <c r="B41" s="143">
        <v>44561</v>
      </c>
      <c r="C41" s="143">
        <v>44651</v>
      </c>
      <c r="D41" s="143">
        <v>44742</v>
      </c>
      <c r="E41" s="143">
        <v>44834</v>
      </c>
      <c r="F41" s="143">
        <v>44926</v>
      </c>
      <c r="G41" s="143">
        <v>45016</v>
      </c>
      <c r="H41" s="143">
        <v>45107</v>
      </c>
      <c r="I41" s="143">
        <v>45199</v>
      </c>
      <c r="J41" s="143">
        <v>45291</v>
      </c>
      <c r="K41" s="143">
        <v>45382</v>
      </c>
    </row>
    <row r="42" s="139" customFormat="1" spans="1:11">
      <c r="A42" s="139" t="s">
        <v>83</v>
      </c>
      <c r="B42">
        <v>72229.29</v>
      </c>
      <c r="C42">
        <v>78439.06</v>
      </c>
      <c r="D42">
        <v>71934.66</v>
      </c>
      <c r="E42">
        <v>79611.37</v>
      </c>
      <c r="F42">
        <v>88488.59</v>
      </c>
      <c r="G42">
        <v>105932.35</v>
      </c>
      <c r="H42">
        <v>102236.08</v>
      </c>
      <c r="I42">
        <v>105128.24</v>
      </c>
      <c r="J42">
        <v>110577.14</v>
      </c>
      <c r="K42">
        <v>119986.31</v>
      </c>
    </row>
    <row r="43" s="139" customFormat="1" spans="1:11">
      <c r="A43" s="139" t="s">
        <v>84</v>
      </c>
      <c r="B43">
        <v>65151.27</v>
      </c>
      <c r="C43">
        <v>70156.27</v>
      </c>
      <c r="D43">
        <v>69521.93</v>
      </c>
      <c r="E43">
        <v>74039.06</v>
      </c>
      <c r="F43">
        <v>77668.35</v>
      </c>
      <c r="G43">
        <v>92817.95</v>
      </c>
      <c r="H43">
        <v>89018.36</v>
      </c>
      <c r="I43">
        <v>91361.3</v>
      </c>
      <c r="J43">
        <v>95158.77</v>
      </c>
      <c r="K43">
        <v>102851</v>
      </c>
    </row>
    <row r="44" s="139" customFormat="1" spans="1:11">
      <c r="A44" s="139" t="s">
        <v>86</v>
      </c>
      <c r="B44">
        <v>788.73</v>
      </c>
      <c r="C44">
        <v>188.74</v>
      </c>
      <c r="D44">
        <v>2380.98</v>
      </c>
      <c r="E44">
        <v>1351.14</v>
      </c>
      <c r="F44">
        <v>1129.98</v>
      </c>
      <c r="G44">
        <v>1452.86</v>
      </c>
      <c r="H44">
        <v>683.56</v>
      </c>
      <c r="I44">
        <v>1507.05</v>
      </c>
      <c r="J44">
        <v>1603.76</v>
      </c>
      <c r="K44">
        <v>1618.3</v>
      </c>
    </row>
    <row r="45" s="139" customFormat="1" spans="1:11">
      <c r="A45" s="139" t="s">
        <v>87</v>
      </c>
      <c r="B45">
        <v>6078.13</v>
      </c>
      <c r="C45">
        <v>6432.11</v>
      </c>
      <c r="D45">
        <v>5841.04</v>
      </c>
      <c r="E45">
        <v>5897.34</v>
      </c>
      <c r="F45">
        <v>6071.78</v>
      </c>
      <c r="G45">
        <v>7050.2</v>
      </c>
      <c r="H45">
        <v>6633.18</v>
      </c>
      <c r="I45">
        <v>6636.42</v>
      </c>
      <c r="J45">
        <v>6850</v>
      </c>
      <c r="K45">
        <v>7150.53</v>
      </c>
    </row>
    <row r="46" s="139" customFormat="1" spans="1:11">
      <c r="A46" s="139" t="s">
        <v>88</v>
      </c>
      <c r="B46">
        <v>2400.74</v>
      </c>
      <c r="C46">
        <v>2380.52</v>
      </c>
      <c r="D46">
        <v>2420.72</v>
      </c>
      <c r="E46">
        <v>2487.26</v>
      </c>
      <c r="F46">
        <v>2675.83</v>
      </c>
      <c r="G46">
        <v>2641.67</v>
      </c>
      <c r="H46">
        <v>2615.39</v>
      </c>
      <c r="I46">
        <v>2651.69</v>
      </c>
      <c r="J46">
        <v>2484.91</v>
      </c>
      <c r="K46">
        <v>2233.77</v>
      </c>
    </row>
    <row r="47" s="139" customFormat="1" spans="1:11">
      <c r="A47" s="139" t="s">
        <v>89</v>
      </c>
      <c r="B47">
        <v>-612.12</v>
      </c>
      <c r="C47">
        <v>-341.1</v>
      </c>
      <c r="D47">
        <v>-3468.05</v>
      </c>
      <c r="E47">
        <v>-1461.15</v>
      </c>
      <c r="F47">
        <v>3202.61</v>
      </c>
      <c r="G47">
        <v>4875.39</v>
      </c>
      <c r="H47">
        <v>4652.71</v>
      </c>
      <c r="I47">
        <v>5985.88</v>
      </c>
      <c r="J47">
        <v>7687.22</v>
      </c>
      <c r="K47">
        <v>9369.31</v>
      </c>
    </row>
    <row r="48" s="139" customFormat="1" spans="1:11">
      <c r="A48" s="139" t="s">
        <v>90</v>
      </c>
      <c r="B48">
        <v>726.05</v>
      </c>
      <c r="C48">
        <v>758.22</v>
      </c>
      <c r="D48">
        <v>1518.96</v>
      </c>
      <c r="E48">
        <v>-457.08</v>
      </c>
      <c r="F48">
        <v>262.83</v>
      </c>
      <c r="G48">
        <v>-620.65</v>
      </c>
      <c r="H48">
        <v>1563.01</v>
      </c>
      <c r="I48">
        <v>2202.84</v>
      </c>
      <c r="J48">
        <v>541.79</v>
      </c>
      <c r="K48">
        <v>-8159.28</v>
      </c>
    </row>
    <row r="49" s="139" customFormat="1" spans="1:11">
      <c r="A49" s="139" t="s">
        <v>91</v>
      </c>
      <c r="B49">
        <v>-1516.14</v>
      </c>
      <c r="C49">
        <v>-1032.84</v>
      </c>
      <c r="D49">
        <v>-5006.6</v>
      </c>
      <c r="E49">
        <v>-944.61</v>
      </c>
      <c r="F49">
        <v>2957.71</v>
      </c>
      <c r="G49">
        <v>5407.79</v>
      </c>
      <c r="H49">
        <v>3202.8</v>
      </c>
      <c r="I49">
        <v>3764</v>
      </c>
      <c r="J49">
        <v>7025.11</v>
      </c>
      <c r="K49">
        <v>17407.18</v>
      </c>
    </row>
    <row r="50" spans="1:11">
      <c r="A50" s="139" t="s">
        <v>85</v>
      </c>
      <c r="B50">
        <v>7078.02</v>
      </c>
      <c r="C50">
        <v>8282.79</v>
      </c>
      <c r="D50">
        <v>2412.73</v>
      </c>
      <c r="E50">
        <v>5572.31</v>
      </c>
      <c r="F50">
        <v>10820.24</v>
      </c>
      <c r="G50">
        <v>13114.4</v>
      </c>
      <c r="H50">
        <v>13217.72</v>
      </c>
      <c r="I50">
        <v>13766.94</v>
      </c>
      <c r="J50">
        <v>15418.37</v>
      </c>
      <c r="K50">
        <v>17135.31</v>
      </c>
    </row>
    <row r="55" spans="1:1">
      <c r="A55" s="137" t="s">
        <v>359</v>
      </c>
    </row>
    <row r="56" s="138" customFormat="1" spans="1:11">
      <c r="A56" s="142" t="s">
        <v>349</v>
      </c>
      <c r="B56" s="143">
        <v>42094</v>
      </c>
      <c r="C56" s="143">
        <v>42460</v>
      </c>
      <c r="D56" s="143">
        <v>42825</v>
      </c>
      <c r="E56" s="143">
        <v>43190</v>
      </c>
      <c r="F56" s="143">
        <v>43555</v>
      </c>
      <c r="G56" s="143">
        <v>43921</v>
      </c>
      <c r="H56" s="143">
        <v>44286</v>
      </c>
      <c r="I56" s="143">
        <v>44651</v>
      </c>
      <c r="J56" s="143">
        <v>45016</v>
      </c>
      <c r="K56" s="143">
        <v>45382</v>
      </c>
    </row>
    <row r="57" spans="1:11">
      <c r="A57" s="139" t="s">
        <v>117</v>
      </c>
      <c r="B57">
        <v>643.78</v>
      </c>
      <c r="C57">
        <v>679.18</v>
      </c>
      <c r="D57">
        <v>679.22</v>
      </c>
      <c r="E57">
        <v>679.22</v>
      </c>
      <c r="F57">
        <v>679.22</v>
      </c>
      <c r="G57">
        <v>719.54</v>
      </c>
      <c r="H57">
        <v>765.81</v>
      </c>
      <c r="I57">
        <v>765.88</v>
      </c>
      <c r="J57">
        <v>766.02</v>
      </c>
      <c r="K57">
        <v>766.5</v>
      </c>
    </row>
    <row r="58" spans="1:11">
      <c r="A58" s="139" t="s">
        <v>118</v>
      </c>
      <c r="B58">
        <v>55618.14</v>
      </c>
      <c r="C58">
        <v>78273.23</v>
      </c>
      <c r="D58">
        <v>57382.67</v>
      </c>
      <c r="E58">
        <v>94748.69</v>
      </c>
      <c r="F58">
        <v>59500.34</v>
      </c>
      <c r="G58">
        <v>61491.49</v>
      </c>
      <c r="H58">
        <v>54480.91</v>
      </c>
      <c r="I58">
        <v>43795.36</v>
      </c>
      <c r="J58">
        <v>44555.77</v>
      </c>
      <c r="K58">
        <v>84151.52</v>
      </c>
    </row>
    <row r="59" spans="1:11">
      <c r="A59" s="139" t="s">
        <v>119</v>
      </c>
      <c r="B59">
        <v>73610.39</v>
      </c>
      <c r="C59">
        <v>69359.96</v>
      </c>
      <c r="D59">
        <v>78603.98</v>
      </c>
      <c r="E59">
        <v>88950.47</v>
      </c>
      <c r="F59">
        <v>106175.34</v>
      </c>
      <c r="G59">
        <v>124787.64</v>
      </c>
      <c r="H59">
        <v>142130.57</v>
      </c>
      <c r="I59">
        <v>146449.03</v>
      </c>
      <c r="J59">
        <v>134113.44</v>
      </c>
      <c r="K59">
        <v>107262.5</v>
      </c>
    </row>
    <row r="60" spans="1:11">
      <c r="A60" s="139" t="s">
        <v>120</v>
      </c>
      <c r="B60">
        <v>107442.48</v>
      </c>
      <c r="C60">
        <v>114871.75</v>
      </c>
      <c r="D60">
        <v>135914.49</v>
      </c>
      <c r="E60">
        <v>142813.43</v>
      </c>
      <c r="F60">
        <v>139348.59</v>
      </c>
      <c r="G60">
        <v>133180.72</v>
      </c>
      <c r="H60">
        <v>144192.62</v>
      </c>
      <c r="I60">
        <v>138051.22</v>
      </c>
      <c r="J60">
        <v>155239.2</v>
      </c>
      <c r="K60">
        <v>177340.09</v>
      </c>
    </row>
    <row r="61" s="137" customFormat="1" spans="1:11">
      <c r="A61" s="137" t="s">
        <v>121</v>
      </c>
      <c r="B61">
        <v>237314.79</v>
      </c>
      <c r="C61">
        <v>263184.12</v>
      </c>
      <c r="D61">
        <v>272580.36</v>
      </c>
      <c r="E61">
        <v>327191.81</v>
      </c>
      <c r="F61">
        <v>305703.49</v>
      </c>
      <c r="G61">
        <v>320179.39</v>
      </c>
      <c r="H61">
        <v>341569.91</v>
      </c>
      <c r="I61">
        <v>329061.49</v>
      </c>
      <c r="J61">
        <v>334674.43</v>
      </c>
      <c r="K61">
        <v>369520.61</v>
      </c>
    </row>
    <row r="62" spans="1:11">
      <c r="A62" s="139" t="s">
        <v>122</v>
      </c>
      <c r="B62">
        <v>88479.49</v>
      </c>
      <c r="C62">
        <v>107231.76</v>
      </c>
      <c r="D62">
        <v>95944.08</v>
      </c>
      <c r="E62">
        <v>121413.86</v>
      </c>
      <c r="F62">
        <v>111234.47</v>
      </c>
      <c r="G62">
        <v>127107.14</v>
      </c>
      <c r="H62">
        <v>138707.61</v>
      </c>
      <c r="I62">
        <v>138855.45</v>
      </c>
      <c r="J62">
        <v>132079.76</v>
      </c>
      <c r="K62">
        <v>121285.46</v>
      </c>
    </row>
    <row r="63" spans="1:11">
      <c r="A63" s="139" t="s">
        <v>123</v>
      </c>
      <c r="B63">
        <v>28640.09</v>
      </c>
      <c r="C63">
        <v>25918.94</v>
      </c>
      <c r="D63">
        <v>33698.84</v>
      </c>
      <c r="E63">
        <v>40033.5</v>
      </c>
      <c r="F63">
        <v>31883.84</v>
      </c>
      <c r="G63">
        <v>35622.29</v>
      </c>
      <c r="H63">
        <v>20963.93</v>
      </c>
      <c r="I63">
        <v>10251.09</v>
      </c>
      <c r="J63">
        <v>14274.5</v>
      </c>
      <c r="K63">
        <v>35698.43</v>
      </c>
    </row>
    <row r="64" spans="1:11">
      <c r="A64" s="139" t="s">
        <v>124</v>
      </c>
      <c r="B64">
        <v>15336.74</v>
      </c>
      <c r="C64">
        <v>23767.02</v>
      </c>
      <c r="D64">
        <v>20337.92</v>
      </c>
      <c r="E64">
        <v>20812.75</v>
      </c>
      <c r="F64">
        <v>15770.72</v>
      </c>
      <c r="G64">
        <v>16308.48</v>
      </c>
      <c r="H64">
        <v>24620.28</v>
      </c>
      <c r="I64">
        <v>29379.53</v>
      </c>
      <c r="J64">
        <v>26379.16</v>
      </c>
      <c r="K64">
        <v>22971.07</v>
      </c>
    </row>
    <row r="65" spans="1:11">
      <c r="A65" s="139" t="s">
        <v>125</v>
      </c>
      <c r="B65">
        <v>104858.47</v>
      </c>
      <c r="C65">
        <v>106266.4</v>
      </c>
      <c r="D65">
        <v>122599.52</v>
      </c>
      <c r="E65">
        <v>144931.7</v>
      </c>
      <c r="F65">
        <v>146814.46</v>
      </c>
      <c r="G65">
        <v>141141.48</v>
      </c>
      <c r="H65">
        <v>157278.09</v>
      </c>
      <c r="I65">
        <v>150575.42</v>
      </c>
      <c r="J65">
        <v>161941.01</v>
      </c>
      <c r="K65">
        <v>189565.65</v>
      </c>
    </row>
    <row r="66" s="137" customFormat="1" spans="1:11">
      <c r="A66" s="137" t="s">
        <v>121</v>
      </c>
      <c r="B66">
        <v>237314.79</v>
      </c>
      <c r="C66">
        <v>263184.12</v>
      </c>
      <c r="D66">
        <v>272580.36</v>
      </c>
      <c r="E66">
        <v>327191.81</v>
      </c>
      <c r="F66">
        <v>305703.49</v>
      </c>
      <c r="G66">
        <v>320179.39</v>
      </c>
      <c r="H66">
        <v>341569.91</v>
      </c>
      <c r="I66">
        <v>329061.49</v>
      </c>
      <c r="J66">
        <v>334674.43</v>
      </c>
      <c r="K66">
        <v>369520.61</v>
      </c>
    </row>
    <row r="67" s="139" customFormat="1" spans="1:11">
      <c r="A67" s="139" t="s">
        <v>181</v>
      </c>
      <c r="B67">
        <v>12579.2</v>
      </c>
      <c r="C67">
        <v>13570.91</v>
      </c>
      <c r="D67">
        <v>14075.55</v>
      </c>
      <c r="E67">
        <v>19893.3</v>
      </c>
      <c r="F67">
        <v>18996.17</v>
      </c>
      <c r="G67">
        <v>11172.69</v>
      </c>
      <c r="H67">
        <v>12679.08</v>
      </c>
      <c r="I67">
        <v>12442.12</v>
      </c>
      <c r="J67">
        <v>15737.97</v>
      </c>
      <c r="K67">
        <v>16951.81</v>
      </c>
    </row>
    <row r="68" spans="1:11">
      <c r="A68" s="139" t="s">
        <v>128</v>
      </c>
      <c r="B68">
        <v>29272.34</v>
      </c>
      <c r="C68">
        <v>32655.73</v>
      </c>
      <c r="D68">
        <v>35085.31</v>
      </c>
      <c r="E68">
        <v>42137.63</v>
      </c>
      <c r="F68">
        <v>39013.73</v>
      </c>
      <c r="G68">
        <v>37456.88</v>
      </c>
      <c r="H68">
        <v>36088.59</v>
      </c>
      <c r="I68">
        <v>35240.34</v>
      </c>
      <c r="J68">
        <v>40755.39</v>
      </c>
      <c r="K68">
        <v>47788.29</v>
      </c>
    </row>
    <row r="69" spans="1:11">
      <c r="A69" s="139" t="s">
        <v>182</v>
      </c>
      <c r="B69">
        <v>32115.76</v>
      </c>
      <c r="C69">
        <v>30460.4</v>
      </c>
      <c r="D69">
        <v>36077.88</v>
      </c>
      <c r="E69">
        <v>34613.91</v>
      </c>
      <c r="F69">
        <v>32648.82</v>
      </c>
      <c r="G69">
        <v>33726.97</v>
      </c>
      <c r="H69">
        <v>46792.46</v>
      </c>
      <c r="I69">
        <v>40669.19</v>
      </c>
      <c r="J69">
        <v>37015.56</v>
      </c>
      <c r="K69">
        <v>45806.69</v>
      </c>
    </row>
    <row r="70" spans="1:11">
      <c r="A70" s="139" t="s">
        <v>360</v>
      </c>
      <c r="B70">
        <v>3218930067</v>
      </c>
      <c r="C70">
        <v>3395930306</v>
      </c>
      <c r="D70">
        <v>3396100719</v>
      </c>
      <c r="E70">
        <v>3396100719</v>
      </c>
      <c r="F70">
        <v>3396100719</v>
      </c>
      <c r="G70">
        <v>3597726185</v>
      </c>
      <c r="H70">
        <v>3829060661</v>
      </c>
      <c r="I70">
        <v>3829414903</v>
      </c>
      <c r="J70">
        <v>3830097221</v>
      </c>
      <c r="K70">
        <v>3832491897</v>
      </c>
    </row>
    <row r="71" spans="1:1">
      <c r="A71" s="139" t="s">
        <v>361</v>
      </c>
    </row>
    <row r="72" spans="1:11">
      <c r="A72" s="139" t="s">
        <v>362</v>
      </c>
      <c r="B72">
        <v>2</v>
      </c>
      <c r="C72">
        <v>2</v>
      </c>
      <c r="D72">
        <v>2</v>
      </c>
      <c r="E72">
        <v>2</v>
      </c>
      <c r="F72">
        <v>2</v>
      </c>
      <c r="G72">
        <v>2</v>
      </c>
      <c r="H72">
        <v>2</v>
      </c>
      <c r="I72">
        <v>2</v>
      </c>
      <c r="J72">
        <v>2</v>
      </c>
      <c r="K72">
        <v>2</v>
      </c>
    </row>
    <row r="74" spans="1:11">
      <c r="A74" s="139" t="s">
        <v>125</v>
      </c>
      <c r="B74" s="139">
        <f>B65-SUM(B67:B69)</f>
        <v>30891.17</v>
      </c>
      <c r="C74" s="139">
        <f t="shared" ref="C74:K74" si="1">C65-SUM(C67:C69)</f>
        <v>29579.36</v>
      </c>
      <c r="D74" s="139">
        <f t="shared" si="1"/>
        <v>37360.78</v>
      </c>
      <c r="E74" s="139">
        <f t="shared" si="1"/>
        <v>48286.86</v>
      </c>
      <c r="F74" s="139">
        <f t="shared" si="1"/>
        <v>56155.74</v>
      </c>
      <c r="G74" s="139">
        <f t="shared" si="1"/>
        <v>58784.94</v>
      </c>
      <c r="H74" s="139">
        <f t="shared" si="1"/>
        <v>61717.96</v>
      </c>
      <c r="I74" s="139">
        <f t="shared" si="1"/>
        <v>62223.77</v>
      </c>
      <c r="J74" s="139">
        <f t="shared" si="1"/>
        <v>68432.09</v>
      </c>
      <c r="K74" s="139">
        <f t="shared" si="1"/>
        <v>79018.86</v>
      </c>
    </row>
    <row r="75" spans="1:11">
      <c r="A75" s="139" t="s">
        <v>184</v>
      </c>
      <c r="B75" s="139">
        <f>B61</f>
        <v>237314.79</v>
      </c>
      <c r="C75" s="139">
        <f t="shared" ref="C75:K75" si="2">C61</f>
        <v>263184.12</v>
      </c>
      <c r="D75" s="139">
        <f t="shared" si="2"/>
        <v>272580.36</v>
      </c>
      <c r="E75" s="139">
        <f t="shared" si="2"/>
        <v>327191.81</v>
      </c>
      <c r="F75" s="139">
        <f t="shared" si="2"/>
        <v>305703.49</v>
      </c>
      <c r="G75" s="139">
        <f t="shared" si="2"/>
        <v>320179.39</v>
      </c>
      <c r="H75" s="139">
        <f t="shared" si="2"/>
        <v>341569.91</v>
      </c>
      <c r="I75" s="139">
        <f t="shared" si="2"/>
        <v>329061.49</v>
      </c>
      <c r="J75" s="139">
        <f t="shared" si="2"/>
        <v>334674.43</v>
      </c>
      <c r="K75" s="139">
        <f t="shared" si="2"/>
        <v>369520.61</v>
      </c>
    </row>
    <row r="80" spans="1:1">
      <c r="A80" s="137" t="s">
        <v>363</v>
      </c>
    </row>
    <row r="81" s="138" customFormat="1" spans="1:11">
      <c r="A81" s="142" t="s">
        <v>349</v>
      </c>
      <c r="B81" s="143">
        <v>42094</v>
      </c>
      <c r="C81" s="143">
        <v>42460</v>
      </c>
      <c r="D81" s="143">
        <v>42825</v>
      </c>
      <c r="E81" s="143">
        <v>43190</v>
      </c>
      <c r="F81" s="143">
        <v>43555</v>
      </c>
      <c r="G81" s="143">
        <v>43921</v>
      </c>
      <c r="H81" s="143">
        <v>44286</v>
      </c>
      <c r="I81" s="143">
        <v>44651</v>
      </c>
      <c r="J81" s="143">
        <v>45016</v>
      </c>
      <c r="K81" s="143">
        <v>45382</v>
      </c>
    </row>
    <row r="82" s="137" customFormat="1" spans="1:11">
      <c r="A82" s="139" t="s">
        <v>134</v>
      </c>
      <c r="B82">
        <v>35531.26</v>
      </c>
      <c r="C82">
        <v>37899.54</v>
      </c>
      <c r="D82">
        <v>30199.25</v>
      </c>
      <c r="E82">
        <v>23857.42</v>
      </c>
      <c r="F82">
        <v>18890.75</v>
      </c>
      <c r="G82">
        <v>26632.94</v>
      </c>
      <c r="H82">
        <v>29000.51</v>
      </c>
      <c r="I82">
        <v>14282.83</v>
      </c>
      <c r="J82">
        <v>35388.01</v>
      </c>
      <c r="K82">
        <v>67915.36</v>
      </c>
    </row>
    <row r="83" s="139" customFormat="1" spans="1:11">
      <c r="A83" s="139" t="s">
        <v>135</v>
      </c>
      <c r="B83">
        <v>-36232.35</v>
      </c>
      <c r="C83">
        <v>-36693.9</v>
      </c>
      <c r="D83">
        <v>-39571.4</v>
      </c>
      <c r="E83">
        <v>-25139.14</v>
      </c>
      <c r="F83">
        <v>-20878.07</v>
      </c>
      <c r="G83">
        <v>-33114.55</v>
      </c>
      <c r="H83">
        <v>-25672.5</v>
      </c>
      <c r="I83">
        <v>-4443.66</v>
      </c>
      <c r="J83">
        <v>-15417.17</v>
      </c>
      <c r="K83">
        <v>-22781.56</v>
      </c>
    </row>
    <row r="84" s="139" customFormat="1" spans="1:11">
      <c r="A84" s="139" t="s">
        <v>136</v>
      </c>
      <c r="B84">
        <v>5201.44</v>
      </c>
      <c r="C84">
        <v>-3795.12</v>
      </c>
      <c r="D84">
        <v>6205.3</v>
      </c>
      <c r="E84">
        <v>2011.71</v>
      </c>
      <c r="F84">
        <v>8830.37</v>
      </c>
      <c r="G84">
        <v>3389.61</v>
      </c>
      <c r="H84">
        <v>9904.2</v>
      </c>
      <c r="I84">
        <v>-3380.17</v>
      </c>
      <c r="J84">
        <v>-26242.9</v>
      </c>
      <c r="K84">
        <v>-37005.99</v>
      </c>
    </row>
    <row r="85" s="137" customFormat="1" spans="1:11">
      <c r="A85" s="139" t="s">
        <v>137</v>
      </c>
      <c r="B85">
        <v>4500.35</v>
      </c>
      <c r="C85">
        <v>-2589.48</v>
      </c>
      <c r="D85">
        <v>-3166.85</v>
      </c>
      <c r="E85">
        <v>729.99</v>
      </c>
      <c r="F85">
        <v>6843.05</v>
      </c>
      <c r="G85">
        <v>-3092</v>
      </c>
      <c r="H85">
        <v>13232.21</v>
      </c>
      <c r="I85">
        <v>6459</v>
      </c>
      <c r="J85">
        <v>-6272.06</v>
      </c>
      <c r="K85">
        <v>8127.81</v>
      </c>
    </row>
    <row r="90" s="137" customFormat="1" spans="1:11">
      <c r="A90" s="137" t="s">
        <v>364</v>
      </c>
      <c r="B90">
        <v>544.37</v>
      </c>
      <c r="C90">
        <v>386.6</v>
      </c>
      <c r="D90">
        <v>465.85</v>
      </c>
      <c r="E90">
        <v>326.85</v>
      </c>
      <c r="F90">
        <v>174.25</v>
      </c>
      <c r="G90">
        <v>71.05</v>
      </c>
      <c r="H90">
        <v>301.8</v>
      </c>
      <c r="I90">
        <v>433.75</v>
      </c>
      <c r="J90">
        <v>420.8</v>
      </c>
      <c r="K90">
        <v>992.8</v>
      </c>
    </row>
    <row r="92" s="137" customFormat="1" spans="1:1">
      <c r="A92" s="137" t="s">
        <v>365</v>
      </c>
    </row>
    <row r="93" spans="1:11">
      <c r="A93" s="139" t="s">
        <v>366</v>
      </c>
      <c r="B93" s="144">
        <v>288.74</v>
      </c>
      <c r="C93" s="144">
        <v>288.72</v>
      </c>
      <c r="D93" s="144">
        <v>288.73</v>
      </c>
      <c r="E93" s="144">
        <v>288.73</v>
      </c>
      <c r="F93" s="144">
        <v>288.73</v>
      </c>
      <c r="G93" s="144">
        <v>308.9</v>
      </c>
      <c r="H93" s="144">
        <v>332.03</v>
      </c>
      <c r="I93" s="144">
        <v>332.07</v>
      </c>
      <c r="J93" s="144">
        <v>332.13</v>
      </c>
      <c r="K93" s="144">
        <v>332.37</v>
      </c>
    </row>
  </sheetData>
  <mergeCells count="2">
    <mergeCell ref="E1:K1"/>
    <mergeCell ref="E2:K2"/>
  </mergeCells>
  <conditionalFormatting sqref="E1:K1">
    <cfRule type="cellIs" dxfId="3" priority="1" operator="notEqual">
      <formula>""</formula>
    </cfRule>
  </conditionalFormatting>
  <hyperlinks>
    <hyperlink ref="E1:K1" r:id="rId1" display="=IF(B2&lt;&gt;B3,&quot;A NEW VERSION OF THE WORKSHEET IS AVAILABLE&quot;,&quot;&quot;)"/>
  </hyperlink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0"/>
  <sheetViews>
    <sheetView showGridLines="0" workbookViewId="0">
      <pane ySplit="7" topLeftCell="A8" activePane="bottomLeft" state="frozen"/>
      <selection/>
      <selection pane="bottomLeft" activeCell="B7" sqref="B7"/>
    </sheetView>
  </sheetViews>
  <sheetFormatPr defaultColWidth="9" defaultRowHeight="15"/>
  <cols>
    <col min="1" max="1" width="1.85714285714286" customWidth="1"/>
    <col min="2" max="2" width="22.8571428571429" customWidth="1"/>
    <col min="3" max="14" width="9.57142857142857" customWidth="1"/>
  </cols>
  <sheetData>
    <row r="1" spans="1:1">
      <c r="A1" t="s">
        <v>48</v>
      </c>
    </row>
    <row r="7" spans="2:14">
      <c r="B7" s="131" t="s">
        <v>337</v>
      </c>
      <c r="C7" s="132">
        <v>41334</v>
      </c>
      <c r="D7" s="132">
        <v>41699</v>
      </c>
      <c r="E7" s="132">
        <v>42064</v>
      </c>
      <c r="F7" s="132">
        <v>42430</v>
      </c>
      <c r="G7" s="132">
        <v>42795</v>
      </c>
      <c r="H7" s="132">
        <v>43160</v>
      </c>
      <c r="I7" s="132">
        <v>43525</v>
      </c>
      <c r="J7" s="132">
        <v>43891</v>
      </c>
      <c r="K7" s="132">
        <v>44256</v>
      </c>
      <c r="L7" s="132">
        <v>44621</v>
      </c>
      <c r="M7" s="132">
        <v>44986</v>
      </c>
      <c r="N7" s="132">
        <v>45352</v>
      </c>
    </row>
    <row r="9" spans="2:14">
      <c r="B9" s="27" t="s">
        <v>367</v>
      </c>
      <c r="C9" s="133">
        <v>638</v>
      </c>
      <c r="D9" s="133">
        <v>644</v>
      </c>
      <c r="E9" s="133">
        <v>644</v>
      </c>
      <c r="F9" s="133">
        <v>679</v>
      </c>
      <c r="G9" s="133">
        <v>679</v>
      </c>
      <c r="H9" s="133">
        <v>679</v>
      </c>
      <c r="I9" s="133">
        <v>679</v>
      </c>
      <c r="J9" s="133">
        <v>720</v>
      </c>
      <c r="K9" s="133">
        <v>766</v>
      </c>
      <c r="L9" s="133">
        <v>766</v>
      </c>
      <c r="M9" s="133">
        <v>766</v>
      </c>
      <c r="N9" s="133">
        <v>766</v>
      </c>
    </row>
    <row r="10" spans="2:14">
      <c r="B10" s="27" t="s">
        <v>118</v>
      </c>
      <c r="C10" s="133">
        <v>36999</v>
      </c>
      <c r="D10" s="133">
        <v>64960</v>
      </c>
      <c r="E10" s="133">
        <v>55618</v>
      </c>
      <c r="F10" s="133">
        <v>78273</v>
      </c>
      <c r="G10" s="133">
        <v>57383</v>
      </c>
      <c r="H10" s="133">
        <v>94749</v>
      </c>
      <c r="I10" s="133">
        <v>59500</v>
      </c>
      <c r="J10" s="133">
        <v>61491</v>
      </c>
      <c r="K10" s="133">
        <v>54481</v>
      </c>
      <c r="L10" s="133">
        <v>43795</v>
      </c>
      <c r="M10" s="133">
        <v>44556</v>
      </c>
      <c r="N10" s="133">
        <v>84152</v>
      </c>
    </row>
    <row r="11" spans="2:14">
      <c r="B11" s="27" t="s">
        <v>368</v>
      </c>
      <c r="C11" s="133"/>
      <c r="D11" s="133"/>
      <c r="E11" s="133"/>
      <c r="F11" s="133"/>
      <c r="G11" s="133"/>
      <c r="H11" s="133"/>
      <c r="I11" s="133"/>
      <c r="J11" s="133"/>
      <c r="K11" s="133"/>
      <c r="L11" s="133"/>
      <c r="M11" s="133"/>
      <c r="N11" s="133"/>
    </row>
    <row r="12" spans="2:14">
      <c r="B12" t="s">
        <v>369</v>
      </c>
      <c r="C12" s="133">
        <v>32155</v>
      </c>
      <c r="D12" s="133">
        <v>45259</v>
      </c>
      <c r="E12" s="133">
        <v>56071</v>
      </c>
      <c r="F12" s="133">
        <v>50510</v>
      </c>
      <c r="G12" s="133">
        <v>60629</v>
      </c>
      <c r="H12" s="133">
        <v>61200</v>
      </c>
      <c r="I12" s="133">
        <v>70818</v>
      </c>
      <c r="J12" s="133">
        <v>83316</v>
      </c>
      <c r="K12" s="133">
        <v>93113</v>
      </c>
      <c r="L12" s="133">
        <v>97759</v>
      </c>
      <c r="M12" s="133">
        <v>88696</v>
      </c>
      <c r="N12" s="133">
        <v>62149</v>
      </c>
    </row>
    <row r="13" spans="2:14">
      <c r="B13" t="s">
        <v>370</v>
      </c>
      <c r="C13" s="133">
        <v>11620</v>
      </c>
      <c r="D13" s="133">
        <v>9696</v>
      </c>
      <c r="E13" s="133">
        <v>13140</v>
      </c>
      <c r="F13" s="133">
        <v>11451</v>
      </c>
      <c r="G13" s="133">
        <v>13860</v>
      </c>
      <c r="H13" s="133">
        <v>16795</v>
      </c>
      <c r="I13" s="133">
        <v>20150</v>
      </c>
      <c r="J13" s="133">
        <v>16363</v>
      </c>
      <c r="K13" s="133">
        <v>42792</v>
      </c>
      <c r="L13" s="133">
        <v>41918</v>
      </c>
      <c r="M13" s="133">
        <v>36965</v>
      </c>
      <c r="N13" s="133">
        <v>36352</v>
      </c>
    </row>
    <row r="14" spans="2:14">
      <c r="B14" t="s">
        <v>371</v>
      </c>
      <c r="C14" s="133">
        <v>0</v>
      </c>
      <c r="D14" s="133">
        <v>0</v>
      </c>
      <c r="E14" s="133">
        <v>0</v>
      </c>
      <c r="F14" s="133">
        <v>0</v>
      </c>
      <c r="G14" s="133">
        <v>0</v>
      </c>
      <c r="H14" s="133">
        <v>0</v>
      </c>
      <c r="I14" s="133">
        <v>173</v>
      </c>
      <c r="J14" s="133">
        <v>5977</v>
      </c>
      <c r="K14" s="133">
        <v>6226</v>
      </c>
      <c r="L14" s="133">
        <v>6772</v>
      </c>
      <c r="M14" s="133">
        <v>8453</v>
      </c>
      <c r="N14" s="133">
        <v>8762</v>
      </c>
    </row>
    <row r="15" spans="2:14">
      <c r="B15" t="s">
        <v>372</v>
      </c>
      <c r="C15" s="133">
        <v>9940</v>
      </c>
      <c r="D15" s="133">
        <v>5688</v>
      </c>
      <c r="E15" s="133">
        <v>4399</v>
      </c>
      <c r="F15" s="133">
        <v>7399</v>
      </c>
      <c r="G15" s="133">
        <v>4115</v>
      </c>
      <c r="H15" s="133">
        <v>10956</v>
      </c>
      <c r="I15" s="133">
        <v>15034</v>
      </c>
      <c r="J15" s="133">
        <v>19132</v>
      </c>
      <c r="K15" s="133">
        <v>0</v>
      </c>
      <c r="L15" s="133">
        <v>0</v>
      </c>
      <c r="M15" s="133">
        <v>0</v>
      </c>
      <c r="N15" s="133">
        <v>0</v>
      </c>
    </row>
    <row r="16" spans="2:14">
      <c r="B16" s="27" t="s">
        <v>373</v>
      </c>
      <c r="C16" s="133"/>
      <c r="D16" s="133"/>
      <c r="E16" s="133"/>
      <c r="F16" s="133"/>
      <c r="G16" s="133"/>
      <c r="H16" s="133"/>
      <c r="I16" s="133"/>
      <c r="J16" s="133"/>
      <c r="K16" s="133"/>
      <c r="L16" s="133"/>
      <c r="M16" s="133"/>
      <c r="N16" s="133"/>
    </row>
    <row r="17" spans="2:14">
      <c r="B17" t="s">
        <v>374</v>
      </c>
      <c r="C17" s="133">
        <v>370</v>
      </c>
      <c r="D17" s="133">
        <v>421</v>
      </c>
      <c r="E17" s="133">
        <v>433</v>
      </c>
      <c r="F17" s="133">
        <v>433</v>
      </c>
      <c r="G17" s="133">
        <v>453</v>
      </c>
      <c r="H17" s="133">
        <v>525</v>
      </c>
      <c r="I17" s="133">
        <v>523</v>
      </c>
      <c r="J17" s="133">
        <v>814</v>
      </c>
      <c r="K17" s="133">
        <v>1573</v>
      </c>
      <c r="L17" s="133">
        <v>4271</v>
      </c>
      <c r="M17" s="133">
        <v>7278</v>
      </c>
      <c r="N17" s="133">
        <v>8176</v>
      </c>
    </row>
    <row r="18" spans="2:14">
      <c r="B18" t="s">
        <v>375</v>
      </c>
      <c r="C18" s="133">
        <v>44912</v>
      </c>
      <c r="D18" s="133">
        <v>57316</v>
      </c>
      <c r="E18" s="133">
        <v>57407</v>
      </c>
      <c r="F18" s="133">
        <v>61562</v>
      </c>
      <c r="G18" s="133">
        <v>62533</v>
      </c>
      <c r="H18" s="133">
        <v>76940</v>
      </c>
      <c r="I18" s="133">
        <v>71691</v>
      </c>
      <c r="J18" s="133">
        <v>66398</v>
      </c>
      <c r="K18" s="133">
        <v>76040</v>
      </c>
      <c r="L18" s="133">
        <v>69750</v>
      </c>
      <c r="M18" s="133">
        <v>79252</v>
      </c>
      <c r="N18" s="133">
        <v>93979</v>
      </c>
    </row>
    <row r="19" spans="2:14">
      <c r="B19" t="s">
        <v>376</v>
      </c>
      <c r="C19" s="133">
        <v>2067</v>
      </c>
      <c r="D19" s="133">
        <v>3119</v>
      </c>
      <c r="E19" s="133">
        <v>2289</v>
      </c>
      <c r="F19" s="133">
        <v>2165</v>
      </c>
      <c r="G19" s="133">
        <v>1711</v>
      </c>
      <c r="H19" s="133">
        <v>0</v>
      </c>
      <c r="I19" s="133">
        <v>0</v>
      </c>
      <c r="J19" s="133">
        <v>0</v>
      </c>
      <c r="K19" s="133">
        <v>0</v>
      </c>
      <c r="L19" s="133">
        <v>0</v>
      </c>
      <c r="M19" s="133">
        <v>0</v>
      </c>
      <c r="N19" s="133">
        <v>0</v>
      </c>
    </row>
    <row r="20" spans="2:14">
      <c r="B20" t="s">
        <v>377</v>
      </c>
      <c r="C20" s="133">
        <v>29627</v>
      </c>
      <c r="D20" s="133">
        <v>31325</v>
      </c>
      <c r="E20" s="133">
        <v>47313</v>
      </c>
      <c r="F20" s="133">
        <v>50712</v>
      </c>
      <c r="G20" s="133">
        <v>71218</v>
      </c>
      <c r="H20" s="133">
        <v>65349</v>
      </c>
      <c r="I20" s="133">
        <v>67135</v>
      </c>
      <c r="J20" s="133">
        <v>65969</v>
      </c>
      <c r="K20" s="133">
        <v>66579</v>
      </c>
      <c r="L20" s="133">
        <v>64030</v>
      </c>
      <c r="M20" s="133">
        <v>68710</v>
      </c>
      <c r="N20" s="133">
        <v>75186</v>
      </c>
    </row>
    <row r="21" spans="2:14">
      <c r="B21" s="134" t="s">
        <v>178</v>
      </c>
      <c r="C21" s="133">
        <v>168330</v>
      </c>
      <c r="D21" s="133">
        <v>218426</v>
      </c>
      <c r="E21" s="133">
        <v>237315</v>
      </c>
      <c r="F21" s="133">
        <v>263184</v>
      </c>
      <c r="G21" s="133">
        <v>272580</v>
      </c>
      <c r="H21" s="133">
        <v>327192</v>
      </c>
      <c r="I21" s="133">
        <v>305703</v>
      </c>
      <c r="J21" s="133">
        <v>320179</v>
      </c>
      <c r="K21" s="133">
        <v>341570</v>
      </c>
      <c r="L21" s="133">
        <v>329061</v>
      </c>
      <c r="M21" s="133">
        <v>334674</v>
      </c>
      <c r="N21" s="133">
        <v>369521</v>
      </c>
    </row>
    <row r="23" spans="2:14">
      <c r="B23" s="27" t="s">
        <v>378</v>
      </c>
      <c r="C23" s="79"/>
      <c r="D23" s="79"/>
      <c r="E23" s="79"/>
      <c r="F23" s="79"/>
      <c r="G23" s="79"/>
      <c r="H23" s="79"/>
      <c r="I23" s="79"/>
      <c r="J23" s="79"/>
      <c r="K23" s="79"/>
      <c r="L23" s="79"/>
      <c r="M23" s="79"/>
      <c r="N23" s="79"/>
    </row>
    <row r="24" spans="2:14">
      <c r="B24" t="s">
        <v>379</v>
      </c>
      <c r="C24" s="133">
        <v>1959</v>
      </c>
      <c r="D24" s="133">
        <v>2296</v>
      </c>
      <c r="E24" s="133">
        <v>2513</v>
      </c>
      <c r="F24" s="133">
        <v>7185</v>
      </c>
      <c r="G24" s="133">
        <v>6762</v>
      </c>
      <c r="H24" s="133">
        <v>7339</v>
      </c>
      <c r="I24" s="133">
        <v>7286</v>
      </c>
      <c r="J24" s="133">
        <v>7675</v>
      </c>
      <c r="K24" s="133">
        <v>7819</v>
      </c>
      <c r="L24" s="133">
        <v>7760</v>
      </c>
      <c r="M24" s="133">
        <v>8045</v>
      </c>
      <c r="N24" s="133">
        <v>7930</v>
      </c>
    </row>
    <row r="25" spans="2:14">
      <c r="B25" t="s">
        <v>380</v>
      </c>
      <c r="C25" s="133">
        <v>8323</v>
      </c>
      <c r="D25" s="133">
        <v>11010</v>
      </c>
      <c r="E25" s="133">
        <v>13396</v>
      </c>
      <c r="F25" s="133">
        <v>12343</v>
      </c>
      <c r="G25" s="133">
        <v>12164</v>
      </c>
      <c r="H25" s="133">
        <v>16552</v>
      </c>
      <c r="I25" s="133">
        <v>22938</v>
      </c>
      <c r="J25" s="133">
        <v>32665</v>
      </c>
      <c r="K25" s="133">
        <v>35537</v>
      </c>
      <c r="L25" s="133">
        <v>36466</v>
      </c>
      <c r="M25" s="133">
        <v>38674</v>
      </c>
      <c r="N25" s="133">
        <v>40584</v>
      </c>
    </row>
    <row r="26" spans="2:14">
      <c r="B26" t="s">
        <v>381</v>
      </c>
      <c r="C26" s="133">
        <v>63478</v>
      </c>
      <c r="D26" s="133">
        <v>79505</v>
      </c>
      <c r="E26" s="133">
        <v>88943</v>
      </c>
      <c r="F26" s="133">
        <v>80063</v>
      </c>
      <c r="G26" s="133">
        <v>79976</v>
      </c>
      <c r="H26" s="133">
        <v>100226</v>
      </c>
      <c r="I26" s="133">
        <v>109415</v>
      </c>
      <c r="J26" s="133">
        <v>124158</v>
      </c>
      <c r="K26" s="133">
        <v>138868</v>
      </c>
      <c r="L26" s="133">
        <v>148585</v>
      </c>
      <c r="M26" s="133">
        <v>153672</v>
      </c>
      <c r="N26" s="133">
        <v>151878</v>
      </c>
    </row>
    <row r="27" spans="2:14">
      <c r="B27" t="s">
        <v>382</v>
      </c>
      <c r="C27" s="133">
        <v>0</v>
      </c>
      <c r="D27" s="133">
        <v>0</v>
      </c>
      <c r="E27" s="133">
        <v>482</v>
      </c>
      <c r="F27" s="133">
        <v>498</v>
      </c>
      <c r="G27" s="133">
        <v>0</v>
      </c>
      <c r="H27" s="133">
        <v>0</v>
      </c>
      <c r="I27" s="133">
        <v>0</v>
      </c>
      <c r="J27" s="133">
        <v>0</v>
      </c>
      <c r="K27" s="133">
        <v>0</v>
      </c>
      <c r="L27" s="133">
        <v>0</v>
      </c>
      <c r="M27" s="133">
        <v>0</v>
      </c>
      <c r="N27" s="133">
        <v>0</v>
      </c>
    </row>
    <row r="28" spans="2:14">
      <c r="B28" t="s">
        <v>383</v>
      </c>
      <c r="C28" s="133">
        <v>928</v>
      </c>
      <c r="D28" s="133">
        <v>1126</v>
      </c>
      <c r="E28" s="133">
        <v>1364</v>
      </c>
      <c r="F28" s="133">
        <v>1634</v>
      </c>
      <c r="G28" s="133">
        <v>1767</v>
      </c>
      <c r="H28" s="133">
        <v>1943</v>
      </c>
      <c r="I28" s="133">
        <v>2335</v>
      </c>
      <c r="J28" s="133">
        <v>3054</v>
      </c>
      <c r="K28" s="133">
        <v>3172</v>
      </c>
      <c r="L28" s="133">
        <v>3383</v>
      </c>
      <c r="M28" s="133">
        <v>3499</v>
      </c>
      <c r="N28" s="133">
        <v>3667</v>
      </c>
    </row>
    <row r="29" spans="2:14">
      <c r="B29" t="s">
        <v>384</v>
      </c>
      <c r="C29" s="133">
        <v>710</v>
      </c>
      <c r="D29" s="133">
        <v>1011</v>
      </c>
      <c r="E29" s="133">
        <v>1149</v>
      </c>
      <c r="F29" s="133">
        <v>1241</v>
      </c>
      <c r="G29" s="133">
        <v>1401</v>
      </c>
      <c r="H29" s="133">
        <v>1430</v>
      </c>
      <c r="I29" s="133">
        <v>1626</v>
      </c>
      <c r="J29" s="133">
        <v>1890</v>
      </c>
      <c r="K29" s="133">
        <v>1956</v>
      </c>
      <c r="L29" s="133">
        <v>1984</v>
      </c>
      <c r="M29" s="133">
        <v>2084</v>
      </c>
      <c r="N29" s="133">
        <v>2029</v>
      </c>
    </row>
    <row r="30" spans="2:14">
      <c r="B30" t="s">
        <v>385</v>
      </c>
      <c r="C30" s="133">
        <v>251</v>
      </c>
      <c r="D30" s="133">
        <v>270</v>
      </c>
      <c r="E30" s="133">
        <v>280</v>
      </c>
      <c r="F30" s="133">
        <v>280</v>
      </c>
      <c r="G30" s="133">
        <v>291</v>
      </c>
      <c r="H30" s="133">
        <v>353</v>
      </c>
      <c r="I30" s="133">
        <v>387</v>
      </c>
      <c r="J30" s="133">
        <v>601</v>
      </c>
      <c r="K30" s="133">
        <v>845</v>
      </c>
      <c r="L30" s="133">
        <v>725</v>
      </c>
      <c r="M30" s="133">
        <v>788</v>
      </c>
      <c r="N30" s="133">
        <v>956</v>
      </c>
    </row>
    <row r="31" spans="2:14">
      <c r="B31" t="s">
        <v>386</v>
      </c>
      <c r="C31" s="133">
        <v>7423</v>
      </c>
      <c r="D31" s="133">
        <v>8994</v>
      </c>
      <c r="E31" s="133">
        <v>9580</v>
      </c>
      <c r="F31" s="133">
        <v>58951</v>
      </c>
      <c r="G31" s="133">
        <v>54932</v>
      </c>
      <c r="H31" s="133">
        <v>77870</v>
      </c>
      <c r="I31" s="133">
        <v>80480</v>
      </c>
      <c r="J31" s="133">
        <v>91157</v>
      </c>
      <c r="K31" s="133">
        <v>114809</v>
      </c>
      <c r="L31" s="133">
        <v>114323</v>
      </c>
      <c r="M31" s="133">
        <v>112538</v>
      </c>
      <c r="N31" s="133">
        <v>116714</v>
      </c>
    </row>
    <row r="32" spans="2:14">
      <c r="B32" t="s">
        <v>387</v>
      </c>
      <c r="C32" s="133">
        <v>24161</v>
      </c>
      <c r="D32" s="133">
        <v>33694</v>
      </c>
      <c r="E32" s="133">
        <v>45196</v>
      </c>
      <c r="F32" s="133">
        <v>6746</v>
      </c>
      <c r="G32" s="133">
        <v>6219</v>
      </c>
      <c r="H32" s="133">
        <v>7497</v>
      </c>
      <c r="I32" s="133">
        <v>8049</v>
      </c>
      <c r="J32" s="133">
        <v>9380</v>
      </c>
      <c r="K32" s="133">
        <v>10686</v>
      </c>
      <c r="L32" s="133">
        <v>10870</v>
      </c>
      <c r="M32" s="133">
        <v>11841</v>
      </c>
      <c r="N32" s="133">
        <v>10724</v>
      </c>
    </row>
    <row r="33" spans="2:14">
      <c r="B33" s="27" t="s">
        <v>388</v>
      </c>
      <c r="C33" s="133">
        <v>107234</v>
      </c>
      <c r="D33" s="133">
        <v>137907</v>
      </c>
      <c r="E33" s="133">
        <v>162904</v>
      </c>
      <c r="F33" s="133">
        <v>168941</v>
      </c>
      <c r="G33" s="133">
        <v>163512</v>
      </c>
      <c r="H33" s="133">
        <v>213209</v>
      </c>
      <c r="I33" s="133">
        <v>232517</v>
      </c>
      <c r="J33" s="133">
        <v>270579</v>
      </c>
      <c r="K33" s="133">
        <v>313692</v>
      </c>
      <c r="L33" s="133">
        <v>324096</v>
      </c>
      <c r="M33" s="133">
        <v>331141</v>
      </c>
      <c r="N33" s="136">
        <v>334482</v>
      </c>
    </row>
    <row r="34" spans="2:14">
      <c r="B34" s="27" t="s">
        <v>389</v>
      </c>
      <c r="C34" s="133">
        <v>51723</v>
      </c>
      <c r="D34" s="133">
        <v>68815</v>
      </c>
      <c r="E34" s="133">
        <v>74424</v>
      </c>
      <c r="F34" s="133">
        <v>61709</v>
      </c>
      <c r="G34" s="133">
        <v>67568</v>
      </c>
      <c r="H34" s="133">
        <v>91795</v>
      </c>
      <c r="I34" s="133">
        <v>121283</v>
      </c>
      <c r="J34" s="133">
        <v>143471</v>
      </c>
      <c r="K34" s="133">
        <v>174985</v>
      </c>
      <c r="L34" s="133">
        <v>185241</v>
      </c>
      <c r="M34" s="133">
        <v>199062</v>
      </c>
      <c r="N34" s="79">
        <v>213197</v>
      </c>
    </row>
    <row r="35" spans="2:14">
      <c r="B35" s="45" t="s">
        <v>122</v>
      </c>
      <c r="C35" s="133">
        <f>C33-C34</f>
        <v>55511</v>
      </c>
      <c r="D35" s="133">
        <f t="shared" ref="D35:N35" si="0">D33-D34</f>
        <v>69092</v>
      </c>
      <c r="E35" s="133">
        <f t="shared" si="0"/>
        <v>88480</v>
      </c>
      <c r="F35" s="133">
        <f t="shared" si="0"/>
        <v>107232</v>
      </c>
      <c r="G35" s="133">
        <f t="shared" si="0"/>
        <v>95944</v>
      </c>
      <c r="H35" s="133">
        <f t="shared" si="0"/>
        <v>121414</v>
      </c>
      <c r="I35" s="133">
        <f t="shared" si="0"/>
        <v>111234</v>
      </c>
      <c r="J35" s="133">
        <f t="shared" si="0"/>
        <v>127108</v>
      </c>
      <c r="K35" s="133">
        <f t="shared" si="0"/>
        <v>138707</v>
      </c>
      <c r="L35" s="133">
        <f t="shared" si="0"/>
        <v>138855</v>
      </c>
      <c r="M35" s="133">
        <f t="shared" si="0"/>
        <v>132079</v>
      </c>
      <c r="N35" s="79">
        <f t="shared" si="0"/>
        <v>121285</v>
      </c>
    </row>
    <row r="37" spans="2:14">
      <c r="B37" s="27" t="s">
        <v>390</v>
      </c>
      <c r="C37" s="133">
        <v>18454</v>
      </c>
      <c r="D37" s="133">
        <v>33263</v>
      </c>
      <c r="E37" s="133">
        <v>28640</v>
      </c>
      <c r="F37" s="133">
        <v>25919</v>
      </c>
      <c r="G37" s="133">
        <v>33699</v>
      </c>
      <c r="H37" s="133">
        <v>40034</v>
      </c>
      <c r="I37" s="133">
        <v>31884</v>
      </c>
      <c r="J37" s="133">
        <v>35622</v>
      </c>
      <c r="K37" s="133">
        <v>20964</v>
      </c>
      <c r="L37" s="133">
        <v>10251</v>
      </c>
      <c r="M37" s="133">
        <v>14274</v>
      </c>
      <c r="N37" s="133">
        <v>35698</v>
      </c>
    </row>
    <row r="38" spans="2:14">
      <c r="B38" s="27" t="s">
        <v>124</v>
      </c>
      <c r="C38" s="133">
        <v>8765</v>
      </c>
      <c r="D38" s="133">
        <v>10687</v>
      </c>
      <c r="E38" s="133">
        <v>15337</v>
      </c>
      <c r="F38" s="133">
        <v>23767</v>
      </c>
      <c r="G38" s="133">
        <v>20338</v>
      </c>
      <c r="H38" s="133">
        <v>20813</v>
      </c>
      <c r="I38" s="133">
        <v>15771</v>
      </c>
      <c r="J38" s="133">
        <v>16308</v>
      </c>
      <c r="K38" s="133">
        <v>24620</v>
      </c>
      <c r="L38" s="133">
        <v>29380</v>
      </c>
      <c r="M38" s="133">
        <v>26379</v>
      </c>
      <c r="N38" s="133">
        <v>22971</v>
      </c>
    </row>
    <row r="40" spans="2:14">
      <c r="B40" s="27" t="s">
        <v>391</v>
      </c>
      <c r="C40" s="79"/>
      <c r="D40" s="79"/>
      <c r="E40" s="79"/>
      <c r="F40" s="79"/>
      <c r="G40" s="79"/>
      <c r="H40" s="79"/>
      <c r="I40" s="79"/>
      <c r="J40" s="79"/>
      <c r="K40" s="79"/>
      <c r="L40" s="79"/>
      <c r="M40" s="79"/>
      <c r="N40" s="79"/>
    </row>
    <row r="41" spans="2:14">
      <c r="B41" t="s">
        <v>392</v>
      </c>
      <c r="C41" s="133">
        <v>21037</v>
      </c>
      <c r="D41" s="133">
        <v>27271</v>
      </c>
      <c r="E41" s="133">
        <v>29272</v>
      </c>
      <c r="F41" s="133">
        <v>32656</v>
      </c>
      <c r="G41" s="133">
        <v>35085</v>
      </c>
      <c r="H41" s="133">
        <v>42138</v>
      </c>
      <c r="I41" s="133">
        <v>39014</v>
      </c>
      <c r="J41" s="133">
        <v>37457</v>
      </c>
      <c r="K41" s="133">
        <v>36089</v>
      </c>
      <c r="L41" s="133">
        <v>35240</v>
      </c>
      <c r="M41" s="133">
        <v>40755</v>
      </c>
      <c r="N41" s="133">
        <v>47788</v>
      </c>
    </row>
    <row r="42" spans="2:14">
      <c r="B42" t="s">
        <v>393</v>
      </c>
      <c r="C42" s="133">
        <v>10960</v>
      </c>
      <c r="D42" s="133">
        <v>10574</v>
      </c>
      <c r="E42" s="133">
        <v>12579</v>
      </c>
      <c r="F42" s="133">
        <v>13571</v>
      </c>
      <c r="G42" s="133">
        <v>14076</v>
      </c>
      <c r="H42" s="133">
        <v>19893</v>
      </c>
      <c r="I42" s="133">
        <v>18996</v>
      </c>
      <c r="J42" s="133">
        <v>11173</v>
      </c>
      <c r="K42" s="133">
        <v>12679</v>
      </c>
      <c r="L42" s="133">
        <v>12442</v>
      </c>
      <c r="M42" s="133">
        <v>15738</v>
      </c>
      <c r="N42" s="133">
        <v>16952</v>
      </c>
    </row>
    <row r="43" spans="2:14">
      <c r="B43" t="s">
        <v>394</v>
      </c>
      <c r="C43" s="133">
        <v>21115</v>
      </c>
      <c r="D43" s="133">
        <v>29712</v>
      </c>
      <c r="E43" s="133">
        <v>32116</v>
      </c>
      <c r="F43" s="133">
        <v>30460</v>
      </c>
      <c r="G43" s="133">
        <v>36078</v>
      </c>
      <c r="H43" s="133">
        <v>34614</v>
      </c>
      <c r="I43" s="133">
        <v>32649</v>
      </c>
      <c r="J43" s="133">
        <v>33727</v>
      </c>
      <c r="K43" s="133">
        <v>46792</v>
      </c>
      <c r="L43" s="133">
        <v>40669</v>
      </c>
      <c r="M43" s="133">
        <v>37016</v>
      </c>
      <c r="N43" s="133">
        <v>45807</v>
      </c>
    </row>
    <row r="44" spans="2:14">
      <c r="B44" t="s">
        <v>395</v>
      </c>
      <c r="C44" s="133">
        <v>7041</v>
      </c>
      <c r="D44" s="133">
        <v>9344</v>
      </c>
      <c r="E44" s="133">
        <v>6190</v>
      </c>
      <c r="F44" s="133">
        <v>0</v>
      </c>
      <c r="G44" s="133">
        <v>0</v>
      </c>
      <c r="H44" s="133">
        <v>966</v>
      </c>
      <c r="I44" s="133">
        <v>974</v>
      </c>
      <c r="J44" s="133">
        <v>39</v>
      </c>
      <c r="K44" s="133">
        <v>142</v>
      </c>
      <c r="L44" s="133">
        <v>47</v>
      </c>
      <c r="M44" s="133">
        <v>119</v>
      </c>
      <c r="N44" s="133">
        <v>168</v>
      </c>
    </row>
    <row r="45" spans="2:14">
      <c r="B45" t="s">
        <v>396</v>
      </c>
      <c r="C45" s="133">
        <v>25448</v>
      </c>
      <c r="D45" s="133">
        <v>28484</v>
      </c>
      <c r="E45" s="133">
        <v>24701</v>
      </c>
      <c r="F45" s="133">
        <v>29579</v>
      </c>
      <c r="G45" s="133">
        <v>37361</v>
      </c>
      <c r="H45" s="133">
        <v>47321</v>
      </c>
      <c r="I45" s="133">
        <v>55182</v>
      </c>
      <c r="J45" s="133">
        <v>58746</v>
      </c>
      <c r="K45" s="133">
        <v>61576</v>
      </c>
      <c r="L45" s="133">
        <v>62177</v>
      </c>
      <c r="M45" s="133">
        <v>68313</v>
      </c>
      <c r="N45" s="133">
        <v>78851</v>
      </c>
    </row>
    <row r="46" spans="2:14">
      <c r="B46" s="135" t="s">
        <v>184</v>
      </c>
      <c r="C46" s="135">
        <v>168330</v>
      </c>
      <c r="D46" s="135">
        <v>218426</v>
      </c>
      <c r="E46" s="135">
        <v>237315</v>
      </c>
      <c r="F46" s="135">
        <v>263184</v>
      </c>
      <c r="G46" s="135">
        <v>272580</v>
      </c>
      <c r="H46" s="135">
        <v>327192</v>
      </c>
      <c r="I46" s="135">
        <v>305703</v>
      </c>
      <c r="J46" s="135">
        <v>320179</v>
      </c>
      <c r="K46" s="135">
        <v>341570</v>
      </c>
      <c r="L46" s="135">
        <v>329061</v>
      </c>
      <c r="M46" s="135">
        <v>334674</v>
      </c>
      <c r="N46" s="135">
        <v>369521</v>
      </c>
    </row>
    <row r="49" spans="3:14">
      <c r="C49" s="84">
        <v>41334</v>
      </c>
      <c r="D49" s="84">
        <v>41699</v>
      </c>
      <c r="E49" s="84">
        <v>42064</v>
      </c>
      <c r="F49" s="84">
        <v>42430</v>
      </c>
      <c r="G49" s="84">
        <v>42795</v>
      </c>
      <c r="H49" s="84">
        <v>43160</v>
      </c>
      <c r="I49" s="84">
        <v>43525</v>
      </c>
      <c r="J49" s="84">
        <v>43891</v>
      </c>
      <c r="K49" s="84">
        <v>44256</v>
      </c>
      <c r="L49" s="84">
        <v>44621</v>
      </c>
      <c r="M49" s="84">
        <v>44986</v>
      </c>
      <c r="N49" s="84">
        <v>45352</v>
      </c>
    </row>
    <row r="50" spans="2:14">
      <c r="B50" t="s">
        <v>397</v>
      </c>
      <c r="C50" s="79">
        <v>22163</v>
      </c>
      <c r="D50" s="79">
        <v>36151</v>
      </c>
      <c r="E50" s="79">
        <v>35531</v>
      </c>
      <c r="F50" s="79">
        <v>37900</v>
      </c>
      <c r="G50" s="79">
        <v>30199</v>
      </c>
      <c r="H50" s="79">
        <v>23857</v>
      </c>
      <c r="I50" s="79">
        <v>18891</v>
      </c>
      <c r="J50" s="79">
        <v>26633</v>
      </c>
      <c r="K50" s="79">
        <v>29001</v>
      </c>
      <c r="L50" s="79">
        <v>14283</v>
      </c>
      <c r="M50" s="79">
        <v>35388</v>
      </c>
      <c r="N50" s="79">
        <v>67915</v>
      </c>
    </row>
    <row r="51" spans="2:14">
      <c r="B51" t="s">
        <v>188</v>
      </c>
      <c r="C51" s="79">
        <v>24406</v>
      </c>
      <c r="D51" s="79">
        <v>36303</v>
      </c>
      <c r="E51" s="79">
        <v>43397</v>
      </c>
      <c r="F51" s="79">
        <v>38626</v>
      </c>
      <c r="G51" s="79">
        <v>28840</v>
      </c>
      <c r="H51" s="79">
        <v>33312</v>
      </c>
      <c r="I51" s="79">
        <v>28771</v>
      </c>
      <c r="J51" s="79">
        <v>23352</v>
      </c>
      <c r="K51" s="79">
        <v>31198</v>
      </c>
      <c r="L51" s="79">
        <v>26943</v>
      </c>
      <c r="M51" s="79">
        <v>41694</v>
      </c>
      <c r="N51" s="79">
        <v>65106</v>
      </c>
    </row>
    <row r="52" spans="2:14">
      <c r="B52" t="s">
        <v>181</v>
      </c>
      <c r="C52" s="79">
        <v>-5177</v>
      </c>
      <c r="D52">
        <v>445</v>
      </c>
      <c r="E52" s="79">
        <v>-3179</v>
      </c>
      <c r="F52" s="79">
        <v>-2223</v>
      </c>
      <c r="G52" s="79">
        <v>-4152</v>
      </c>
      <c r="H52" s="79">
        <v>-10688</v>
      </c>
      <c r="I52" s="79">
        <v>-9109</v>
      </c>
      <c r="J52" s="79">
        <v>9950</v>
      </c>
      <c r="K52" s="79">
        <v>-5505</v>
      </c>
      <c r="L52">
        <v>185</v>
      </c>
      <c r="M52" s="79">
        <v>-2213</v>
      </c>
      <c r="N52" s="79">
        <v>-1875</v>
      </c>
    </row>
    <row r="53" spans="2:14">
      <c r="B53" t="s">
        <v>128</v>
      </c>
      <c r="C53" s="79">
        <v>-2656</v>
      </c>
      <c r="D53" s="79">
        <v>-2853</v>
      </c>
      <c r="E53" s="79">
        <v>-3692</v>
      </c>
      <c r="F53" s="79">
        <v>-5743</v>
      </c>
      <c r="G53" s="79">
        <v>-6621</v>
      </c>
      <c r="H53" s="79">
        <v>-3560</v>
      </c>
      <c r="I53" s="79">
        <v>2069</v>
      </c>
      <c r="J53" s="79">
        <v>2326</v>
      </c>
      <c r="K53" s="79">
        <v>3814</v>
      </c>
      <c r="L53">
        <v>472</v>
      </c>
      <c r="M53" s="79">
        <v>-5665</v>
      </c>
      <c r="N53" s="79">
        <v>-7265</v>
      </c>
    </row>
    <row r="54" spans="2:14">
      <c r="B54" t="s">
        <v>189</v>
      </c>
      <c r="C54" s="79">
        <v>8132</v>
      </c>
      <c r="D54" s="79">
        <v>4694</v>
      </c>
      <c r="E54" s="79">
        <v>3598</v>
      </c>
      <c r="F54" s="79">
        <v>3947</v>
      </c>
      <c r="G54" s="79">
        <v>9301</v>
      </c>
      <c r="H54" s="79">
        <v>7320</v>
      </c>
      <c r="I54" s="79">
        <v>-4692</v>
      </c>
      <c r="J54" s="79">
        <v>-8085</v>
      </c>
      <c r="K54" s="79">
        <v>5748</v>
      </c>
      <c r="L54" s="79">
        <v>-7012</v>
      </c>
      <c r="M54" s="79">
        <v>6945</v>
      </c>
      <c r="N54" s="79">
        <v>13706</v>
      </c>
    </row>
    <row r="55" spans="2:14">
      <c r="B55" t="s">
        <v>190</v>
      </c>
      <c r="C55">
        <v>0</v>
      </c>
      <c r="D55">
        <v>0</v>
      </c>
      <c r="E55">
        <v>0</v>
      </c>
      <c r="F55">
        <v>-520</v>
      </c>
      <c r="G55">
        <v>0</v>
      </c>
      <c r="H55">
        <v>0</v>
      </c>
      <c r="I55">
        <v>0</v>
      </c>
      <c r="J55">
        <v>0</v>
      </c>
      <c r="K55">
        <v>0</v>
      </c>
      <c r="L55">
        <v>0</v>
      </c>
      <c r="M55">
        <v>0</v>
      </c>
      <c r="N55">
        <v>0</v>
      </c>
    </row>
    <row r="56" spans="2:14">
      <c r="B56" t="s">
        <v>191</v>
      </c>
      <c r="C56">
        <v>-303</v>
      </c>
      <c r="D56" s="79">
        <v>1870</v>
      </c>
      <c r="E56">
        <v>-398</v>
      </c>
      <c r="F56" s="79">
        <v>5852</v>
      </c>
      <c r="G56" s="79">
        <v>4727</v>
      </c>
      <c r="H56">
        <v>494</v>
      </c>
      <c r="I56" s="79">
        <v>4512</v>
      </c>
      <c r="J56">
        <v>875</v>
      </c>
      <c r="K56" s="79">
        <v>-4150</v>
      </c>
      <c r="L56" s="79">
        <v>-4396</v>
      </c>
      <c r="M56" s="79">
        <v>-2194</v>
      </c>
      <c r="N56" s="79">
        <v>2760</v>
      </c>
    </row>
    <row r="57" spans="2:14">
      <c r="B57" t="s">
        <v>192</v>
      </c>
      <c r="C57">
        <v>-3</v>
      </c>
      <c r="D57" s="79">
        <v>4157</v>
      </c>
      <c r="E57" s="79">
        <v>-3672</v>
      </c>
      <c r="F57" s="79">
        <v>1313</v>
      </c>
      <c r="G57" s="79">
        <v>3254</v>
      </c>
      <c r="H57" s="79">
        <v>-6434</v>
      </c>
      <c r="I57" s="79">
        <v>-7221</v>
      </c>
      <c r="J57" s="79">
        <v>5065</v>
      </c>
      <c r="K57">
        <v>-93</v>
      </c>
      <c r="L57" s="79">
        <v>-10750</v>
      </c>
      <c r="M57" s="79">
        <v>-3127</v>
      </c>
      <c r="N57" s="79">
        <v>7325</v>
      </c>
    </row>
    <row r="58" spans="2:14">
      <c r="B58" t="s">
        <v>193</v>
      </c>
      <c r="C58" s="79">
        <v>-2240</v>
      </c>
      <c r="D58" s="79">
        <v>-4308</v>
      </c>
      <c r="E58" s="79">
        <v>-4194</v>
      </c>
      <c r="F58" s="79">
        <v>-2040</v>
      </c>
      <c r="G58" s="79">
        <v>-1895</v>
      </c>
      <c r="H58" s="79">
        <v>-3021</v>
      </c>
      <c r="I58" s="79">
        <v>-2659</v>
      </c>
      <c r="J58" s="79">
        <v>-1785</v>
      </c>
      <c r="K58" s="79">
        <v>-2105</v>
      </c>
      <c r="L58" s="79">
        <v>-1910</v>
      </c>
      <c r="M58" s="79">
        <v>-3179</v>
      </c>
      <c r="N58" s="79">
        <v>-4516</v>
      </c>
    </row>
    <row r="59" spans="2:14">
      <c r="B59" t="s">
        <v>398</v>
      </c>
      <c r="C59" s="79">
        <v>-22969</v>
      </c>
      <c r="D59" s="79">
        <v>-27991</v>
      </c>
      <c r="E59" s="79">
        <v>-36232</v>
      </c>
      <c r="F59" s="79">
        <v>-36694</v>
      </c>
      <c r="G59" s="79">
        <v>-39571</v>
      </c>
      <c r="H59" s="79">
        <v>-25139</v>
      </c>
      <c r="I59" s="79">
        <v>-20878</v>
      </c>
      <c r="J59" s="79">
        <v>-33115</v>
      </c>
      <c r="K59" s="79">
        <v>-25672</v>
      </c>
      <c r="L59" s="79">
        <v>-4444</v>
      </c>
      <c r="M59" s="79">
        <v>-15417</v>
      </c>
      <c r="N59" s="79">
        <v>-22782</v>
      </c>
    </row>
    <row r="60" spans="2:14">
      <c r="B60" t="s">
        <v>196</v>
      </c>
      <c r="C60" s="79">
        <v>-18863</v>
      </c>
      <c r="D60" s="79">
        <v>-26975</v>
      </c>
      <c r="E60" s="79">
        <v>-31962</v>
      </c>
      <c r="F60" s="79">
        <v>-31503</v>
      </c>
      <c r="G60" s="79">
        <v>-16072</v>
      </c>
      <c r="H60" s="79">
        <v>-35079</v>
      </c>
      <c r="I60" s="79">
        <v>-35304</v>
      </c>
      <c r="J60" s="79">
        <v>-29702</v>
      </c>
      <c r="K60" s="79">
        <v>-20205</v>
      </c>
      <c r="L60" s="79">
        <v>-15168</v>
      </c>
      <c r="M60" s="79">
        <v>-19230</v>
      </c>
      <c r="N60" s="79">
        <v>-31414</v>
      </c>
    </row>
    <row r="61" spans="2:14">
      <c r="B61" t="s">
        <v>197</v>
      </c>
      <c r="C61">
        <v>37</v>
      </c>
      <c r="D61">
        <v>50</v>
      </c>
      <c r="E61">
        <v>74</v>
      </c>
      <c r="F61">
        <v>59</v>
      </c>
      <c r="G61">
        <v>53</v>
      </c>
      <c r="H61">
        <v>30</v>
      </c>
      <c r="I61">
        <v>67</v>
      </c>
      <c r="J61">
        <v>171</v>
      </c>
      <c r="K61">
        <v>351</v>
      </c>
      <c r="L61">
        <v>230</v>
      </c>
      <c r="M61">
        <v>285</v>
      </c>
      <c r="N61">
        <v>231</v>
      </c>
    </row>
    <row r="62" spans="2:14">
      <c r="B62" t="s">
        <v>198</v>
      </c>
      <c r="C62">
        <v>73</v>
      </c>
      <c r="D62">
        <v>-429</v>
      </c>
      <c r="E62" s="79">
        <v>-5461</v>
      </c>
      <c r="F62" s="79">
        <v>-4728</v>
      </c>
      <c r="G62">
        <v>-6</v>
      </c>
      <c r="H62">
        <v>-329</v>
      </c>
      <c r="I62">
        <v>-130</v>
      </c>
      <c r="J62" s="79">
        <v>-1439</v>
      </c>
      <c r="K62" s="79">
        <v>-7530</v>
      </c>
      <c r="L62" s="79">
        <v>-3008</v>
      </c>
      <c r="M62">
        <v>-50</v>
      </c>
      <c r="N62">
        <v>-74</v>
      </c>
    </row>
    <row r="63" spans="2:14">
      <c r="B63" t="s">
        <v>199</v>
      </c>
      <c r="C63">
        <v>34</v>
      </c>
      <c r="D63">
        <v>4</v>
      </c>
      <c r="E63">
        <v>42</v>
      </c>
      <c r="F63">
        <v>89</v>
      </c>
      <c r="G63" s="79">
        <v>1965</v>
      </c>
      <c r="H63" s="79">
        <v>2381</v>
      </c>
      <c r="I63" s="79">
        <v>5644</v>
      </c>
      <c r="J63">
        <v>21</v>
      </c>
      <c r="K63">
        <v>226</v>
      </c>
      <c r="L63">
        <v>104</v>
      </c>
      <c r="M63" s="79">
        <v>6895</v>
      </c>
      <c r="N63" s="79">
        <v>10820</v>
      </c>
    </row>
    <row r="64" spans="2:14">
      <c r="B64" t="s">
        <v>200</v>
      </c>
      <c r="C64">
        <v>713</v>
      </c>
      <c r="D64">
        <v>653</v>
      </c>
      <c r="E64">
        <v>698</v>
      </c>
      <c r="F64">
        <v>731</v>
      </c>
      <c r="G64">
        <v>638</v>
      </c>
      <c r="H64">
        <v>690</v>
      </c>
      <c r="I64">
        <v>761</v>
      </c>
      <c r="J64" s="79">
        <v>1104</v>
      </c>
      <c r="K64">
        <v>428</v>
      </c>
      <c r="L64">
        <v>653</v>
      </c>
      <c r="M64">
        <v>973</v>
      </c>
      <c r="N64" s="79">
        <v>2493</v>
      </c>
    </row>
    <row r="65" spans="2:14">
      <c r="B65" t="s">
        <v>201</v>
      </c>
      <c r="C65">
        <v>95</v>
      </c>
      <c r="D65">
        <v>40</v>
      </c>
      <c r="E65">
        <v>80</v>
      </c>
      <c r="F65">
        <v>58</v>
      </c>
      <c r="G65">
        <v>620</v>
      </c>
      <c r="H65" s="79">
        <v>1797</v>
      </c>
      <c r="I65">
        <v>232</v>
      </c>
      <c r="J65">
        <v>21</v>
      </c>
      <c r="K65">
        <v>18</v>
      </c>
      <c r="L65">
        <v>32</v>
      </c>
      <c r="M65">
        <v>46</v>
      </c>
      <c r="N65">
        <v>47</v>
      </c>
    </row>
    <row r="66" spans="2:14">
      <c r="B66" t="s">
        <v>202</v>
      </c>
      <c r="C66">
        <v>0</v>
      </c>
      <c r="D66">
        <v>0</v>
      </c>
      <c r="E66">
        <v>-160</v>
      </c>
      <c r="F66">
        <v>0</v>
      </c>
      <c r="G66">
        <v>-107</v>
      </c>
      <c r="H66">
        <v>-4</v>
      </c>
      <c r="I66">
        <v>-9</v>
      </c>
      <c r="J66">
        <v>-606</v>
      </c>
      <c r="K66">
        <v>-10</v>
      </c>
      <c r="L66">
        <v>0</v>
      </c>
      <c r="M66">
        <v>0</v>
      </c>
      <c r="N66">
        <v>-150</v>
      </c>
    </row>
    <row r="67" spans="2:14">
      <c r="B67" t="s">
        <v>203</v>
      </c>
      <c r="C67">
        <v>0</v>
      </c>
      <c r="D67">
        <v>0</v>
      </c>
      <c r="E67">
        <v>0</v>
      </c>
      <c r="F67">
        <v>0</v>
      </c>
      <c r="G67">
        <v>0</v>
      </c>
      <c r="H67">
        <v>14</v>
      </c>
      <c r="I67">
        <v>533</v>
      </c>
      <c r="J67">
        <v>0</v>
      </c>
      <c r="K67">
        <v>0</v>
      </c>
      <c r="L67">
        <v>0</v>
      </c>
      <c r="M67">
        <v>19</v>
      </c>
      <c r="N67">
        <v>108</v>
      </c>
    </row>
    <row r="68" spans="2:14">
      <c r="B68" t="s">
        <v>204</v>
      </c>
      <c r="C68">
        <v>0</v>
      </c>
      <c r="D68">
        <v>-185</v>
      </c>
      <c r="E68">
        <v>0</v>
      </c>
      <c r="F68">
        <v>-111</v>
      </c>
      <c r="G68">
        <v>0</v>
      </c>
      <c r="H68">
        <v>0</v>
      </c>
      <c r="I68">
        <v>-8</v>
      </c>
      <c r="J68">
        <v>-27</v>
      </c>
      <c r="K68">
        <v>0</v>
      </c>
      <c r="L68">
        <v>-98</v>
      </c>
      <c r="M68">
        <v>0</v>
      </c>
      <c r="N68">
        <v>0</v>
      </c>
    </row>
    <row r="69" spans="2:14">
      <c r="B69" t="s">
        <v>205</v>
      </c>
      <c r="C69">
        <v>45</v>
      </c>
      <c r="D69">
        <v>0</v>
      </c>
      <c r="E69">
        <v>0</v>
      </c>
      <c r="F69">
        <v>0</v>
      </c>
      <c r="G69">
        <v>0</v>
      </c>
      <c r="H69">
        <v>0</v>
      </c>
      <c r="I69">
        <v>0</v>
      </c>
      <c r="J69">
        <v>0</v>
      </c>
      <c r="K69">
        <v>0</v>
      </c>
      <c r="L69">
        <v>0</v>
      </c>
      <c r="M69">
        <v>0</v>
      </c>
      <c r="N69">
        <v>-24</v>
      </c>
    </row>
    <row r="70" spans="2:14">
      <c r="B70" t="s">
        <v>206</v>
      </c>
      <c r="C70" s="79">
        <v>-5103</v>
      </c>
      <c r="D70" s="79">
        <v>-1149</v>
      </c>
      <c r="E70">
        <v>456</v>
      </c>
      <c r="F70" s="79">
        <v>-1289</v>
      </c>
      <c r="G70" s="79">
        <v>-26663</v>
      </c>
      <c r="H70" s="79">
        <v>5360</v>
      </c>
      <c r="I70" s="79">
        <v>7335</v>
      </c>
      <c r="J70" s="79">
        <v>-2659</v>
      </c>
      <c r="K70" s="79">
        <v>1051</v>
      </c>
      <c r="L70" s="79">
        <v>12813</v>
      </c>
      <c r="M70" s="79">
        <v>-4357</v>
      </c>
      <c r="N70" s="79">
        <v>-4817</v>
      </c>
    </row>
    <row r="71" spans="2:14">
      <c r="B71" t="s">
        <v>399</v>
      </c>
      <c r="C71" s="79">
        <v>-1692</v>
      </c>
      <c r="D71" s="79">
        <v>-3883</v>
      </c>
      <c r="E71" s="79">
        <v>5201</v>
      </c>
      <c r="F71" s="79">
        <v>-3795</v>
      </c>
      <c r="G71" s="79">
        <v>6205</v>
      </c>
      <c r="H71" s="79">
        <v>2012</v>
      </c>
      <c r="I71" s="79">
        <v>8830</v>
      </c>
      <c r="J71" s="79">
        <v>3390</v>
      </c>
      <c r="K71" s="79">
        <v>9904</v>
      </c>
      <c r="L71" s="79">
        <v>-3380</v>
      </c>
      <c r="M71" s="79">
        <v>-26243</v>
      </c>
      <c r="N71" s="79">
        <v>-37006</v>
      </c>
    </row>
    <row r="72" spans="2:14">
      <c r="B72" t="s">
        <v>209</v>
      </c>
      <c r="C72">
        <v>1</v>
      </c>
      <c r="D72">
        <v>0</v>
      </c>
      <c r="E72">
        <v>0</v>
      </c>
      <c r="F72" s="79">
        <v>7433</v>
      </c>
      <c r="G72">
        <v>5</v>
      </c>
      <c r="H72">
        <v>0</v>
      </c>
      <c r="I72">
        <v>0</v>
      </c>
      <c r="J72" s="79">
        <v>3889</v>
      </c>
      <c r="K72" s="79">
        <v>2603</v>
      </c>
      <c r="L72">
        <v>19</v>
      </c>
      <c r="M72">
        <v>20</v>
      </c>
      <c r="N72">
        <v>82</v>
      </c>
    </row>
    <row r="73" spans="2:14">
      <c r="B73" t="s">
        <v>210</v>
      </c>
      <c r="C73">
        <v>-97</v>
      </c>
      <c r="D73">
        <v>-658</v>
      </c>
      <c r="E73">
        <v>-744</v>
      </c>
      <c r="F73">
        <v>0</v>
      </c>
      <c r="G73">
        <v>0</v>
      </c>
      <c r="H73">
        <v>0</v>
      </c>
      <c r="I73">
        <v>0</v>
      </c>
      <c r="J73">
        <v>0</v>
      </c>
      <c r="K73">
        <v>0</v>
      </c>
      <c r="L73">
        <v>0</v>
      </c>
      <c r="M73">
        <v>0</v>
      </c>
      <c r="N73">
        <v>0</v>
      </c>
    </row>
    <row r="74" spans="2:14">
      <c r="B74" t="s">
        <v>211</v>
      </c>
      <c r="C74" s="79">
        <v>27863</v>
      </c>
      <c r="D74" s="79">
        <v>33258</v>
      </c>
      <c r="E74" s="79">
        <v>36363</v>
      </c>
      <c r="F74" s="79">
        <v>19519</v>
      </c>
      <c r="G74" s="79">
        <v>33390</v>
      </c>
      <c r="H74" s="79">
        <v>37482</v>
      </c>
      <c r="I74" s="79">
        <v>51128</v>
      </c>
      <c r="J74" s="79">
        <v>38297</v>
      </c>
      <c r="K74" s="79">
        <v>46641</v>
      </c>
      <c r="L74" s="79">
        <v>46578</v>
      </c>
      <c r="M74" s="79">
        <v>43934</v>
      </c>
      <c r="N74" s="79">
        <v>18747</v>
      </c>
    </row>
    <row r="75" spans="2:14">
      <c r="B75" t="s">
        <v>212</v>
      </c>
      <c r="C75" s="79">
        <v>-20395</v>
      </c>
      <c r="D75" s="79">
        <v>-29141</v>
      </c>
      <c r="E75" s="79">
        <v>-23332</v>
      </c>
      <c r="F75" s="79">
        <v>-24924</v>
      </c>
      <c r="G75" s="79">
        <v>-21732</v>
      </c>
      <c r="H75" s="79">
        <v>-29964</v>
      </c>
      <c r="I75" s="79">
        <v>-35198</v>
      </c>
      <c r="J75" s="79">
        <v>-29847</v>
      </c>
      <c r="K75" s="79">
        <v>-29709</v>
      </c>
      <c r="L75" s="79">
        <v>-42816</v>
      </c>
      <c r="M75" s="79">
        <v>-62557</v>
      </c>
      <c r="N75" s="79">
        <v>-47332</v>
      </c>
    </row>
    <row r="76" spans="2:14">
      <c r="B76" t="s">
        <v>213</v>
      </c>
      <c r="C76" s="79">
        <v>-4666</v>
      </c>
      <c r="D76" s="79">
        <v>-6171</v>
      </c>
      <c r="E76" s="79">
        <v>-6307</v>
      </c>
      <c r="F76" s="79">
        <v>-5716</v>
      </c>
      <c r="G76" s="79">
        <v>-5336</v>
      </c>
      <c r="H76" s="79">
        <v>-5411</v>
      </c>
      <c r="I76" s="79">
        <v>-7005</v>
      </c>
      <c r="J76" s="79">
        <v>-7518</v>
      </c>
      <c r="K76" s="79">
        <v>-8123</v>
      </c>
      <c r="L76" s="79">
        <v>-9251</v>
      </c>
      <c r="M76" s="79">
        <v>-9336</v>
      </c>
      <c r="N76" s="79">
        <v>-9332</v>
      </c>
    </row>
    <row r="77" spans="2:14">
      <c r="B77" t="s">
        <v>214</v>
      </c>
      <c r="C77" s="79">
        <v>-1551</v>
      </c>
      <c r="D77">
        <v>-722</v>
      </c>
      <c r="E77">
        <v>-720</v>
      </c>
      <c r="F77">
        <v>-108</v>
      </c>
      <c r="G77">
        <v>-121</v>
      </c>
      <c r="H77">
        <v>-96</v>
      </c>
      <c r="I77">
        <v>-95</v>
      </c>
      <c r="J77">
        <v>-57</v>
      </c>
      <c r="K77">
        <v>-30</v>
      </c>
      <c r="L77">
        <v>-100</v>
      </c>
      <c r="M77">
        <v>-141</v>
      </c>
      <c r="N77" s="79">
        <v>-1059</v>
      </c>
    </row>
    <row r="78" spans="2:14">
      <c r="B78" t="s">
        <v>215</v>
      </c>
      <c r="C78">
        <v>0</v>
      </c>
      <c r="D78">
        <v>0</v>
      </c>
      <c r="E78">
        <v>0</v>
      </c>
      <c r="F78">
        <v>0</v>
      </c>
      <c r="G78">
        <v>0</v>
      </c>
      <c r="H78">
        <v>0</v>
      </c>
      <c r="I78">
        <v>0</v>
      </c>
      <c r="J78" s="79">
        <v>-1346</v>
      </c>
      <c r="K78" s="79">
        <v>-1477</v>
      </c>
      <c r="L78" s="79">
        <v>-1559</v>
      </c>
      <c r="M78" s="79">
        <v>-1517</v>
      </c>
      <c r="N78" s="79">
        <v>-1924</v>
      </c>
    </row>
    <row r="79" spans="2:14">
      <c r="B79" t="s">
        <v>216</v>
      </c>
      <c r="C79" s="79">
        <v>-2849</v>
      </c>
      <c r="D79">
        <v>-450</v>
      </c>
      <c r="E79">
        <v>-57</v>
      </c>
      <c r="F79">
        <v>0</v>
      </c>
      <c r="G79">
        <v>0</v>
      </c>
      <c r="H79">
        <v>0</v>
      </c>
      <c r="I79">
        <v>0</v>
      </c>
      <c r="J79">
        <v>-29</v>
      </c>
      <c r="K79">
        <v>0</v>
      </c>
      <c r="L79" s="79">
        <v>3750</v>
      </c>
      <c r="M79" s="79">
        <v>3355</v>
      </c>
      <c r="N79" s="79">
        <v>3812</v>
      </c>
    </row>
    <row r="80" spans="2:14">
      <c r="B80" t="s">
        <v>137</v>
      </c>
      <c r="C80" s="79">
        <v>-2499</v>
      </c>
      <c r="D80" s="79">
        <v>4277</v>
      </c>
      <c r="E80" s="79">
        <v>4500</v>
      </c>
      <c r="F80" s="79">
        <v>-2589</v>
      </c>
      <c r="G80" s="79">
        <v>-3167</v>
      </c>
      <c r="H80">
        <v>730</v>
      </c>
      <c r="I80" s="79">
        <v>6843</v>
      </c>
      <c r="J80" s="79">
        <v>-3092</v>
      </c>
      <c r="K80" s="79">
        <v>13232</v>
      </c>
      <c r="L80" s="79">
        <v>6459</v>
      </c>
      <c r="M80" s="79">
        <v>-6272</v>
      </c>
      <c r="N80" s="79">
        <v>8128</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69"/>
  <sheetViews>
    <sheetView showGridLines="0" zoomScale="65" zoomScaleNormal="65" topLeftCell="A45" workbookViewId="0">
      <selection activeCell="K75" sqref="K75"/>
    </sheetView>
  </sheetViews>
  <sheetFormatPr defaultColWidth="9" defaultRowHeight="15"/>
  <cols>
    <col min="1" max="1" width="1.85714285714286" customWidth="1"/>
    <col min="2" max="2" width="13.2857142857143" customWidth="1"/>
    <col min="3" max="3" width="12.2857142857143" customWidth="1"/>
    <col min="4" max="4" width="12" customWidth="1"/>
    <col min="5" max="5" width="11.5714285714286" customWidth="1"/>
    <col min="6" max="6" width="12.2857142857143" customWidth="1"/>
    <col min="7" max="7" width="18" customWidth="1"/>
    <col min="8" max="8" width="21.4285714285714" customWidth="1"/>
    <col min="9" max="11" width="20.2857142857143" customWidth="1"/>
  </cols>
  <sheetData>
    <row r="1" ht="15.75"/>
    <row r="2" spans="2:11">
      <c r="B2" s="32"/>
      <c r="C2" s="32"/>
      <c r="D2" s="32"/>
      <c r="E2" s="32"/>
      <c r="F2" s="32"/>
      <c r="G2" s="32"/>
      <c r="H2" s="32"/>
      <c r="I2" s="32"/>
      <c r="J2" s="32"/>
      <c r="K2" s="32"/>
    </row>
    <row r="3" ht="31.5" spans="2:11">
      <c r="B3" s="33" t="str">
        <f>'Data Sheet'!B1</f>
        <v>TATA MOTORS LTD</v>
      </c>
      <c r="C3" s="34"/>
      <c r="D3" s="34"/>
      <c r="E3" s="34"/>
      <c r="F3" s="34"/>
      <c r="G3" s="34"/>
      <c r="H3" s="34"/>
      <c r="I3" s="34"/>
      <c r="J3" s="34"/>
      <c r="K3" s="34"/>
    </row>
    <row r="4" ht="18.75" spans="2:11">
      <c r="B4" s="35" t="str">
        <f>CONCATENATE("  ","NSE:",VLOOKUP(B3,'List of stocks'!B3:D5445,3,FALSE)," | ","BSE Code: ",VLOOKUP(B3,'List of stocks'!B3:C5443,2,FALSE),)</f>
        <v>  NSE:TATAMOTORS | BSE Code: 500570</v>
      </c>
      <c r="C4" s="34"/>
      <c r="D4" s="34"/>
      <c r="E4" s="34"/>
      <c r="F4" s="34"/>
      <c r="G4" s="34"/>
      <c r="H4" s="34"/>
      <c r="I4" s="34"/>
      <c r="J4" s="34"/>
      <c r="K4" s="34"/>
    </row>
    <row r="5" ht="15.75" spans="2:11">
      <c r="B5" s="36"/>
      <c r="C5" s="36"/>
      <c r="D5" s="36"/>
      <c r="E5" s="36"/>
      <c r="F5" s="36"/>
      <c r="G5" s="36"/>
      <c r="H5" s="36"/>
      <c r="I5" s="36"/>
      <c r="J5" s="36"/>
      <c r="K5" s="36"/>
    </row>
    <row r="7" spans="2:11">
      <c r="B7" s="38" t="s">
        <v>400</v>
      </c>
      <c r="C7" s="1"/>
      <c r="D7" s="1"/>
      <c r="E7" s="1"/>
      <c r="F7" s="1"/>
      <c r="G7" s="108">
        <f>'Raw FS'!$J$7</f>
        <v>43891</v>
      </c>
      <c r="H7" s="108">
        <f>'Raw FS'!$K$7</f>
        <v>44256</v>
      </c>
      <c r="I7" s="108">
        <f>'Raw FS'!$L$7</f>
        <v>44621</v>
      </c>
      <c r="J7" s="108">
        <f>'Raw FS'!$M$7</f>
        <v>44986</v>
      </c>
      <c r="K7" s="108">
        <f>'Raw FS'!$N$7</f>
        <v>45352</v>
      </c>
    </row>
    <row r="9" spans="2:2">
      <c r="B9" s="27" t="s">
        <v>401</v>
      </c>
    </row>
    <row r="10" spans="2:11">
      <c r="B10" s="67" t="str">
        <f>'Raw FS'!B41</f>
        <v>Inventories</v>
      </c>
      <c r="C10" s="67"/>
      <c r="D10" s="67"/>
      <c r="E10" s="67"/>
      <c r="F10" s="67"/>
      <c r="G10" s="109">
        <f>'Raw FS'!J41</f>
        <v>37457</v>
      </c>
      <c r="H10" s="109">
        <f>'Raw FS'!K41</f>
        <v>36089</v>
      </c>
      <c r="I10" s="109">
        <f>'Raw FS'!L41</f>
        <v>35240</v>
      </c>
      <c r="J10" s="109">
        <f>'Raw FS'!M41</f>
        <v>40755</v>
      </c>
      <c r="K10" s="109">
        <f>'Raw FS'!N41</f>
        <v>47788</v>
      </c>
    </row>
    <row r="11" spans="2:11">
      <c r="B11" s="67" t="s">
        <v>402</v>
      </c>
      <c r="C11" s="67"/>
      <c r="D11" s="67"/>
      <c r="E11" s="67"/>
      <c r="F11" s="67"/>
      <c r="G11" s="109">
        <f>'Raw FS'!J42</f>
        <v>11173</v>
      </c>
      <c r="H11" s="109">
        <f>'Raw FS'!K42</f>
        <v>12679</v>
      </c>
      <c r="I11" s="109">
        <f>'Raw FS'!L42</f>
        <v>12442</v>
      </c>
      <c r="J11" s="109">
        <f>'Raw FS'!M42</f>
        <v>15738</v>
      </c>
      <c r="K11" s="109">
        <f>'Raw FS'!N42</f>
        <v>16952</v>
      </c>
    </row>
    <row r="12" spans="2:11">
      <c r="B12" s="67" t="str">
        <f>'Raw FS'!B44</f>
        <v>Short term loans</v>
      </c>
      <c r="C12" s="67"/>
      <c r="D12" s="67"/>
      <c r="E12" s="67"/>
      <c r="F12" s="67"/>
      <c r="G12" s="109">
        <f>'Raw FS'!J44</f>
        <v>39</v>
      </c>
      <c r="H12" s="109">
        <f>'Raw FS'!K44</f>
        <v>142</v>
      </c>
      <c r="I12" s="109">
        <f>'Raw FS'!L44</f>
        <v>47</v>
      </c>
      <c r="J12" s="109">
        <f>'Raw FS'!M44</f>
        <v>119</v>
      </c>
      <c r="K12" s="109">
        <f>'Raw FS'!N44</f>
        <v>168</v>
      </c>
    </row>
    <row r="13" spans="2:11">
      <c r="B13" s="110" t="str">
        <f>'Raw FS'!B45</f>
        <v>Other asset items</v>
      </c>
      <c r="C13" s="110"/>
      <c r="D13" s="110"/>
      <c r="E13" s="110"/>
      <c r="F13" s="110"/>
      <c r="G13" s="111">
        <f>'Raw FS'!J45</f>
        <v>58746</v>
      </c>
      <c r="H13" s="111">
        <f>'Raw FS'!K45</f>
        <v>61576</v>
      </c>
      <c r="I13" s="111">
        <f>'Raw FS'!L45</f>
        <v>62177</v>
      </c>
      <c r="J13" s="111">
        <f>'Raw FS'!M45</f>
        <v>68313</v>
      </c>
      <c r="K13" s="111">
        <f>'Raw FS'!N45</f>
        <v>78851</v>
      </c>
    </row>
    <row r="14" spans="2:11">
      <c r="B14" s="112" t="s">
        <v>183</v>
      </c>
      <c r="C14" s="113"/>
      <c r="D14" s="113"/>
      <c r="E14" s="113"/>
      <c r="F14" s="113"/>
      <c r="G14" s="114">
        <f>SUM(G10:G13)</f>
        <v>107415</v>
      </c>
      <c r="H14" s="114">
        <f t="shared" ref="H14:K14" si="0">SUM(H10:H13)</f>
        <v>110486</v>
      </c>
      <c r="I14" s="114">
        <f t="shared" si="0"/>
        <v>109906</v>
      </c>
      <c r="J14" s="114">
        <f t="shared" si="0"/>
        <v>124925</v>
      </c>
      <c r="K14" s="114">
        <f t="shared" si="0"/>
        <v>143759</v>
      </c>
    </row>
    <row r="15" spans="7:11">
      <c r="G15" s="115"/>
      <c r="H15" s="115"/>
      <c r="I15" s="115"/>
      <c r="J15" s="115"/>
      <c r="K15" s="115"/>
    </row>
    <row r="16" spans="7:11">
      <c r="G16" s="115"/>
      <c r="H16" s="115"/>
      <c r="I16" s="115"/>
      <c r="J16" s="115"/>
      <c r="K16" s="115"/>
    </row>
    <row r="17" spans="2:11">
      <c r="B17" s="27" t="s">
        <v>403</v>
      </c>
      <c r="G17" s="115"/>
      <c r="H17" s="115"/>
      <c r="I17" s="115"/>
      <c r="J17" s="115"/>
      <c r="K17" s="115"/>
    </row>
    <row r="18" spans="2:11">
      <c r="B18" s="67" t="str">
        <f>'Raw FS'!B18</f>
        <v>Trade Payables</v>
      </c>
      <c r="C18" s="67"/>
      <c r="D18" s="67"/>
      <c r="E18" s="67"/>
      <c r="F18" s="67"/>
      <c r="G18" s="109">
        <f>'Raw FS'!J18</f>
        <v>66398</v>
      </c>
      <c r="H18" s="109">
        <f>'Raw FS'!K18</f>
        <v>76040</v>
      </c>
      <c r="I18" s="109">
        <f>'Raw FS'!L18</f>
        <v>69750</v>
      </c>
      <c r="J18" s="109">
        <f>'Raw FS'!M18</f>
        <v>79252</v>
      </c>
      <c r="K18" s="109">
        <f>'Raw FS'!N18</f>
        <v>93979</v>
      </c>
    </row>
    <row r="19" spans="2:11">
      <c r="B19" s="67" t="str">
        <f>'Raw FS'!B19</f>
        <v>Advance from Customers</v>
      </c>
      <c r="C19" s="67"/>
      <c r="D19" s="67"/>
      <c r="E19" s="67"/>
      <c r="F19" s="67"/>
      <c r="G19" s="109">
        <f>'Raw FS'!J19</f>
        <v>0</v>
      </c>
      <c r="H19" s="109">
        <f>'Raw FS'!K19</f>
        <v>0</v>
      </c>
      <c r="I19" s="109">
        <f>'Raw FS'!L19</f>
        <v>0</v>
      </c>
      <c r="J19" s="109">
        <f>'Raw FS'!M19</f>
        <v>0</v>
      </c>
      <c r="K19" s="109">
        <f>'Raw FS'!N19</f>
        <v>0</v>
      </c>
    </row>
    <row r="20" spans="2:11">
      <c r="B20" s="110" t="str">
        <f>'Raw FS'!B20</f>
        <v>Other liability items</v>
      </c>
      <c r="C20" s="110"/>
      <c r="D20" s="110"/>
      <c r="E20" s="110"/>
      <c r="F20" s="110"/>
      <c r="G20" s="109">
        <f>'Raw FS'!J20</f>
        <v>65969</v>
      </c>
      <c r="H20" s="109">
        <f>'Raw FS'!K20</f>
        <v>66579</v>
      </c>
      <c r="I20" s="109">
        <f>'Raw FS'!L20</f>
        <v>64030</v>
      </c>
      <c r="J20" s="109">
        <f>'Raw FS'!M20</f>
        <v>68710</v>
      </c>
      <c r="K20" s="109">
        <f>'Raw FS'!N20</f>
        <v>75186</v>
      </c>
    </row>
    <row r="21" spans="2:11">
      <c r="B21" s="112" t="s">
        <v>404</v>
      </c>
      <c r="C21" s="113"/>
      <c r="D21" s="113"/>
      <c r="E21" s="113"/>
      <c r="F21" s="113"/>
      <c r="G21" s="114">
        <f>SUM(G18:G20)</f>
        <v>132367</v>
      </c>
      <c r="H21" s="114">
        <f t="shared" ref="H21:K21" si="1">SUM(H18:H20)</f>
        <v>142619</v>
      </c>
      <c r="I21" s="114">
        <f t="shared" si="1"/>
        <v>133780</v>
      </c>
      <c r="J21" s="114">
        <f t="shared" si="1"/>
        <v>147962</v>
      </c>
      <c r="K21" s="114">
        <f t="shared" si="1"/>
        <v>169165</v>
      </c>
    </row>
    <row r="22" spans="2:11">
      <c r="B22" s="27"/>
      <c r="G22" s="115"/>
      <c r="H22" s="115"/>
      <c r="I22" s="115"/>
      <c r="J22" s="115"/>
      <c r="K22" s="115"/>
    </row>
    <row r="23" spans="1:11">
      <c r="A23" t="s">
        <v>153</v>
      </c>
      <c r="B23" s="103" t="s">
        <v>405</v>
      </c>
      <c r="C23" s="95"/>
      <c r="D23" s="95"/>
      <c r="E23" s="95"/>
      <c r="F23" s="95"/>
      <c r="G23" s="116">
        <f>'Intrinsic Growth'!G14-'Intrinsic Growth'!G21</f>
        <v>-24952</v>
      </c>
      <c r="H23" s="116">
        <f>'Intrinsic Growth'!H14-'Intrinsic Growth'!H21</f>
        <v>-32133</v>
      </c>
      <c r="I23" s="116">
        <f>'Intrinsic Growth'!I14-'Intrinsic Growth'!I21</f>
        <v>-23874</v>
      </c>
      <c r="J23" s="116">
        <f>'Intrinsic Growth'!J14-'Intrinsic Growth'!J21</f>
        <v>-23037</v>
      </c>
      <c r="K23" s="116">
        <f>'Intrinsic Growth'!K14-'Intrinsic Growth'!K21</f>
        <v>-25406</v>
      </c>
    </row>
    <row r="24" spans="7:11">
      <c r="G24" s="115"/>
      <c r="H24" s="115"/>
      <c r="I24" s="115"/>
      <c r="J24" s="115"/>
      <c r="K24" s="115"/>
    </row>
    <row r="25" spans="2:11">
      <c r="B25" s="117" t="s">
        <v>406</v>
      </c>
      <c r="C25" s="118"/>
      <c r="D25" s="118"/>
      <c r="E25" s="118"/>
      <c r="F25" s="118"/>
      <c r="G25" s="119"/>
      <c r="H25" s="119"/>
      <c r="I25" s="119"/>
      <c r="J25" s="119"/>
      <c r="K25" s="119"/>
    </row>
    <row r="26" spans="2:11">
      <c r="B26" s="118" t="str">
        <f>'Raw FS'!B24</f>
        <v>Land</v>
      </c>
      <c r="C26" s="118"/>
      <c r="D26" s="118"/>
      <c r="E26" s="118"/>
      <c r="F26" s="118"/>
      <c r="G26" s="119">
        <f>'Raw FS'!J24</f>
        <v>7675</v>
      </c>
      <c r="H26" s="119">
        <f>'Raw FS'!K24</f>
        <v>7819</v>
      </c>
      <c r="I26" s="119">
        <f>'Raw FS'!L24</f>
        <v>7760</v>
      </c>
      <c r="J26" s="119">
        <f>'Raw FS'!M24</f>
        <v>8045</v>
      </c>
      <c r="K26" s="119">
        <f>'Raw FS'!N24</f>
        <v>7930</v>
      </c>
    </row>
    <row r="27" spans="2:11">
      <c r="B27" s="42" t="str">
        <f>'Raw FS'!B25</f>
        <v>Building</v>
      </c>
      <c r="C27" s="42"/>
      <c r="D27" s="42"/>
      <c r="E27" s="42"/>
      <c r="F27" s="42"/>
      <c r="G27" s="120">
        <f>'Raw FS'!J25</f>
        <v>32665</v>
      </c>
      <c r="H27" s="120">
        <f>'Raw FS'!K25</f>
        <v>35537</v>
      </c>
      <c r="I27" s="120">
        <f>'Raw FS'!L25</f>
        <v>36466</v>
      </c>
      <c r="J27" s="120">
        <f>'Raw FS'!M25</f>
        <v>38674</v>
      </c>
      <c r="K27" s="120">
        <f>'Raw FS'!N25</f>
        <v>40584</v>
      </c>
    </row>
    <row r="28" spans="2:11">
      <c r="B28" s="42" t="str">
        <f>'Raw FS'!B26</f>
        <v>Plant Machinery</v>
      </c>
      <c r="C28" s="42"/>
      <c r="D28" s="42"/>
      <c r="E28" s="42"/>
      <c r="F28" s="42"/>
      <c r="G28" s="120">
        <f>'Raw FS'!J26</f>
        <v>124158</v>
      </c>
      <c r="H28" s="120">
        <f>'Raw FS'!K26</f>
        <v>138868</v>
      </c>
      <c r="I28" s="120">
        <f>'Raw FS'!L26</f>
        <v>148585</v>
      </c>
      <c r="J28" s="120">
        <f>'Raw FS'!M26</f>
        <v>153672</v>
      </c>
      <c r="K28" s="120">
        <f>'Raw FS'!N26</f>
        <v>151878</v>
      </c>
    </row>
    <row r="29" spans="2:11">
      <c r="B29" s="42" t="str">
        <f>'Raw FS'!B27</f>
        <v>Equipments</v>
      </c>
      <c r="C29" s="42"/>
      <c r="D29" s="42"/>
      <c r="E29" s="42"/>
      <c r="F29" s="42"/>
      <c r="G29" s="120">
        <f>'Raw FS'!J27</f>
        <v>0</v>
      </c>
      <c r="H29" s="120">
        <f>'Raw FS'!K27</f>
        <v>0</v>
      </c>
      <c r="I29" s="120">
        <f>'Raw FS'!L27</f>
        <v>0</v>
      </c>
      <c r="J29" s="120">
        <f>'Raw FS'!M27</f>
        <v>0</v>
      </c>
      <c r="K29" s="120">
        <f>'Raw FS'!N27</f>
        <v>0</v>
      </c>
    </row>
    <row r="30" spans="2:11">
      <c r="B30" s="42" t="str">
        <f>'Raw FS'!B28</f>
        <v>Computers</v>
      </c>
      <c r="C30" s="42"/>
      <c r="D30" s="42"/>
      <c r="E30" s="42"/>
      <c r="F30" s="42"/>
      <c r="G30" s="120">
        <f>'Raw FS'!J28</f>
        <v>3054</v>
      </c>
      <c r="H30" s="120">
        <f>'Raw FS'!K28</f>
        <v>3172</v>
      </c>
      <c r="I30" s="120">
        <f>'Raw FS'!L28</f>
        <v>3383</v>
      </c>
      <c r="J30" s="120">
        <f>'Raw FS'!M28</f>
        <v>3499</v>
      </c>
      <c r="K30" s="120">
        <f>'Raw FS'!N28</f>
        <v>3667</v>
      </c>
    </row>
    <row r="31" spans="2:11">
      <c r="B31" s="42" t="str">
        <f>'Raw FS'!B29</f>
        <v>Furniture n fittings</v>
      </c>
      <c r="C31" s="42"/>
      <c r="D31" s="42"/>
      <c r="E31" s="42"/>
      <c r="F31" s="42"/>
      <c r="G31" s="120">
        <f>'Raw FS'!J29</f>
        <v>1890</v>
      </c>
      <c r="H31" s="120">
        <f>'Raw FS'!K29</f>
        <v>1956</v>
      </c>
      <c r="I31" s="120">
        <f>'Raw FS'!L29</f>
        <v>1984</v>
      </c>
      <c r="J31" s="120">
        <f>'Raw FS'!M29</f>
        <v>2084</v>
      </c>
      <c r="K31" s="120">
        <f>'Raw FS'!N29</f>
        <v>2029</v>
      </c>
    </row>
    <row r="32" spans="2:11">
      <c r="B32" s="42" t="str">
        <f>'Raw FS'!B30</f>
        <v>Vehicles</v>
      </c>
      <c r="C32" s="42"/>
      <c r="D32" s="42"/>
      <c r="E32" s="42"/>
      <c r="F32" s="42"/>
      <c r="G32" s="120">
        <f>'Raw FS'!J30</f>
        <v>601</v>
      </c>
      <c r="H32" s="120">
        <f>'Raw FS'!K30</f>
        <v>845</v>
      </c>
      <c r="I32" s="120">
        <f>'Raw FS'!L30</f>
        <v>725</v>
      </c>
      <c r="J32" s="120">
        <f>'Raw FS'!M30</f>
        <v>788</v>
      </c>
      <c r="K32" s="120">
        <f>'Raw FS'!N30</f>
        <v>956</v>
      </c>
    </row>
    <row r="33" spans="2:11">
      <c r="B33" s="42" t="str">
        <f>'Raw FS'!B31</f>
        <v>Intangible Assets</v>
      </c>
      <c r="C33" s="42"/>
      <c r="D33" s="42"/>
      <c r="E33" s="42"/>
      <c r="F33" s="42"/>
      <c r="G33" s="120">
        <f>'Raw FS'!J31</f>
        <v>91157</v>
      </c>
      <c r="H33" s="120">
        <f>'Raw FS'!K31</f>
        <v>114809</v>
      </c>
      <c r="I33" s="120">
        <f>'Raw FS'!L31</f>
        <v>114323</v>
      </c>
      <c r="J33" s="120">
        <f>'Raw FS'!M31</f>
        <v>112538</v>
      </c>
      <c r="K33" s="120">
        <f>'Raw FS'!N31</f>
        <v>116714</v>
      </c>
    </row>
    <row r="34" spans="2:11">
      <c r="B34" s="42" t="str">
        <f>'Raw FS'!B32</f>
        <v>Other fixed assets</v>
      </c>
      <c r="C34" s="42"/>
      <c r="D34" s="42"/>
      <c r="E34" s="42"/>
      <c r="F34" s="42"/>
      <c r="G34" s="120">
        <f>'Raw FS'!J32</f>
        <v>9380</v>
      </c>
      <c r="H34" s="120">
        <f>'Raw FS'!K32</f>
        <v>10686</v>
      </c>
      <c r="I34" s="120">
        <f>'Raw FS'!L32</f>
        <v>10870</v>
      </c>
      <c r="J34" s="120">
        <f>'Raw FS'!M32</f>
        <v>11841</v>
      </c>
      <c r="K34" s="120">
        <f>'Raw FS'!N32</f>
        <v>10724</v>
      </c>
    </row>
    <row r="35" spans="7:11">
      <c r="G35" s="115"/>
      <c r="H35" s="115"/>
      <c r="I35" s="115"/>
      <c r="J35" s="115"/>
      <c r="K35" s="115"/>
    </row>
    <row r="36" spans="2:11">
      <c r="B36" s="27" t="s">
        <v>388</v>
      </c>
      <c r="G36" s="121">
        <f>'Raw FS'!J33</f>
        <v>270579</v>
      </c>
      <c r="H36" s="121">
        <f>'Raw FS'!K33</f>
        <v>313692</v>
      </c>
      <c r="I36" s="121">
        <f>'Raw FS'!L33</f>
        <v>324096</v>
      </c>
      <c r="J36" s="121">
        <f>'Raw FS'!M33</f>
        <v>331141</v>
      </c>
      <c r="K36" s="121">
        <f>'Raw FS'!N33</f>
        <v>334482</v>
      </c>
    </row>
    <row r="37" spans="2:11">
      <c r="B37" t="s">
        <v>389</v>
      </c>
      <c r="G37" s="115">
        <f>-'Raw FS'!J34</f>
        <v>-143471</v>
      </c>
      <c r="H37" s="115">
        <f>-'Raw FS'!K34</f>
        <v>-174985</v>
      </c>
      <c r="I37" s="115">
        <f>-'Raw FS'!L34</f>
        <v>-185241</v>
      </c>
      <c r="J37" s="115">
        <f>-'Raw FS'!M34</f>
        <v>-199062</v>
      </c>
      <c r="K37" s="115">
        <f>-'Raw FS'!N34</f>
        <v>-213197</v>
      </c>
    </row>
    <row r="38" spans="1:11">
      <c r="A38" t="s">
        <v>153</v>
      </c>
      <c r="B38" s="103" t="s">
        <v>407</v>
      </c>
      <c r="C38" s="95"/>
      <c r="D38" s="95"/>
      <c r="E38" s="95"/>
      <c r="F38" s="95"/>
      <c r="G38" s="116">
        <f>SUM(G36:G37)</f>
        <v>127108</v>
      </c>
      <c r="H38" s="116">
        <f t="shared" ref="H38:K38" si="2">SUM(H36:H37)</f>
        <v>138707</v>
      </c>
      <c r="I38" s="116">
        <f t="shared" si="2"/>
        <v>138855</v>
      </c>
      <c r="J38" s="116">
        <f t="shared" si="2"/>
        <v>132079</v>
      </c>
      <c r="K38" s="116">
        <f t="shared" si="2"/>
        <v>121285</v>
      </c>
    </row>
    <row r="39" spans="7:11">
      <c r="G39" s="115"/>
      <c r="H39" s="115"/>
      <c r="I39" s="115"/>
      <c r="J39" s="115"/>
      <c r="K39" s="115"/>
    </row>
    <row r="40" spans="1:11">
      <c r="A40" t="s">
        <v>153</v>
      </c>
      <c r="B40" s="27" t="s">
        <v>408</v>
      </c>
      <c r="G40" s="121">
        <f>G38+G23</f>
        <v>102156</v>
      </c>
      <c r="H40" s="121">
        <f t="shared" ref="H40:K40" si="3">H38+H23</f>
        <v>106574</v>
      </c>
      <c r="I40" s="121">
        <f t="shared" si="3"/>
        <v>114981</v>
      </c>
      <c r="J40" s="121">
        <f t="shared" si="3"/>
        <v>109042</v>
      </c>
      <c r="K40" s="121">
        <f t="shared" si="3"/>
        <v>95879</v>
      </c>
    </row>
    <row r="41" spans="2:11">
      <c r="B41" s="27" t="s">
        <v>409</v>
      </c>
      <c r="C41" s="27"/>
      <c r="D41" s="27"/>
      <c r="E41" s="27"/>
      <c r="F41" s="27"/>
      <c r="G41" s="121">
        <f>IFERROR('Historical Financial Statements'!H33+'Historical Financial Statements'!H27,0)</f>
        <v>1283.09999999997</v>
      </c>
      <c r="H41" s="121">
        <f>IFERROR('Historical Financial Statements'!I33+'Historical Financial Statements'!I27,0)</f>
        <v>9019.07999999998</v>
      </c>
      <c r="I41" s="121">
        <f>IFERROR('Historical Financial Statements'!J33+'Historical Financial Statements'!J27,0)</f>
        <v>3290.81000000003</v>
      </c>
      <c r="J41" s="121">
        <f>IFERROR('Historical Financial Statements'!K33+'Historical Financial Statements'!K27,0)</f>
        <v>14377.11</v>
      </c>
      <c r="K41" s="121">
        <f>IFERROR('Historical Financial Statements'!L33+'Historical Financial Statements'!L27,0)</f>
        <v>35535.64</v>
      </c>
    </row>
    <row r="43" spans="1:11">
      <c r="A43" t="s">
        <v>153</v>
      </c>
      <c r="B43" s="122" t="s">
        <v>410</v>
      </c>
      <c r="C43" s="123"/>
      <c r="D43" s="123"/>
      <c r="E43" s="123"/>
      <c r="F43" s="123"/>
      <c r="G43" s="124">
        <f>IFERROR(G41/G40,0)</f>
        <v>0.0125602020439325</v>
      </c>
      <c r="H43" s="124">
        <f t="shared" ref="H43:K43" si="4">IFERROR(H41/H40,0)</f>
        <v>0.084627395049449</v>
      </c>
      <c r="I43" s="124">
        <f t="shared" si="4"/>
        <v>0.0286204677294512</v>
      </c>
      <c r="J43" s="124">
        <f t="shared" si="4"/>
        <v>0.131849287430531</v>
      </c>
      <c r="K43" s="124">
        <f t="shared" si="4"/>
        <v>0.370630064977733</v>
      </c>
    </row>
    <row r="45" spans="2:11">
      <c r="B45" s="38" t="s">
        <v>411</v>
      </c>
      <c r="C45" s="1"/>
      <c r="D45" s="1"/>
      <c r="E45" s="1"/>
      <c r="F45" s="1"/>
      <c r="G45" s="108">
        <f>'Raw FS'!$J$7</f>
        <v>43891</v>
      </c>
      <c r="H45" s="108">
        <f>'Raw FS'!$K$7</f>
        <v>44256</v>
      </c>
      <c r="I45" s="108">
        <f>'Raw FS'!$L$7</f>
        <v>44621</v>
      </c>
      <c r="J45" s="108">
        <f>'Raw FS'!$M$7</f>
        <v>44986</v>
      </c>
      <c r="K45" s="108">
        <f>'Raw FS'!$N$7</f>
        <v>45352</v>
      </c>
    </row>
    <row r="47" spans="2:11">
      <c r="B47" s="42" t="s">
        <v>412</v>
      </c>
      <c r="C47" s="42"/>
      <c r="D47" s="42"/>
      <c r="E47" s="42"/>
      <c r="F47" s="42"/>
      <c r="G47" s="125">
        <f>-SUM('Raw FS'!J60:J61)</f>
        <v>29531</v>
      </c>
      <c r="H47" s="125">
        <f>-SUM('Raw FS'!K60:K61)</f>
        <v>19854</v>
      </c>
      <c r="I47" s="125">
        <f>-SUM('Raw FS'!L60:L61)</f>
        <v>14938</v>
      </c>
      <c r="J47" s="125">
        <f>-SUM('Raw FS'!M60:M61)</f>
        <v>18945</v>
      </c>
      <c r="K47" s="125">
        <f>-SUM('Raw FS'!N60:N61)</f>
        <v>31183</v>
      </c>
    </row>
    <row r="48" spans="2:11">
      <c r="B48" s="42" t="s">
        <v>413</v>
      </c>
      <c r="C48" s="42"/>
      <c r="D48" s="42"/>
      <c r="E48" s="42"/>
      <c r="F48" s="42"/>
      <c r="G48" s="125"/>
      <c r="H48" s="125">
        <f>H23-G23</f>
        <v>-7181</v>
      </c>
      <c r="I48" s="125">
        <f t="shared" ref="I48:K48" si="5">I23-H23</f>
        <v>8259</v>
      </c>
      <c r="J48" s="125">
        <f t="shared" si="5"/>
        <v>837</v>
      </c>
      <c r="K48" s="125">
        <f t="shared" si="5"/>
        <v>-2369</v>
      </c>
    </row>
    <row r="49" spans="2:11">
      <c r="B49" s="42"/>
      <c r="C49" s="42"/>
      <c r="D49" s="42"/>
      <c r="E49" s="42"/>
      <c r="F49" s="42"/>
      <c r="G49" s="125"/>
      <c r="H49" s="125"/>
      <c r="I49" s="125"/>
      <c r="J49" s="125"/>
      <c r="K49" s="125"/>
    </row>
    <row r="50" spans="2:11">
      <c r="B50" s="42" t="s">
        <v>409</v>
      </c>
      <c r="C50" s="42"/>
      <c r="D50" s="42"/>
      <c r="E50" s="42"/>
      <c r="F50" s="42"/>
      <c r="G50" s="125">
        <f>G41</f>
        <v>1283.09999999997</v>
      </c>
      <c r="H50" s="125">
        <f t="shared" ref="H50:K50" si="6">H41</f>
        <v>9019.07999999998</v>
      </c>
      <c r="I50" s="125">
        <f t="shared" si="6"/>
        <v>3290.81000000003</v>
      </c>
      <c r="J50" s="125">
        <f t="shared" si="6"/>
        <v>14377.11</v>
      </c>
      <c r="K50" s="125">
        <f t="shared" si="6"/>
        <v>35535.64</v>
      </c>
    </row>
    <row r="51" spans="2:11">
      <c r="B51" s="42" t="s">
        <v>414</v>
      </c>
      <c r="C51" s="42"/>
      <c r="D51" s="42"/>
      <c r="E51" s="42"/>
      <c r="F51" s="42"/>
      <c r="G51" s="90">
        <v>0.25</v>
      </c>
      <c r="H51" s="90">
        <v>0.25</v>
      </c>
      <c r="I51" s="90">
        <v>0.25</v>
      </c>
      <c r="J51" s="90">
        <v>0.25</v>
      </c>
      <c r="K51" s="90">
        <v>0.25</v>
      </c>
    </row>
    <row r="52" spans="2:11">
      <c r="B52" s="42" t="s">
        <v>415</v>
      </c>
      <c r="C52" s="42"/>
      <c r="D52" s="42"/>
      <c r="E52" s="42"/>
      <c r="F52" s="42"/>
      <c r="G52" s="42">
        <f>G50*(1-G51)</f>
        <v>962.324999999976</v>
      </c>
      <c r="H52" s="42">
        <f t="shared" ref="H52:K52" si="7">H50*(1-H51)</f>
        <v>6764.30999999999</v>
      </c>
      <c r="I52" s="42">
        <f t="shared" si="7"/>
        <v>2468.10750000002</v>
      </c>
      <c r="J52" s="42">
        <f t="shared" si="7"/>
        <v>10782.8325</v>
      </c>
      <c r="K52" s="42">
        <f t="shared" si="7"/>
        <v>26651.73</v>
      </c>
    </row>
    <row r="53" spans="2:11">
      <c r="B53" s="42"/>
      <c r="C53" s="42"/>
      <c r="D53" s="42"/>
      <c r="E53" s="42"/>
      <c r="F53" s="42"/>
      <c r="G53" s="42"/>
      <c r="H53" s="42"/>
      <c r="I53" s="42"/>
      <c r="J53" s="42"/>
      <c r="K53" s="42"/>
    </row>
    <row r="54" spans="2:11">
      <c r="B54" s="42" t="s">
        <v>416</v>
      </c>
      <c r="C54" s="42"/>
      <c r="D54" s="42"/>
      <c r="E54" s="42"/>
      <c r="F54" s="42"/>
      <c r="G54" s="42"/>
      <c r="H54" s="80">
        <f>SUM(H47,H48)</f>
        <v>12673</v>
      </c>
      <c r="I54" s="80">
        <f>SUM(I47,I48)</f>
        <v>23197</v>
      </c>
      <c r="J54" s="80">
        <f>SUM(J47,J48)</f>
        <v>19782</v>
      </c>
      <c r="K54" s="80">
        <f>SUM(K47,K48)</f>
        <v>28814</v>
      </c>
    </row>
    <row r="56" spans="2:11">
      <c r="B56" s="126" t="s">
        <v>417</v>
      </c>
      <c r="C56" s="126"/>
      <c r="D56" s="126"/>
      <c r="E56" s="126"/>
      <c r="F56" s="126"/>
      <c r="G56" s="126"/>
      <c r="H56" s="127">
        <f>H54/H52</f>
        <v>1.87350964104248</v>
      </c>
      <c r="I56" s="127">
        <f>I54/I52</f>
        <v>9.39869920576791</v>
      </c>
      <c r="J56" s="127">
        <f>J54/J52</f>
        <v>1.83458288905072</v>
      </c>
      <c r="K56" s="127">
        <f>K54/K52</f>
        <v>1.08113056825955</v>
      </c>
    </row>
    <row r="58" spans="10:11">
      <c r="J58" s="71" t="s">
        <v>418</v>
      </c>
      <c r="K58" s="129">
        <f>AVERAGE(H56:K56)</f>
        <v>3.54698057603016</v>
      </c>
    </row>
    <row r="59" spans="10:11">
      <c r="J59" s="71" t="s">
        <v>419</v>
      </c>
      <c r="K59" s="129">
        <f>MEDIAN(H56:K56)</f>
        <v>1.8540462650466</v>
      </c>
    </row>
    <row r="61" spans="2:11">
      <c r="B61" s="38" t="s">
        <v>420</v>
      </c>
      <c r="C61" s="1"/>
      <c r="D61" s="1"/>
      <c r="E61" s="1"/>
      <c r="F61" s="1"/>
      <c r="G61" s="108">
        <f>'Raw FS'!$J$7</f>
        <v>43891</v>
      </c>
      <c r="H61" s="108">
        <f>'Raw FS'!$K$7</f>
        <v>44256</v>
      </c>
      <c r="I61" s="108">
        <f>'Raw FS'!$L$7</f>
        <v>44621</v>
      </c>
      <c r="J61" s="108">
        <f>'Raw FS'!$M$7</f>
        <v>44986</v>
      </c>
      <c r="K61" s="108">
        <f>'Raw FS'!$N$7</f>
        <v>45352</v>
      </c>
    </row>
    <row r="63" spans="2:11">
      <c r="B63" s="67" t="s">
        <v>417</v>
      </c>
      <c r="C63" s="67"/>
      <c r="D63" s="67"/>
      <c r="E63" s="67"/>
      <c r="F63" s="67"/>
      <c r="G63" s="67"/>
      <c r="H63" s="128">
        <f>H56</f>
        <v>1.87350964104248</v>
      </c>
      <c r="I63" s="128">
        <f t="shared" ref="I63:K63" si="8">I56</f>
        <v>9.39869920576791</v>
      </c>
      <c r="J63" s="128">
        <f t="shared" si="8"/>
        <v>1.83458288905072</v>
      </c>
      <c r="K63" s="128">
        <f t="shared" si="8"/>
        <v>1.08113056825955</v>
      </c>
    </row>
    <row r="64" spans="2:11">
      <c r="B64" s="67" t="s">
        <v>410</v>
      </c>
      <c r="C64" s="67"/>
      <c r="D64" s="67"/>
      <c r="E64" s="67"/>
      <c r="F64" s="67"/>
      <c r="G64" s="67"/>
      <c r="H64" s="128">
        <f>H43</f>
        <v>0.084627395049449</v>
      </c>
      <c r="I64" s="128">
        <f t="shared" ref="I64:K64" si="9">I43</f>
        <v>0.0286204677294512</v>
      </c>
      <c r="J64" s="128">
        <f t="shared" si="9"/>
        <v>0.131849287430531</v>
      </c>
      <c r="K64" s="128">
        <f t="shared" si="9"/>
        <v>0.370630064977733</v>
      </c>
    </row>
    <row r="66" spans="2:11">
      <c r="B66" s="103" t="s">
        <v>421</v>
      </c>
      <c r="C66" s="103"/>
      <c r="D66" s="103"/>
      <c r="E66" s="103"/>
      <c r="F66" s="103"/>
      <c r="G66" s="103"/>
      <c r="H66" s="130">
        <f>H63*H64</f>
        <v>0.158550240521453</v>
      </c>
      <c r="I66" s="130">
        <f t="shared" ref="I66:K66" si="10">I63*I64</f>
        <v>0.268995167317499</v>
      </c>
      <c r="J66" s="130">
        <f t="shared" si="10"/>
        <v>0.241888446653583</v>
      </c>
      <c r="K66" s="130">
        <f t="shared" si="10"/>
        <v>0.400699492763448</v>
      </c>
    </row>
    <row r="68" spans="10:11">
      <c r="J68" s="71" t="s">
        <v>418</v>
      </c>
      <c r="K68" s="129">
        <f>AVERAGE(H66:K66)</f>
        <v>0.267533336813996</v>
      </c>
    </row>
    <row r="69" spans="10:11">
      <c r="J69" s="71" t="s">
        <v>419</v>
      </c>
      <c r="K69" s="129">
        <f>MEDIAN(H66:K66)</f>
        <v>0.255441806985541</v>
      </c>
    </row>
  </sheetData>
  <printOptions horizontalCentered="1"/>
  <pageMargins left="0.196850393700787" right="0.196850393700787" top="0.196850393700787" bottom="0.196850393700787" header="0.31496062992126" footer="0.31496062992126"/>
  <pageSetup paperSize="9" scale="61" orientation="portrait"/>
  <headerFooter/>
  <ignoredErrors>
    <ignoredError sqref="G47" formulaRange="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R69"/>
  <sheetViews>
    <sheetView showGridLines="0" zoomScale="80" zoomScaleNormal="80" workbookViewId="0">
      <selection activeCell="B4" sqref="B4"/>
    </sheetView>
  </sheetViews>
  <sheetFormatPr defaultColWidth="9" defaultRowHeight="15"/>
  <cols>
    <col min="1" max="1" width="1.85714285714286" customWidth="1"/>
    <col min="2" max="2" width="49.8571428571429" customWidth="1"/>
    <col min="3" max="3" width="11.4285714285714" customWidth="1"/>
    <col min="4" max="4" width="13.2857142857143" customWidth="1"/>
    <col min="5" max="5" width="15" customWidth="1"/>
    <col min="6" max="6" width="10.8571428571429" customWidth="1"/>
    <col min="7" max="7" width="11.1428571428571" customWidth="1"/>
    <col min="8" max="8" width="1.42857142857143" customWidth="1"/>
    <col min="9" max="9" width="14.5714285714286" customWidth="1"/>
    <col min="10" max="10" width="13" customWidth="1"/>
    <col min="11" max="11" width="12.4285714285714" customWidth="1"/>
    <col min="12" max="12" width="2.14285714285714" customWidth="1"/>
    <col min="13" max="17" width="9.14285714285714" style="70"/>
  </cols>
  <sheetData>
    <row r="1" ht="15.75"/>
    <row r="2" spans="2:11">
      <c r="B2" s="32"/>
      <c r="C2" s="32"/>
      <c r="D2" s="32"/>
      <c r="E2" s="32"/>
      <c r="F2" s="32"/>
      <c r="G2" s="32"/>
      <c r="H2" s="32"/>
      <c r="I2" s="32"/>
      <c r="J2" s="32"/>
      <c r="K2" s="32"/>
    </row>
    <row r="3" ht="31.5" spans="2:11">
      <c r="B3" s="33" t="str">
        <f>'Data Sheet'!B1</f>
        <v>TATA MOTORS LTD</v>
      </c>
      <c r="C3" s="34"/>
      <c r="D3" s="34"/>
      <c r="E3" s="34"/>
      <c r="F3" s="34"/>
      <c r="G3" s="34"/>
      <c r="H3" s="34"/>
      <c r="I3" s="34"/>
      <c r="J3" s="34"/>
      <c r="K3" s="34"/>
    </row>
    <row r="4" ht="18.75" spans="2:11">
      <c r="B4" s="35" t="str">
        <f>CONCATENATE("  ","NSE:",VLOOKUP(B3,'List of stocks'!B3:D5445,3,FALSE)," | ","BSE Code: ",VLOOKUP(B3,'List of stocks'!B3:C5443,2,FALSE),)</f>
        <v>  NSE:TATAMOTORS | BSE Code: 500570</v>
      </c>
      <c r="C4" s="34"/>
      <c r="D4" s="34"/>
      <c r="E4" s="34"/>
      <c r="F4" s="34"/>
      <c r="G4" s="34"/>
      <c r="H4" s="34"/>
      <c r="I4" s="34"/>
      <c r="J4" s="34"/>
      <c r="K4" s="34"/>
    </row>
    <row r="5" ht="15.75" spans="2:11">
      <c r="B5" s="36"/>
      <c r="C5" s="36"/>
      <c r="D5" s="36"/>
      <c r="E5" s="36"/>
      <c r="F5" s="36"/>
      <c r="G5" s="36"/>
      <c r="H5" s="36"/>
      <c r="I5" s="36"/>
      <c r="J5" s="36"/>
      <c r="K5" s="36"/>
    </row>
    <row r="7" ht="18.75" spans="2:11">
      <c r="B7" s="255" t="str">
        <f>'Data Sheet'!B1&amp;" - One Page Profile"</f>
        <v>TATA MOTORS LTD - One Page Profile</v>
      </c>
      <c r="C7" s="255"/>
      <c r="D7" s="255"/>
      <c r="E7" s="255"/>
      <c r="F7" s="255"/>
      <c r="G7" s="255"/>
      <c r="H7" s="255"/>
      <c r="I7" s="255"/>
      <c r="J7" s="255"/>
      <c r="K7" s="255"/>
    </row>
    <row r="8" ht="3" customHeight="1"/>
    <row r="9" ht="80.1" customHeight="1" spans="3:11">
      <c r="C9" s="256" t="str">
        <f>'Input Sheet'!C2</f>
        <v>Tata Motors Limited is an Indian multinational automotive company, headquartered in Mumbai and part of the Tata Group. The company produces cars, trucks, vans, and buses.Subsidiaries include British Jaguar Land Rover and South Korean Tata Daewoo. Tata Motors has joint ventures with Hitachi (Tata Hitachi Construction Machinery) and Stellantis, which makes vehicle parts for Fiat Chrysler and Tata-branded vehicles.</v>
      </c>
      <c r="D9" s="256"/>
      <c r="E9" s="256"/>
      <c r="F9" s="256"/>
      <c r="G9" s="256"/>
      <c r="H9" s="256"/>
      <c r="I9" s="256"/>
      <c r="J9" s="256"/>
      <c r="K9" s="256"/>
    </row>
    <row r="10" ht="15.75" spans="2:2">
      <c r="B10" s="257" t="s">
        <v>2</v>
      </c>
    </row>
    <row r="11" ht="15.75" spans="2:11">
      <c r="B11" s="258" t="s">
        <v>3</v>
      </c>
      <c r="C11" s="259">
        <f>'Profit &amp; Loss'!$G$3</f>
        <v>43921</v>
      </c>
      <c r="D11" s="259">
        <f>'Profit &amp; Loss'!$H$3</f>
        <v>44286</v>
      </c>
      <c r="E11" s="259">
        <f>'Profit &amp; Loss'!$I$3</f>
        <v>44651</v>
      </c>
      <c r="F11" s="259">
        <f>'Profit &amp; Loss'!$J$3</f>
        <v>45016</v>
      </c>
      <c r="G11" s="259">
        <f>'Profit &amp; Loss'!$K$3</f>
        <v>45382</v>
      </c>
      <c r="I11" s="285" t="s">
        <v>4</v>
      </c>
      <c r="J11" s="285"/>
      <c r="K11" s="285"/>
    </row>
    <row r="12" ht="4.5" customHeight="1"/>
    <row r="13" ht="15.75" spans="2:7">
      <c r="B13" s="260" t="s">
        <v>5</v>
      </c>
      <c r="C13" s="261">
        <f>'Profit &amp; Loss'!G4</f>
        <v>261067.97</v>
      </c>
      <c r="D13" s="261">
        <f>'Profit &amp; Loss'!H4</f>
        <v>249794.75</v>
      </c>
      <c r="E13" s="261">
        <f>'Profit &amp; Loss'!I4</f>
        <v>278453.62</v>
      </c>
      <c r="F13" s="261">
        <f>'Profit &amp; Loss'!J4</f>
        <v>345966.97</v>
      </c>
      <c r="G13" s="261">
        <f>'Profit &amp; Loss'!K4</f>
        <v>437927.77</v>
      </c>
    </row>
    <row r="14" ht="15.75" spans="2:7">
      <c r="B14" s="262" t="s">
        <v>6</v>
      </c>
      <c r="C14" s="263">
        <f>'Profit &amp; Loss'!G28</f>
        <v>-0.135360159555724</v>
      </c>
      <c r="D14" s="263">
        <f>'Profit &amp; Loss'!H28</f>
        <v>-0.043181168490336</v>
      </c>
      <c r="E14" s="263">
        <f>'Profit &amp; Loss'!I28</f>
        <v>0.114729673061583</v>
      </c>
      <c r="F14" s="263">
        <f>'Profit &amp; Loss'!J28</f>
        <v>0.242458151558597</v>
      </c>
      <c r="G14" s="263">
        <f>'Profit &amp; Loss'!K28</f>
        <v>0.265808033639743</v>
      </c>
    </row>
    <row r="15" ht="15.75" spans="2:7">
      <c r="B15" s="264" t="s">
        <v>7</v>
      </c>
      <c r="C15" s="265">
        <f>'Profit &amp; Loss'!G30</f>
        <v>0.327856688049476</v>
      </c>
      <c r="D15" s="265">
        <f>'Profit &amp; Loss'!H30</f>
        <v>0.366242725277453</v>
      </c>
      <c r="E15" s="265">
        <f>'Profit &amp; Loss'!I30</f>
        <v>0.320136294151967</v>
      </c>
      <c r="F15" s="265">
        <f>'Profit &amp; Loss'!J30</f>
        <v>0.27648532459616</v>
      </c>
      <c r="G15" s="265">
        <f>'Profit &amp; Loss'!K30</f>
        <v>0.325924889394432</v>
      </c>
    </row>
    <row r="16" ht="15.75" spans="2:7">
      <c r="B16" s="264" t="s">
        <v>8</v>
      </c>
      <c r="C16" s="266">
        <f>'Profit &amp; Loss'!G31</f>
        <v>0.0688980344850421</v>
      </c>
      <c r="D16" s="266">
        <f>'Profit &amp; Loss'!H31</f>
        <v>0.129255839043855</v>
      </c>
      <c r="E16" s="266">
        <f>'Profit &amp; Loss'!I31</f>
        <v>0.0887763283522765</v>
      </c>
      <c r="F16" s="266">
        <f>'Profit &amp; Loss'!J31</f>
        <v>0.091961958102532</v>
      </c>
      <c r="G16" s="266">
        <f>'Profit &amp; Loss'!K31</f>
        <v>0.135954703215099</v>
      </c>
    </row>
    <row r="17" ht="15.75" spans="2:7">
      <c r="B17" s="264" t="s">
        <v>9</v>
      </c>
      <c r="C17" s="266">
        <f>'Profit &amp; Loss'!G32</f>
        <v>-0.0131703632582735</v>
      </c>
      <c r="D17" s="266">
        <f>'Profit &amp; Loss'!H32</f>
        <v>0.0349916081102585</v>
      </c>
      <c r="E17" s="266">
        <f>'Profit &amp; Loss'!I32</f>
        <v>-0.000415149926942853</v>
      </c>
      <c r="F17" s="266">
        <f>'Profit &amp; Loss'!J32</f>
        <v>0.0201043469554331</v>
      </c>
      <c r="G17" s="266">
        <f>'Profit &amp; Loss'!K32</f>
        <v>0.0736838634371143</v>
      </c>
    </row>
    <row r="18" ht="15.75" spans="2:7">
      <c r="B18" s="264" t="s">
        <v>10</v>
      </c>
      <c r="C18" s="266">
        <f>'Profit &amp; Loss'!G33</f>
        <v>-0.0462364264754501</v>
      </c>
      <c r="D18" s="266">
        <f>'Profit &amp; Loss'!H33</f>
        <v>-0.0538497706617133</v>
      </c>
      <c r="E18" s="266">
        <f>'Profit &amp; Loss'!I33</f>
        <v>-0.0410893203686847</v>
      </c>
      <c r="F18" s="266">
        <f>'Profit &amp; Loss'!J33</f>
        <v>0.00697838293638263</v>
      </c>
      <c r="G18" s="266">
        <f>'Profit &amp; Loss'!K33</f>
        <v>0.0716992439186946</v>
      </c>
    </row>
    <row r="19" ht="15.75" spans="2:7">
      <c r="B19" s="264" t="s">
        <v>11</v>
      </c>
      <c r="C19" s="267">
        <f>'Profit &amp; Loss'!G13</f>
        <v>-39.0768857235351</v>
      </c>
      <c r="D19" s="267">
        <f>'Profit &amp; Loss'!H13</f>
        <v>-40.5125741649851</v>
      </c>
      <c r="E19" s="267">
        <f>'Profit &amp; Loss'!I13</f>
        <v>-34.4549944288855</v>
      </c>
      <c r="F19" s="267">
        <f>'Profit &amp; Loss'!J13</f>
        <v>7.26911149248788</v>
      </c>
      <c r="G19" s="267">
        <f>'Profit &amp; Loss'!K13</f>
        <v>94.4702891356019</v>
      </c>
    </row>
    <row r="20" ht="15.75" spans="2:7">
      <c r="B20" s="268" t="s">
        <v>12</v>
      </c>
      <c r="C20" s="269">
        <f>'Profit &amp; Loss'!G34</f>
        <v>-0.608597127860414</v>
      </c>
      <c r="D20" s="269">
        <f>'Profit &amp; Loss'!H34</f>
        <v>0.0367400936606697</v>
      </c>
      <c r="E20" s="269">
        <f>'Profit &amp; Loss'!I34</f>
        <v>-0.149523447002663</v>
      </c>
      <c r="F20" s="269">
        <f>'Profit &amp; Loss'!J34</f>
        <v>-1.21097410151934</v>
      </c>
      <c r="G20" s="269">
        <f>'Profit &amp; Loss'!K34</f>
        <v>11.996126037306</v>
      </c>
    </row>
    <row r="22" ht="15.75" spans="2:11">
      <c r="B22" s="258" t="s">
        <v>13</v>
      </c>
      <c r="C22" s="259">
        <f>'Profit &amp; Loss'!$G$3</f>
        <v>43921</v>
      </c>
      <c r="D22" s="259">
        <f>'Profit &amp; Loss'!$H$3</f>
        <v>44286</v>
      </c>
      <c r="E22" s="259">
        <f>'Profit &amp; Loss'!$I$3</f>
        <v>44651</v>
      </c>
      <c r="F22" s="259">
        <f>'Profit &amp; Loss'!$J$3</f>
        <v>45016</v>
      </c>
      <c r="G22" s="259">
        <f>'Profit &amp; Loss'!$K$3</f>
        <v>45382</v>
      </c>
      <c r="I22" s="285" t="s">
        <v>14</v>
      </c>
      <c r="J22" s="285"/>
      <c r="K22" s="285"/>
    </row>
    <row r="23" ht="4.5" customHeight="1"/>
    <row r="24" ht="15.75" spans="2:7">
      <c r="B24" s="260" t="s">
        <v>15</v>
      </c>
      <c r="C24" s="270">
        <f>'Profit &amp; Loss'!G14</f>
        <v>-1.81821039943335</v>
      </c>
      <c r="D24" s="270">
        <f>'Profit &amp; Loss'!H14</f>
        <v>-7.44953896957861</v>
      </c>
      <c r="E24" s="270">
        <f>'Profit &amp; Loss'!I14</f>
        <v>-12.5888860871898</v>
      </c>
      <c r="F24" s="270">
        <f>'Profit &amp; Loss'!J14</f>
        <v>57.8887805524606</v>
      </c>
      <c r="G24" s="270">
        <f>'Profit &amp; Loss'!K14</f>
        <v>10.5091241816244</v>
      </c>
    </row>
    <row r="25" ht="15.75" spans="2:7">
      <c r="B25" s="264" t="s">
        <v>16</v>
      </c>
      <c r="C25" s="271">
        <f>'Profit &amp; Loss'!G43</f>
        <v>6.28273615435979</v>
      </c>
      <c r="D25" s="271">
        <f>'Profit &amp; Loss'!H43</f>
        <v>6.05637438470637</v>
      </c>
      <c r="E25" s="271">
        <f>'Profit &amp; Loss'!I43</f>
        <v>10.1057561885899</v>
      </c>
      <c r="F25" s="271">
        <f>'Profit &amp; Loss'!J43</f>
        <v>7.4446716411343</v>
      </c>
      <c r="G25" s="271">
        <f>'Profit &amp; Loss'!K43</f>
        <v>6.57446522694452</v>
      </c>
    </row>
    <row r="26" ht="15.75" spans="2:8">
      <c r="B26" s="264" t="s">
        <v>17</v>
      </c>
      <c r="C26" s="271">
        <f>'Profit &amp; Loss'!G44</f>
        <v>0.432868172223502</v>
      </c>
      <c r="D26" s="271">
        <f>'Profit &amp; Loss'!H44</f>
        <v>0.782821752658933</v>
      </c>
      <c r="E26" s="271">
        <f>'Profit &amp; Loss'!I44</f>
        <v>0.897151929646309</v>
      </c>
      <c r="F26" s="271">
        <f>'Profit &amp; Loss'!J44</f>
        <v>0.6846265815491</v>
      </c>
      <c r="G26" s="271">
        <f>'Profit &amp; Loss'!K44</f>
        <v>0.893829468727229</v>
      </c>
      <c r="H26" s="9">
        <f>'Profit &amp; Loss'!L44</f>
        <v>0</v>
      </c>
    </row>
    <row r="27" ht="15.75" spans="2:7">
      <c r="B27" s="264" t="s">
        <v>18</v>
      </c>
      <c r="C27" s="271">
        <f>'Profit &amp; Loss'!G46</f>
        <v>0.352788645357584</v>
      </c>
      <c r="D27" s="271">
        <f>'Profit &amp; Loss'!H46</f>
        <v>1.81380277417374</v>
      </c>
      <c r="E27" s="271">
        <f>'Profit &amp; Loss'!I46</f>
        <v>3.23230149116138</v>
      </c>
      <c r="F27" s="271">
        <f>'Profit &amp; Loss'!J46</f>
        <v>3.08373310056818</v>
      </c>
      <c r="G27" s="271">
        <f>'Profit &amp; Loss'!K46</f>
        <v>3.88582936813647</v>
      </c>
    </row>
    <row r="28" ht="15.75" spans="2:7">
      <c r="B28" s="262" t="s">
        <v>19</v>
      </c>
      <c r="C28" s="265">
        <f>'Balance Sheet'!G23</f>
        <v>-0.194030704844462</v>
      </c>
      <c r="D28" s="265">
        <f>'Balance Sheet'!H23</f>
        <v>-0.243478526870011</v>
      </c>
      <c r="E28" s="265">
        <f>'Balance Sheet'!I23</f>
        <v>-0.256758339758947</v>
      </c>
      <c r="F28" s="265">
        <f>'Balance Sheet'!J23</f>
        <v>0.0532699613144141</v>
      </c>
      <c r="G28" s="265">
        <f>'Balance Sheet'!K23</f>
        <v>0.369757679229921</v>
      </c>
    </row>
    <row r="29" ht="15.75" spans="2:7">
      <c r="B29" s="268" t="s">
        <v>20</v>
      </c>
      <c r="C29" s="269">
        <f>'Balance Sheet'!G24</f>
        <v>-0.0188856164662494</v>
      </c>
      <c r="D29" s="269">
        <f>'Balance Sheet'!H24</f>
        <v>-0.012368671547513</v>
      </c>
      <c r="E29" s="269">
        <f>'Balance Sheet'!I24</f>
        <v>0.0118873529316953</v>
      </c>
      <c r="F29" s="269">
        <f>'Balance Sheet'!J24</f>
        <v>0.0735298984600974</v>
      </c>
      <c r="G29" s="269">
        <f>'Balance Sheet'!K24</f>
        <v>0.204194090266626</v>
      </c>
    </row>
    <row r="31" customHeight="1" spans="2:11">
      <c r="B31" s="272" t="s">
        <v>21</v>
      </c>
      <c r="C31" s="273" t="str">
        <f>'Share Price'!M1208</f>
        <v>N. Shares (in Crs.)</v>
      </c>
      <c r="D31" s="273"/>
      <c r="E31" s="272" t="str">
        <f>'Share Price'!N1208</f>
        <v>Holding (%)</v>
      </c>
      <c r="F31" s="273" t="str">
        <f>'Share Price'!O1208</f>
        <v>Market Value(in Crs.)</v>
      </c>
      <c r="G31" s="273"/>
      <c r="I31" s="285" t="s">
        <v>22</v>
      </c>
      <c r="J31" s="285"/>
      <c r="K31" s="285"/>
    </row>
    <row r="32" ht="6.75" customHeight="1"/>
    <row r="33" ht="15.75" spans="2:7">
      <c r="B33" s="260" t="str">
        <f>'Share Price'!L1209</f>
        <v>Tata Sons Private Limited</v>
      </c>
      <c r="C33" s="274">
        <f>'Share Price'!M1209</f>
        <v>145.2113801</v>
      </c>
      <c r="D33" s="274"/>
      <c r="E33" s="275">
        <f>'Share Price'!N1209</f>
        <v>0.4369</v>
      </c>
      <c r="F33" s="274">
        <f>'Share Price'!O1209</f>
        <v>161605.74491329</v>
      </c>
      <c r="G33" s="274"/>
    </row>
    <row r="34" ht="15.75" spans="2:7">
      <c r="B34" s="264" t="str">
        <f>'Share Price'!L1210</f>
        <v>Life Insurance Corporation Of India</v>
      </c>
      <c r="C34" s="276">
        <f>'Share Price'!M1210</f>
        <v>9.7663068</v>
      </c>
      <c r="D34" s="276"/>
      <c r="E34" s="265">
        <f>'Share Price'!N1210</f>
        <v>0.0294</v>
      </c>
      <c r="F34" s="276">
        <f>'Share Price'!O1210</f>
        <v>10868.92283772</v>
      </c>
      <c r="G34" s="276"/>
    </row>
    <row r="35" ht="15.75" spans="2:7">
      <c r="B35" s="264" t="str">
        <f>'Share Price'!L1211</f>
        <v>SBI Nifty 50 Etf</v>
      </c>
      <c r="C35" s="276">
        <f>'Share Price'!M1211</f>
        <v>8.147604</v>
      </c>
      <c r="D35" s="276"/>
      <c r="E35" s="265">
        <f>'Share Price'!N1211</f>
        <v>0.0245</v>
      </c>
      <c r="F35" s="276">
        <f>'Share Price'!O1211</f>
        <v>9067.4684916</v>
      </c>
      <c r="G35" s="276"/>
    </row>
    <row r="36" ht="15.75" spans="2:7">
      <c r="B36" s="264" t="str">
        <f>'Share Price'!L1212</f>
        <v>Tata Industries Limited</v>
      </c>
      <c r="C36" s="276">
        <f>'Share Price'!M1212</f>
        <v>7.220363</v>
      </c>
      <c r="D36" s="276"/>
      <c r="E36" s="265">
        <f>'Share Price'!N1212</f>
        <v>0.0217</v>
      </c>
      <c r="F36" s="276">
        <f>'Share Price'!O1212</f>
        <v>8035.5419827</v>
      </c>
      <c r="G36" s="276"/>
    </row>
    <row r="37" ht="15.75" spans="2:7">
      <c r="B37" s="264" t="str">
        <f>'Share Price'!L1213</f>
        <v>Rekha Jhunjhunwala</v>
      </c>
      <c r="C37" s="276">
        <f>'Share Price'!M1213</f>
        <v>4.2391</v>
      </c>
      <c r="D37" s="276"/>
      <c r="E37" s="265">
        <f>'Share Price'!N1213</f>
        <v>0.0128</v>
      </c>
      <c r="F37" s="276">
        <f>'Share Price'!O1213</f>
        <v>4717.69439</v>
      </c>
      <c r="G37" s="276"/>
    </row>
    <row r="38" ht="15.75" spans="2:7">
      <c r="B38" s="264" t="str">
        <f>'Share Price'!L1214</f>
        <v>HDFC Trustee Company Ltd. A/C Hdfc Top 100 Fund</v>
      </c>
      <c r="C38" s="276">
        <f>'Share Price'!M1214</f>
        <v>3.8847542</v>
      </c>
      <c r="D38" s="276"/>
      <c r="E38" s="265">
        <f>'Share Price'!N1214</f>
        <v>0.0117</v>
      </c>
      <c r="F38" s="276">
        <f>'Share Price'!O1214</f>
        <v>4323.34294918</v>
      </c>
      <c r="G38" s="276"/>
    </row>
    <row r="39" ht="15.75" spans="2:7">
      <c r="B39" s="264" t="str">
        <f>'Share Price'!L1215</f>
        <v>UTI - Nifty Exchange Traded Fund</v>
      </c>
      <c r="C39" s="276">
        <f>'Share Price'!M1215</f>
        <v>3.3295481</v>
      </c>
      <c r="D39" s="276"/>
      <c r="E39" s="265">
        <f>'Share Price'!N1215</f>
        <v>0.01</v>
      </c>
      <c r="F39" s="276">
        <f>'Share Price'!O1215</f>
        <v>3705.45408049</v>
      </c>
      <c r="G39" s="276"/>
    </row>
    <row r="40" ht="15.75" spans="2:7">
      <c r="B40" s="264" t="str">
        <f>'Share Price'!L1216</f>
        <v>Tata Investment Corporation Limited</v>
      </c>
      <c r="C40" s="276">
        <f>'Share Price'!M1216</f>
        <v>1.1</v>
      </c>
      <c r="D40" s="276"/>
      <c r="E40" s="265">
        <f>'Share Price'!N1216</f>
        <v>0.0033</v>
      </c>
      <c r="F40" s="276">
        <f>'Share Price'!O1216</f>
        <v>1224.19</v>
      </c>
      <c r="G40" s="276"/>
    </row>
    <row r="41" ht="15.75" spans="2:7">
      <c r="B41" s="264" t="str">
        <f>'Share Price'!L1217</f>
        <v>Investor Education and Protection Fund (IEPF)</v>
      </c>
      <c r="C41" s="276">
        <f>'Share Price'!M1217</f>
        <v>0.9731966</v>
      </c>
      <c r="D41" s="276"/>
      <c r="E41" s="265">
        <f>'Share Price'!N1217</f>
        <v>0.0029</v>
      </c>
      <c r="F41" s="276">
        <f>'Share Price'!O1217</f>
        <v>1083.07049614</v>
      </c>
      <c r="G41" s="276"/>
    </row>
    <row r="42" ht="15.75" spans="2:7">
      <c r="B42" s="277" t="str">
        <f>'Share Price'!L1218</f>
        <v>Ewart Investments Limited</v>
      </c>
      <c r="C42" s="278">
        <f>'Share Price'!M1218</f>
        <v>0.3084542</v>
      </c>
      <c r="D42" s="278"/>
      <c r="E42" s="269">
        <f>'Share Price'!N1218</f>
        <v>0.0009</v>
      </c>
      <c r="F42" s="278">
        <f>'Share Price'!O1218</f>
        <v>343.27867918</v>
      </c>
      <c r="G42" s="278"/>
    </row>
    <row r="44" ht="15.75" spans="2:11">
      <c r="B44" s="258" t="s">
        <v>23</v>
      </c>
      <c r="C44" s="279" t="s">
        <v>24</v>
      </c>
      <c r="D44" s="279"/>
      <c r="E44" s="279"/>
      <c r="F44" s="280" t="s">
        <v>25</v>
      </c>
      <c r="G44" s="280"/>
      <c r="I44" s="285" t="s">
        <v>26</v>
      </c>
      <c r="J44" s="285"/>
      <c r="K44" s="285"/>
    </row>
    <row r="46" ht="15.75" spans="2:11">
      <c r="B46" s="281" t="s">
        <v>27</v>
      </c>
      <c r="C46" s="282" t="s">
        <v>28</v>
      </c>
      <c r="D46" s="282"/>
      <c r="E46" s="282"/>
      <c r="F46" s="281"/>
      <c r="G46" s="281" t="s">
        <v>29</v>
      </c>
      <c r="I46" s="260" t="s">
        <v>30</v>
      </c>
      <c r="J46" s="260"/>
      <c r="K46" s="260">
        <f>'Data Sheet'!B8</f>
        <v>998.2</v>
      </c>
    </row>
    <row r="47" ht="15.75" spans="2:11">
      <c r="B47" s="281" t="s">
        <v>31</v>
      </c>
      <c r="C47" s="282" t="s">
        <v>32</v>
      </c>
      <c r="D47" s="282"/>
      <c r="E47" s="282"/>
      <c r="F47" s="281"/>
      <c r="G47" s="281">
        <v>10.8</v>
      </c>
      <c r="I47" s="264" t="s">
        <v>33</v>
      </c>
      <c r="J47" s="264"/>
      <c r="K47" s="264">
        <f>'Data Sheet'!K93</f>
        <v>332.37</v>
      </c>
    </row>
    <row r="48" ht="15.75" spans="2:11">
      <c r="B48" s="281" t="s">
        <v>34</v>
      </c>
      <c r="C48" s="282" t="s">
        <v>35</v>
      </c>
      <c r="D48" s="282"/>
      <c r="E48" s="282"/>
      <c r="F48" s="281"/>
      <c r="G48" s="281">
        <v>60.21</v>
      </c>
      <c r="I48" s="286" t="s">
        <v>36</v>
      </c>
      <c r="J48" s="286"/>
      <c r="K48" s="286">
        <f>K46*K47</f>
        <v>331771.734</v>
      </c>
    </row>
    <row r="49" ht="15.75" spans="2:11">
      <c r="B49" s="281" t="s">
        <v>37</v>
      </c>
      <c r="C49" s="282" t="s">
        <v>38</v>
      </c>
      <c r="D49" s="282"/>
      <c r="E49" s="282"/>
      <c r="F49" s="281"/>
      <c r="G49" s="281" t="s">
        <v>29</v>
      </c>
      <c r="I49" s="287" t="s">
        <v>39</v>
      </c>
      <c r="J49" s="264"/>
      <c r="K49" s="288">
        <f>'Data Sheet'!K69*-1</f>
        <v>-45806.69</v>
      </c>
    </row>
    <row r="50" ht="15.75" spans="9:11">
      <c r="I50" s="287" t="s">
        <v>40</v>
      </c>
      <c r="J50" s="264"/>
      <c r="K50" s="288">
        <f>'Data Sheet'!K59</f>
        <v>107262.5</v>
      </c>
    </row>
    <row r="51" ht="16.5" spans="2:11">
      <c r="B51" s="283" t="s">
        <v>41</v>
      </c>
      <c r="I51" s="289" t="s">
        <v>42</v>
      </c>
      <c r="J51" s="277"/>
      <c r="K51" s="290">
        <v>7277.7</v>
      </c>
    </row>
    <row r="52" ht="16.5" spans="2:11">
      <c r="B52" s="283" t="s">
        <v>43</v>
      </c>
      <c r="I52" s="291" t="s">
        <v>44</v>
      </c>
      <c r="J52" s="292"/>
      <c r="K52" s="293">
        <f>K48-K49+K50+K51</f>
        <v>492118.624</v>
      </c>
    </row>
    <row r="53" spans="2:2">
      <c r="B53" s="283" t="s">
        <v>45</v>
      </c>
    </row>
    <row r="54" spans="2:2">
      <c r="B54" s="283" t="s">
        <v>46</v>
      </c>
    </row>
    <row r="56" ht="15.75" spans="2:11">
      <c r="B56" s="258" t="s">
        <v>47</v>
      </c>
      <c r="C56" s="279"/>
      <c r="D56" s="279"/>
      <c r="E56" s="279"/>
      <c r="F56" s="280"/>
      <c r="G56" s="280"/>
      <c r="H56" s="280"/>
      <c r="I56" s="280"/>
      <c r="J56" s="280"/>
      <c r="K56" s="280"/>
    </row>
    <row r="58" ht="15.75" customHeight="1" spans="2:11">
      <c r="B58" s="284"/>
      <c r="C58" s="284"/>
      <c r="D58" s="284"/>
      <c r="E58" s="284"/>
      <c r="F58" s="284"/>
      <c r="G58" s="284"/>
      <c r="H58" s="284"/>
      <c r="I58" s="284"/>
      <c r="J58" s="284"/>
      <c r="K58" s="284"/>
    </row>
    <row r="63" spans="18:18">
      <c r="R63" t="s">
        <v>48</v>
      </c>
    </row>
    <row r="65" ht="15.75" spans="2:11">
      <c r="B65" s="279"/>
      <c r="C65" s="279"/>
      <c r="D65" s="279"/>
      <c r="E65" s="279"/>
      <c r="F65" s="279"/>
      <c r="G65" s="279"/>
      <c r="H65" s="279"/>
      <c r="I65" s="279"/>
      <c r="J65" s="279"/>
      <c r="K65" s="259"/>
    </row>
    <row r="66" spans="2:2">
      <c r="B66" s="62" t="s">
        <v>49</v>
      </c>
    </row>
    <row r="67" spans="2:2">
      <c r="B67" s="294" t="s">
        <v>50</v>
      </c>
    </row>
    <row r="68" spans="2:2">
      <c r="B68" s="294" t="s">
        <v>51</v>
      </c>
    </row>
    <row r="69" spans="2:2">
      <c r="B69" s="62" t="s">
        <v>52</v>
      </c>
    </row>
  </sheetData>
  <mergeCells count="41">
    <mergeCell ref="B7:K7"/>
    <mergeCell ref="C9:K9"/>
    <mergeCell ref="I11:K11"/>
    <mergeCell ref="I22:K22"/>
    <mergeCell ref="C31:D31"/>
    <mergeCell ref="F31:G31"/>
    <mergeCell ref="I31:K31"/>
    <mergeCell ref="C33:D33"/>
    <mergeCell ref="F33:G33"/>
    <mergeCell ref="C34:D34"/>
    <mergeCell ref="F34:G34"/>
    <mergeCell ref="C35:D35"/>
    <mergeCell ref="F35:G35"/>
    <mergeCell ref="C36:D36"/>
    <mergeCell ref="F36:G36"/>
    <mergeCell ref="C37:D37"/>
    <mergeCell ref="F37:G37"/>
    <mergeCell ref="C38:D38"/>
    <mergeCell ref="F38:G38"/>
    <mergeCell ref="C39:D39"/>
    <mergeCell ref="F39:G39"/>
    <mergeCell ref="C40:D40"/>
    <mergeCell ref="F40:G40"/>
    <mergeCell ref="C41:D41"/>
    <mergeCell ref="F41:G41"/>
    <mergeCell ref="C42:D42"/>
    <mergeCell ref="F42:G42"/>
    <mergeCell ref="C44:E44"/>
    <mergeCell ref="F44:G44"/>
    <mergeCell ref="I44:K44"/>
    <mergeCell ref="C46:E46"/>
    <mergeCell ref="C47:E47"/>
    <mergeCell ref="C48:E48"/>
    <mergeCell ref="C49:E49"/>
    <mergeCell ref="C56:E56"/>
    <mergeCell ref="F56:G56"/>
    <mergeCell ref="H56:I56"/>
    <mergeCell ref="J56:K56"/>
    <mergeCell ref="B65:D65"/>
    <mergeCell ref="E65:G65"/>
    <mergeCell ref="H65:J65"/>
  </mergeCells>
  <hyperlinks>
    <hyperlink ref="B67" r:id="rId2" display="www.screener.in"/>
    <hyperlink ref="B68" r:id="rId3" display="www.yahoofinance.com"/>
  </hyperlinks>
  <pageMargins left="0.196850393700787" right="0.196850393700787" top="0.236220472440945" bottom="0.236220472440945" header="0.196850393700787" footer="0.196850393700787"/>
  <pageSetup paperSize="9" scale="63"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K44"/>
  <sheetViews>
    <sheetView showGridLines="0" tabSelected="1" view="pageBreakPreview" zoomScale="93" zoomScaleNormal="80" topLeftCell="A25" workbookViewId="0">
      <selection activeCell="M34" sqref="M34"/>
    </sheetView>
  </sheetViews>
  <sheetFormatPr defaultColWidth="9" defaultRowHeight="15"/>
  <cols>
    <col min="1" max="1" width="1.85714285714286" customWidth="1"/>
    <col min="2" max="2" width="15.2857142857143" customWidth="1"/>
    <col min="3" max="3" width="11" customWidth="1"/>
    <col min="4" max="5" width="12.5714285714286" customWidth="1"/>
    <col min="6" max="6" width="15.8571428571429" customWidth="1"/>
    <col min="7" max="7" width="16.7142857142857" customWidth="1"/>
    <col min="8" max="8" width="15.2857142857143" customWidth="1"/>
    <col min="9" max="10" width="14.7142857142857" customWidth="1"/>
    <col min="11" max="11" width="15" customWidth="1"/>
  </cols>
  <sheetData>
    <row r="1" ht="15.75"/>
    <row r="2" spans="2:11">
      <c r="B2" s="32"/>
      <c r="C2" s="32"/>
      <c r="D2" s="32"/>
      <c r="E2" s="32"/>
      <c r="F2" s="32"/>
      <c r="G2" s="32"/>
      <c r="H2" s="32"/>
      <c r="I2" s="32"/>
      <c r="J2" s="32"/>
      <c r="K2" s="32"/>
    </row>
    <row r="3" ht="31.5" spans="2:11">
      <c r="B3" s="33" t="str">
        <f>'Data Sheet'!B1</f>
        <v>TATA MOTORS LTD</v>
      </c>
      <c r="C3" s="34"/>
      <c r="D3" s="34"/>
      <c r="E3" s="34"/>
      <c r="F3" s="34"/>
      <c r="G3" s="34"/>
      <c r="H3" s="34"/>
      <c r="I3" s="34"/>
      <c r="J3" s="34"/>
      <c r="K3" s="34"/>
    </row>
    <row r="4" ht="18.75" spans="2:11">
      <c r="B4" s="35" t="str">
        <f>CONCATENATE("  ","NSE:",VLOOKUP(B3,'List of stocks'!B3:D5445,3,FALSE)," | ","BSE Code: ",VLOOKUP(B3,'List of stocks'!B3:C5443,2,FALSE),)</f>
        <v>  NSE:TATAMOTORS | BSE Code: 500570</v>
      </c>
      <c r="C4" s="34"/>
      <c r="D4" s="34"/>
      <c r="E4" s="34"/>
      <c r="F4" s="34"/>
      <c r="G4" s="34"/>
      <c r="H4" s="34"/>
      <c r="I4" s="34"/>
      <c r="J4" s="34"/>
      <c r="K4" s="34"/>
    </row>
    <row r="5" ht="15.75" spans="2:11">
      <c r="B5" s="36"/>
      <c r="C5" s="36"/>
      <c r="D5" s="36"/>
      <c r="E5" s="36"/>
      <c r="F5" s="36"/>
      <c r="G5" s="36"/>
      <c r="H5" s="36"/>
      <c r="I5" s="36"/>
      <c r="J5" s="36"/>
      <c r="K5" s="36"/>
    </row>
    <row r="7" spans="2:11">
      <c r="B7" s="38" t="s">
        <v>422</v>
      </c>
      <c r="C7" s="1"/>
      <c r="D7" s="1"/>
      <c r="E7" s="1"/>
      <c r="F7" s="85">
        <f>'Intrinsic Growth'!K7</f>
        <v>45352</v>
      </c>
      <c r="G7" s="86">
        <f>F7+366</f>
        <v>45718</v>
      </c>
      <c r="H7" s="86">
        <f t="shared" ref="H7:K7" si="0">G7+366</f>
        <v>46084</v>
      </c>
      <c r="I7" s="86">
        <f t="shared" si="0"/>
        <v>46450</v>
      </c>
      <c r="J7" s="86">
        <f t="shared" si="0"/>
        <v>46816</v>
      </c>
      <c r="K7" s="86">
        <f t="shared" si="0"/>
        <v>47182</v>
      </c>
    </row>
    <row r="9" spans="2:11">
      <c r="B9" s="42" t="s">
        <v>409</v>
      </c>
      <c r="C9" s="42"/>
      <c r="D9" s="42"/>
      <c r="E9" s="42"/>
      <c r="F9" s="87">
        <f>'Data Sheet'!B32-'Data Sheet'!B26</f>
        <v>26564.05</v>
      </c>
      <c r="G9" s="88">
        <f>F9*(1+$D$19)</f>
        <v>33349.6189328543</v>
      </c>
      <c r="H9" s="88">
        <f>G9*(1+$D$19)</f>
        <v>41868.5058553418</v>
      </c>
      <c r="I9" s="88">
        <f>H9*(1+$D$19)</f>
        <v>52563.472646815</v>
      </c>
      <c r="J9" s="88">
        <f>I9*(1+$D$19)</f>
        <v>65990.3810811524</v>
      </c>
      <c r="K9" s="88">
        <f>J9*(1+$D$19)</f>
        <v>82847.0832681864</v>
      </c>
    </row>
    <row r="10" spans="2:11">
      <c r="B10" s="42" t="s">
        <v>313</v>
      </c>
      <c r="C10" s="42"/>
      <c r="D10" s="42"/>
      <c r="E10" s="42"/>
      <c r="F10" s="89">
        <v>0.25</v>
      </c>
      <c r="G10" s="90">
        <v>0.25</v>
      </c>
      <c r="H10" s="90">
        <v>0.25</v>
      </c>
      <c r="I10" s="90">
        <v>0.25</v>
      </c>
      <c r="J10" s="90">
        <v>0.25</v>
      </c>
      <c r="K10" s="90">
        <v>0.25</v>
      </c>
    </row>
    <row r="11" spans="2:11">
      <c r="B11" s="42" t="s">
        <v>415</v>
      </c>
      <c r="C11" s="42"/>
      <c r="D11" s="42"/>
      <c r="E11" s="42"/>
      <c r="F11" s="87">
        <f t="shared" ref="F11:K11" si="1">F9*(1-F10)</f>
        <v>19923.0375</v>
      </c>
      <c r="G11" s="88">
        <f t="shared" si="1"/>
        <v>25012.2141996407</v>
      </c>
      <c r="H11" s="88">
        <f t="shared" si="1"/>
        <v>31401.3793915063</v>
      </c>
      <c r="I11" s="88">
        <f t="shared" si="1"/>
        <v>39422.6044851112</v>
      </c>
      <c r="J11" s="88">
        <f t="shared" si="1"/>
        <v>49492.7858108643</v>
      </c>
      <c r="K11" s="88">
        <f t="shared" si="1"/>
        <v>62135.3124511398</v>
      </c>
    </row>
    <row r="12" spans="2:11">
      <c r="B12" s="42" t="s">
        <v>423</v>
      </c>
      <c r="C12" s="42"/>
      <c r="D12" s="42"/>
      <c r="E12" s="42"/>
      <c r="F12" s="91">
        <f>'Intrinsic Growth'!K59</f>
        <v>1.8540462650466</v>
      </c>
      <c r="G12" s="50">
        <f>F12+((K12-F12)/4)</f>
        <v>1.60428469878495</v>
      </c>
      <c r="H12" s="50">
        <f t="shared" ref="H12:J12" si="2">G12+((L12-G12)/4)</f>
        <v>1.20321352408871</v>
      </c>
      <c r="I12" s="50">
        <f t="shared" si="2"/>
        <v>0.902410143066534</v>
      </c>
      <c r="J12" s="50">
        <f t="shared" si="2"/>
        <v>0.6768076072999</v>
      </c>
      <c r="K12" s="90">
        <v>0.855</v>
      </c>
    </row>
    <row r="13" spans="2:11">
      <c r="B13" s="42" t="s">
        <v>424</v>
      </c>
      <c r="C13" s="42"/>
      <c r="D13" s="42"/>
      <c r="E13" s="42"/>
      <c r="F13" s="87">
        <f t="shared" ref="F13:K13" si="3">F11*(1-F12)</f>
        <v>-17015.1957652583</v>
      </c>
      <c r="G13" s="88">
        <f t="shared" si="3"/>
        <v>-15114.4983235745</v>
      </c>
      <c r="H13" s="88">
        <f t="shared" si="3"/>
        <v>-6381.18496739465</v>
      </c>
      <c r="I13" s="88">
        <f t="shared" si="3"/>
        <v>3847.24633164662</v>
      </c>
      <c r="J13" s="88">
        <f t="shared" si="3"/>
        <v>15995.6918676068</v>
      </c>
      <c r="K13" s="88">
        <f t="shared" si="3"/>
        <v>9009.62030541528</v>
      </c>
    </row>
    <row r="14" spans="2:11">
      <c r="B14" s="42" t="s">
        <v>425</v>
      </c>
      <c r="C14" s="42"/>
      <c r="D14" s="42"/>
      <c r="E14" s="42"/>
      <c r="F14" s="92"/>
      <c r="G14" s="42">
        <v>0.5</v>
      </c>
      <c r="H14" s="42">
        <f>G14+1</f>
        <v>1.5</v>
      </c>
      <c r="I14" s="42">
        <f t="shared" ref="I14:K14" si="4">H14+1</f>
        <v>2.5</v>
      </c>
      <c r="J14" s="42">
        <f t="shared" si="4"/>
        <v>3.5</v>
      </c>
      <c r="K14" s="42">
        <f t="shared" si="4"/>
        <v>4.5</v>
      </c>
    </row>
    <row r="15" ht="15.75" customHeight="1" spans="2:11">
      <c r="B15" s="42" t="s">
        <v>426</v>
      </c>
      <c r="C15" s="42"/>
      <c r="D15" s="42"/>
      <c r="E15" s="42"/>
      <c r="F15" s="92"/>
      <c r="G15" s="93">
        <f>1/(1+$D$21)^G14</f>
        <v>0.936858417055231</v>
      </c>
      <c r="H15" s="93">
        <f>1/(1+$D$21)^H14</f>
        <v>0.822284093036403</v>
      </c>
      <c r="I15" s="93">
        <f>1/(1+$D$21)^I14</f>
        <v>0.721721785652525</v>
      </c>
      <c r="J15" s="93">
        <f>1/(1+$D$21)^J14</f>
        <v>0.63345787702403</v>
      </c>
      <c r="K15" s="93">
        <f>1/(1+$D$21)^K14</f>
        <v>0.555988318408588</v>
      </c>
    </row>
    <row r="16" ht="0.75" customHeight="1" spans="6:6">
      <c r="F16" s="94"/>
    </row>
    <row r="17" spans="2:11">
      <c r="B17" s="95" t="s">
        <v>427</v>
      </c>
      <c r="C17" s="95"/>
      <c r="D17" s="95"/>
      <c r="E17" s="95"/>
      <c r="F17" s="96"/>
      <c r="G17" s="97">
        <f>G13*G15</f>
        <v>-14160.144974008</v>
      </c>
      <c r="H17" s="97">
        <f t="shared" ref="H17:K17" si="5">H13*H15</f>
        <v>-5247.14689341164</v>
      </c>
      <c r="I17" s="97">
        <f t="shared" si="5"/>
        <v>2776.64149232113</v>
      </c>
      <c r="J17" s="97">
        <f t="shared" si="5"/>
        <v>10132.5970119847</v>
      </c>
      <c r="K17" s="97">
        <f t="shared" si="5"/>
        <v>5009.24364310771</v>
      </c>
    </row>
    <row r="19" spans="2:4">
      <c r="B19" s="70" t="s">
        <v>428</v>
      </c>
      <c r="C19" s="70"/>
      <c r="D19" s="98">
        <f>'Intrinsic Growth'!K69</f>
        <v>0.255441806985541</v>
      </c>
    </row>
    <row r="20" spans="2:4">
      <c r="B20" s="70" t="s">
        <v>429</v>
      </c>
      <c r="C20" s="70"/>
      <c r="D20" s="98">
        <v>0.065</v>
      </c>
    </row>
    <row r="21" spans="2:4">
      <c r="B21" s="70" t="s">
        <v>331</v>
      </c>
      <c r="C21" s="70"/>
      <c r="D21" s="98">
        <f>WACC!J49</f>
        <v>0.139336665988206</v>
      </c>
    </row>
    <row r="23" spans="2:11">
      <c r="B23" s="38" t="s">
        <v>430</v>
      </c>
      <c r="C23" s="1"/>
      <c r="D23" s="1"/>
      <c r="G23" s="20" t="s">
        <v>431</v>
      </c>
      <c r="H23" s="20"/>
      <c r="I23" s="20"/>
      <c r="J23" s="20"/>
      <c r="K23" s="20"/>
    </row>
    <row r="24" spans="7:11">
      <c r="G24" s="99">
        <f>D35</f>
        <v>83110.2748277422</v>
      </c>
      <c r="H24" s="100">
        <v>0.11</v>
      </c>
      <c r="I24" s="100">
        <v>0.1393</v>
      </c>
      <c r="J24" s="100">
        <v>0.145</v>
      </c>
      <c r="K24" s="100">
        <v>0.165</v>
      </c>
    </row>
    <row r="25" spans="2:11">
      <c r="B25" t="s">
        <v>432</v>
      </c>
      <c r="D25" s="9">
        <f>K13*(1+D19)</f>
        <v>11311.0539964842</v>
      </c>
      <c r="G25" s="100">
        <v>0.05</v>
      </c>
      <c r="H25" s="60">
        <v>117764.297325214</v>
      </c>
      <c r="I25" s="60">
        <v>68946.4467472448</v>
      </c>
      <c r="J25" s="60">
        <v>63003.3953684355</v>
      </c>
      <c r="K25" s="60">
        <v>46921.9529014956</v>
      </c>
    </row>
    <row r="26" spans="2:11">
      <c r="B26" t="s">
        <v>331</v>
      </c>
      <c r="D26" s="101">
        <f>D21</f>
        <v>0.139336665988206</v>
      </c>
      <c r="G26" s="100">
        <v>0.065</v>
      </c>
      <c r="H26" s="60">
        <v>157053.857393743</v>
      </c>
      <c r="I26" s="107">
        <v>83165.8910290582</v>
      </c>
      <c r="J26" s="60">
        <v>75141.6446516389</v>
      </c>
      <c r="K26" s="60">
        <v>54342.395846533</v>
      </c>
    </row>
    <row r="27" spans="2:11">
      <c r="B27" t="s">
        <v>433</v>
      </c>
      <c r="D27" s="102">
        <f>D20</f>
        <v>0.065</v>
      </c>
      <c r="G27" s="100">
        <v>0.07</v>
      </c>
      <c r="H27" s="60">
        <v>176698.637428007</v>
      </c>
      <c r="I27" s="60">
        <v>89273.617697485</v>
      </c>
      <c r="J27" s="60">
        <v>80266.6832378803</v>
      </c>
      <c r="K27" s="60">
        <v>57336.6096664603</v>
      </c>
    </row>
    <row r="28" ht="15.75" customHeight="1" spans="7:11">
      <c r="G28" s="100">
        <v>0.08</v>
      </c>
      <c r="H28" s="60">
        <v>235632.977530801</v>
      </c>
      <c r="I28" s="60">
        <v>104578.983345516</v>
      </c>
      <c r="J28" s="60">
        <v>92882.1628347822</v>
      </c>
      <c r="K28" s="60">
        <v>64381.8186545247</v>
      </c>
    </row>
    <row r="29" spans="2:11">
      <c r="B29" s="103" t="s">
        <v>434</v>
      </c>
      <c r="C29" s="103"/>
      <c r="D29" s="104">
        <f>D25/(D26-D27)</f>
        <v>152159.823770933</v>
      </c>
      <c r="G29" s="100">
        <v>0.09</v>
      </c>
      <c r="H29" s="60">
        <v>353501.657736387</v>
      </c>
      <c r="I29" s="60">
        <v>126093.422278752</v>
      </c>
      <c r="J29" s="60">
        <v>110085.08955783</v>
      </c>
      <c r="K29" s="60">
        <v>73305.7500394063</v>
      </c>
    </row>
    <row r="31" spans="2:11">
      <c r="B31" s="38" t="s">
        <v>435</v>
      </c>
      <c r="C31" s="1"/>
      <c r="D31" s="1"/>
      <c r="G31" s="20" t="s">
        <v>436</v>
      </c>
      <c r="H31" s="20"/>
      <c r="I31" s="20"/>
      <c r="J31" s="20"/>
      <c r="K31" s="20"/>
    </row>
    <row r="32" spans="7:11">
      <c r="G32" s="99">
        <f>D41</f>
        <v>82.9090882581655</v>
      </c>
      <c r="H32" s="100">
        <v>0.11</v>
      </c>
      <c r="I32" s="100">
        <v>0.1393</v>
      </c>
      <c r="J32" s="100">
        <v>0.145</v>
      </c>
      <c r="K32" s="100">
        <v>0.165</v>
      </c>
    </row>
    <row r="33" spans="2:11">
      <c r="B33" t="s">
        <v>427</v>
      </c>
      <c r="D33" s="9">
        <f>SUM(G17:K17)</f>
        <v>-1488.80972000603</v>
      </c>
      <c r="G33" s="100">
        <v>0.05</v>
      </c>
      <c r="H33" s="60">
        <v>177.370448468669</v>
      </c>
      <c r="I33" s="60">
        <v>44.3007429681172</v>
      </c>
      <c r="J33" s="60">
        <v>28.1009290191249</v>
      </c>
      <c r="K33" s="60">
        <v>-15.7345284572739</v>
      </c>
    </row>
    <row r="34" spans="2:11">
      <c r="B34" t="s">
        <v>437</v>
      </c>
      <c r="D34" s="9">
        <f>D29*K15</f>
        <v>84599.0845477482</v>
      </c>
      <c r="G34" s="100">
        <v>0.065</v>
      </c>
      <c r="H34" s="60">
        <v>284.467547699105</v>
      </c>
      <c r="I34" s="107">
        <v>83.060689187796</v>
      </c>
      <c r="J34" s="60">
        <v>61.1878682900047</v>
      </c>
      <c r="K34" s="60">
        <v>4.49242020370189</v>
      </c>
    </row>
    <row r="35" spans="2:11">
      <c r="B35" s="27" t="s">
        <v>438</v>
      </c>
      <c r="C35" s="27"/>
      <c r="D35" s="105">
        <f>SUM(D33:D34)</f>
        <v>83110.2748277422</v>
      </c>
      <c r="G35" s="100">
        <v>0.07</v>
      </c>
      <c r="H35" s="60">
        <v>338.016097314323</v>
      </c>
      <c r="I35" s="60">
        <v>99.7093818160658</v>
      </c>
      <c r="J35" s="60">
        <v>75.1579093154873</v>
      </c>
      <c r="K35" s="60">
        <v>12.6541714177799</v>
      </c>
    </row>
    <row r="36" spans="7:11">
      <c r="G36" s="100">
        <v>0.08</v>
      </c>
      <c r="H36" s="60">
        <v>498.661746159977</v>
      </c>
      <c r="I36" s="60">
        <v>141.429377171225</v>
      </c>
      <c r="J36" s="60">
        <v>109.545702608983</v>
      </c>
      <c r="K36" s="60">
        <v>31.8582919214926</v>
      </c>
    </row>
    <row r="37" spans="2:11">
      <c r="B37" t="s">
        <v>439</v>
      </c>
      <c r="D37">
        <f>'Data Sheet'!K69</f>
        <v>45806.69</v>
      </c>
      <c r="G37" s="100">
        <v>0.09</v>
      </c>
      <c r="H37" s="60">
        <v>819.953043851284</v>
      </c>
      <c r="I37" s="60">
        <v>200.074319932127</v>
      </c>
      <c r="J37" s="60">
        <v>156.438148009204</v>
      </c>
      <c r="K37" s="60">
        <v>56.1835112261956</v>
      </c>
    </row>
    <row r="38" spans="2:4">
      <c r="B38" t="s">
        <v>440</v>
      </c>
      <c r="D38">
        <f>SUM('Raw FS'!N12:N13)</f>
        <v>98501</v>
      </c>
    </row>
    <row r="39" spans="2:4">
      <c r="B39" s="27" t="s">
        <v>441</v>
      </c>
      <c r="C39" s="27"/>
      <c r="D39" s="105">
        <f>D35+D37-D38</f>
        <v>30415.9648277422</v>
      </c>
    </row>
    <row r="40" spans="2:4">
      <c r="B40" t="s">
        <v>442</v>
      </c>
      <c r="D40" s="9">
        <f>'Data Sheet'!B6</f>
        <v>366.859236625927</v>
      </c>
    </row>
    <row r="41" spans="2:4">
      <c r="B41" s="103" t="s">
        <v>443</v>
      </c>
      <c r="C41" s="103"/>
      <c r="D41" s="104">
        <f>D39/D40</f>
        <v>82.9090882581655</v>
      </c>
    </row>
    <row r="43" spans="2:4">
      <c r="B43" t="s">
        <v>444</v>
      </c>
      <c r="D43">
        <v>1106</v>
      </c>
    </row>
    <row r="44" spans="2:4">
      <c r="B44" t="s">
        <v>445</v>
      </c>
      <c r="D44" s="106">
        <f>D43/D41-1</f>
        <v>12.3399127072305</v>
      </c>
    </row>
  </sheetData>
  <mergeCells count="2">
    <mergeCell ref="G23:K23"/>
    <mergeCell ref="G31:K31"/>
  </mergeCells>
  <printOptions horizontalCentered="1"/>
  <pageMargins left="0.196850393700787" right="0.196850393700787" top="0.196850393700787" bottom="0.196850393700787" header="0.31496062992126" footer="0.31496062992126"/>
  <pageSetup paperSize="9" scale="68"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4"/>
  <sheetViews>
    <sheetView workbookViewId="0">
      <selection activeCell="B11" sqref="B3:N34"/>
    </sheetView>
  </sheetViews>
  <sheetFormatPr defaultColWidth="9" defaultRowHeight="15"/>
  <cols>
    <col min="2" max="2" width="18.5714285714286" customWidth="1"/>
  </cols>
  <sheetData>
    <row r="3" spans="3:14">
      <c r="C3" s="84">
        <v>41334</v>
      </c>
      <c r="D3" s="84">
        <v>41699</v>
      </c>
      <c r="E3" s="84">
        <v>42064</v>
      </c>
      <c r="F3" s="84">
        <v>42430</v>
      </c>
      <c r="G3" s="84">
        <v>42795</v>
      </c>
      <c r="H3" s="84">
        <v>43160</v>
      </c>
      <c r="I3" s="84">
        <v>43525</v>
      </c>
      <c r="J3" s="84">
        <v>43891</v>
      </c>
      <c r="K3" s="84">
        <v>44256</v>
      </c>
      <c r="L3" s="84">
        <v>44621</v>
      </c>
      <c r="M3" s="84">
        <v>44986</v>
      </c>
      <c r="N3" s="84">
        <v>45352</v>
      </c>
    </row>
    <row r="4" spans="2:14">
      <c r="B4" t="s">
        <v>397</v>
      </c>
      <c r="C4" s="79">
        <v>22163</v>
      </c>
      <c r="D4" s="79">
        <v>36151</v>
      </c>
      <c r="E4" s="79">
        <v>35531</v>
      </c>
      <c r="F4" s="79">
        <v>37900</v>
      </c>
      <c r="G4" s="79">
        <v>30199</v>
      </c>
      <c r="H4" s="79">
        <v>23857</v>
      </c>
      <c r="I4" s="79">
        <v>18891</v>
      </c>
      <c r="J4" s="79">
        <v>26633</v>
      </c>
      <c r="K4" s="79">
        <v>29001</v>
      </c>
      <c r="L4" s="79">
        <v>14283</v>
      </c>
      <c r="M4" s="79">
        <v>35388</v>
      </c>
      <c r="N4" s="79">
        <v>67915</v>
      </c>
    </row>
    <row r="5" spans="2:14">
      <c r="B5" t="s">
        <v>188</v>
      </c>
      <c r="C5" s="79">
        <v>24406</v>
      </c>
      <c r="D5" s="79">
        <v>36303</v>
      </c>
      <c r="E5" s="79">
        <v>43397</v>
      </c>
      <c r="F5" s="79">
        <v>38626</v>
      </c>
      <c r="G5" s="79">
        <v>28840</v>
      </c>
      <c r="H5" s="79">
        <v>33312</v>
      </c>
      <c r="I5" s="79">
        <v>28771</v>
      </c>
      <c r="J5" s="79">
        <v>23352</v>
      </c>
      <c r="K5" s="79">
        <v>31198</v>
      </c>
      <c r="L5" s="79">
        <v>26943</v>
      </c>
      <c r="M5" s="79">
        <v>41694</v>
      </c>
      <c r="N5" s="79">
        <v>65106</v>
      </c>
    </row>
    <row r="6" spans="2:14">
      <c r="B6" t="s">
        <v>181</v>
      </c>
      <c r="C6" s="79">
        <v>-5177</v>
      </c>
      <c r="D6">
        <v>445</v>
      </c>
      <c r="E6" s="79">
        <v>-3179</v>
      </c>
      <c r="F6" s="79">
        <v>-2223</v>
      </c>
      <c r="G6" s="79">
        <v>-4152</v>
      </c>
      <c r="H6" s="79">
        <v>-10688</v>
      </c>
      <c r="I6" s="79">
        <v>-9109</v>
      </c>
      <c r="J6" s="79">
        <v>9950</v>
      </c>
      <c r="K6" s="79">
        <v>-5505</v>
      </c>
      <c r="L6">
        <v>185</v>
      </c>
      <c r="M6" s="79">
        <v>-2213</v>
      </c>
      <c r="N6" s="79">
        <v>-1875</v>
      </c>
    </row>
    <row r="7" spans="2:14">
      <c r="B7" t="s">
        <v>128</v>
      </c>
      <c r="C7" s="79">
        <v>-2656</v>
      </c>
      <c r="D7" s="79">
        <v>-2853</v>
      </c>
      <c r="E7" s="79">
        <v>-3692</v>
      </c>
      <c r="F7" s="79">
        <v>-5743</v>
      </c>
      <c r="G7" s="79">
        <v>-6621</v>
      </c>
      <c r="H7" s="79">
        <v>-3560</v>
      </c>
      <c r="I7" s="79">
        <v>2069</v>
      </c>
      <c r="J7" s="79">
        <v>2326</v>
      </c>
      <c r="K7" s="79">
        <v>3814</v>
      </c>
      <c r="L7">
        <v>472</v>
      </c>
      <c r="M7" s="79">
        <v>-5665</v>
      </c>
      <c r="N7" s="79">
        <v>-7265</v>
      </c>
    </row>
    <row r="8" spans="2:14">
      <c r="B8" t="s">
        <v>189</v>
      </c>
      <c r="C8" s="79">
        <v>8132</v>
      </c>
      <c r="D8" s="79">
        <v>4694</v>
      </c>
      <c r="E8" s="79">
        <v>3598</v>
      </c>
      <c r="F8" s="79">
        <v>3947</v>
      </c>
      <c r="G8" s="79">
        <v>9301</v>
      </c>
      <c r="H8" s="79">
        <v>7320</v>
      </c>
      <c r="I8" s="79">
        <v>-4692</v>
      </c>
      <c r="J8" s="79">
        <v>-8085</v>
      </c>
      <c r="K8" s="79">
        <v>5748</v>
      </c>
      <c r="L8" s="79">
        <v>-7012</v>
      </c>
      <c r="M8" s="79">
        <v>6945</v>
      </c>
      <c r="N8" s="79">
        <v>13706</v>
      </c>
    </row>
    <row r="9" spans="2:14">
      <c r="B9" t="s">
        <v>190</v>
      </c>
      <c r="C9">
        <v>0</v>
      </c>
      <c r="D9">
        <v>0</v>
      </c>
      <c r="E9">
        <v>0</v>
      </c>
      <c r="F9">
        <v>-520</v>
      </c>
      <c r="G9">
        <v>0</v>
      </c>
      <c r="H9">
        <v>0</v>
      </c>
      <c r="I9">
        <v>0</v>
      </c>
      <c r="J9">
        <v>0</v>
      </c>
      <c r="K9">
        <v>0</v>
      </c>
      <c r="L9">
        <v>0</v>
      </c>
      <c r="M9">
        <v>0</v>
      </c>
      <c r="N9">
        <v>0</v>
      </c>
    </row>
    <row r="10" spans="2:14">
      <c r="B10" t="s">
        <v>191</v>
      </c>
      <c r="C10">
        <v>-303</v>
      </c>
      <c r="D10" s="79">
        <v>1870</v>
      </c>
      <c r="E10">
        <v>-398</v>
      </c>
      <c r="F10" s="79">
        <v>5852</v>
      </c>
      <c r="G10" s="79">
        <v>4727</v>
      </c>
      <c r="H10">
        <v>494</v>
      </c>
      <c r="I10" s="79">
        <v>4512</v>
      </c>
      <c r="J10">
        <v>875</v>
      </c>
      <c r="K10" s="79">
        <v>-4150</v>
      </c>
      <c r="L10" s="79">
        <v>-4396</v>
      </c>
      <c r="M10" s="79">
        <v>-2194</v>
      </c>
      <c r="N10" s="79">
        <v>2760</v>
      </c>
    </row>
    <row r="11" spans="2:14">
      <c r="B11" t="s">
        <v>192</v>
      </c>
      <c r="C11">
        <v>-3</v>
      </c>
      <c r="D11" s="79">
        <v>4157</v>
      </c>
      <c r="E11" s="79">
        <v>-3672</v>
      </c>
      <c r="F11" s="79">
        <v>1313</v>
      </c>
      <c r="G11" s="79">
        <v>3254</v>
      </c>
      <c r="H11" s="79">
        <v>-6434</v>
      </c>
      <c r="I11" s="79">
        <v>-7221</v>
      </c>
      <c r="J11" s="79">
        <v>5065</v>
      </c>
      <c r="K11">
        <v>-93</v>
      </c>
      <c r="L11" s="79">
        <v>-10750</v>
      </c>
      <c r="M11" s="79">
        <v>-3127</v>
      </c>
      <c r="N11" s="79">
        <v>7325</v>
      </c>
    </row>
    <row r="12" spans="2:14">
      <c r="B12" t="s">
        <v>193</v>
      </c>
      <c r="C12" s="79">
        <v>-2240</v>
      </c>
      <c r="D12" s="79">
        <v>-4308</v>
      </c>
      <c r="E12" s="79">
        <v>-4194</v>
      </c>
      <c r="F12" s="79">
        <v>-2040</v>
      </c>
      <c r="G12" s="79">
        <v>-1895</v>
      </c>
      <c r="H12" s="79">
        <v>-3021</v>
      </c>
      <c r="I12" s="79">
        <v>-2659</v>
      </c>
      <c r="J12" s="79">
        <v>-1785</v>
      </c>
      <c r="K12" s="79">
        <v>-2105</v>
      </c>
      <c r="L12" s="79">
        <v>-1910</v>
      </c>
      <c r="M12" s="79">
        <v>-3179</v>
      </c>
      <c r="N12" s="79">
        <v>-4516</v>
      </c>
    </row>
    <row r="13" spans="2:14">
      <c r="B13" t="s">
        <v>398</v>
      </c>
      <c r="C13" s="79">
        <v>-22969</v>
      </c>
      <c r="D13" s="79">
        <v>-27991</v>
      </c>
      <c r="E13" s="79">
        <v>-36232</v>
      </c>
      <c r="F13" s="79">
        <v>-36694</v>
      </c>
      <c r="G13" s="79">
        <v>-39571</v>
      </c>
      <c r="H13" s="79">
        <v>-25139</v>
      </c>
      <c r="I13" s="79">
        <v>-20878</v>
      </c>
      <c r="J13" s="79">
        <v>-33115</v>
      </c>
      <c r="K13" s="79">
        <v>-25672</v>
      </c>
      <c r="L13" s="79">
        <v>-4444</v>
      </c>
      <c r="M13" s="79">
        <v>-15417</v>
      </c>
      <c r="N13" s="79">
        <v>-22782</v>
      </c>
    </row>
    <row r="14" spans="2:14">
      <c r="B14" t="s">
        <v>196</v>
      </c>
      <c r="C14" s="79">
        <v>-18863</v>
      </c>
      <c r="D14" s="79">
        <v>-26975</v>
      </c>
      <c r="E14" s="79">
        <v>-31962</v>
      </c>
      <c r="F14" s="79">
        <v>-31503</v>
      </c>
      <c r="G14" s="79">
        <v>-16072</v>
      </c>
      <c r="H14" s="79">
        <v>-35079</v>
      </c>
      <c r="I14" s="79">
        <v>-35304</v>
      </c>
      <c r="J14" s="79">
        <v>-29702</v>
      </c>
      <c r="K14" s="79">
        <v>-20205</v>
      </c>
      <c r="L14" s="79">
        <v>-15168</v>
      </c>
      <c r="M14" s="79">
        <v>-19230</v>
      </c>
      <c r="N14" s="79">
        <v>-31414</v>
      </c>
    </row>
    <row r="15" spans="2:14">
      <c r="B15" t="s">
        <v>197</v>
      </c>
      <c r="C15">
        <v>37</v>
      </c>
      <c r="D15">
        <v>50</v>
      </c>
      <c r="E15">
        <v>74</v>
      </c>
      <c r="F15">
        <v>59</v>
      </c>
      <c r="G15">
        <v>53</v>
      </c>
      <c r="H15">
        <v>30</v>
      </c>
      <c r="I15">
        <v>67</v>
      </c>
      <c r="J15">
        <v>171</v>
      </c>
      <c r="K15">
        <v>351</v>
      </c>
      <c r="L15">
        <v>230</v>
      </c>
      <c r="M15">
        <v>285</v>
      </c>
      <c r="N15">
        <v>231</v>
      </c>
    </row>
    <row r="16" spans="2:14">
      <c r="B16" t="s">
        <v>198</v>
      </c>
      <c r="C16">
        <v>73</v>
      </c>
      <c r="D16">
        <v>-429</v>
      </c>
      <c r="E16" s="79">
        <v>-5461</v>
      </c>
      <c r="F16" s="79">
        <v>-4728</v>
      </c>
      <c r="G16">
        <v>-6</v>
      </c>
      <c r="H16">
        <v>-329</v>
      </c>
      <c r="I16">
        <v>-130</v>
      </c>
      <c r="J16" s="79">
        <v>-1439</v>
      </c>
      <c r="K16" s="79">
        <v>-7530</v>
      </c>
      <c r="L16" s="79">
        <v>-3008</v>
      </c>
      <c r="M16">
        <v>-50</v>
      </c>
      <c r="N16">
        <v>-74</v>
      </c>
    </row>
    <row r="17" spans="2:14">
      <c r="B17" t="s">
        <v>199</v>
      </c>
      <c r="C17">
        <v>34</v>
      </c>
      <c r="D17">
        <v>4</v>
      </c>
      <c r="E17">
        <v>42</v>
      </c>
      <c r="F17">
        <v>89</v>
      </c>
      <c r="G17" s="79">
        <v>1965</v>
      </c>
      <c r="H17" s="79">
        <v>2381</v>
      </c>
      <c r="I17" s="79">
        <v>5644</v>
      </c>
      <c r="J17">
        <v>21</v>
      </c>
      <c r="K17">
        <v>226</v>
      </c>
      <c r="L17">
        <v>104</v>
      </c>
      <c r="M17" s="79">
        <v>6895</v>
      </c>
      <c r="N17" s="79">
        <v>10820</v>
      </c>
    </row>
    <row r="18" spans="2:14">
      <c r="B18" t="s">
        <v>200</v>
      </c>
      <c r="C18">
        <v>713</v>
      </c>
      <c r="D18">
        <v>653</v>
      </c>
      <c r="E18">
        <v>698</v>
      </c>
      <c r="F18">
        <v>731</v>
      </c>
      <c r="G18">
        <v>638</v>
      </c>
      <c r="H18">
        <v>690</v>
      </c>
      <c r="I18">
        <v>761</v>
      </c>
      <c r="J18" s="79">
        <v>1104</v>
      </c>
      <c r="K18">
        <v>428</v>
      </c>
      <c r="L18">
        <v>653</v>
      </c>
      <c r="M18">
        <v>973</v>
      </c>
      <c r="N18" s="79">
        <v>2493</v>
      </c>
    </row>
    <row r="19" spans="2:14">
      <c r="B19" t="s">
        <v>201</v>
      </c>
      <c r="C19">
        <v>95</v>
      </c>
      <c r="D19">
        <v>40</v>
      </c>
      <c r="E19">
        <v>80</v>
      </c>
      <c r="F19">
        <v>58</v>
      </c>
      <c r="G19">
        <v>620</v>
      </c>
      <c r="H19" s="79">
        <v>1797</v>
      </c>
      <c r="I19">
        <v>232</v>
      </c>
      <c r="J19">
        <v>21</v>
      </c>
      <c r="K19">
        <v>18</v>
      </c>
      <c r="L19">
        <v>32</v>
      </c>
      <c r="M19">
        <v>46</v>
      </c>
      <c r="N19">
        <v>47</v>
      </c>
    </row>
    <row r="20" spans="2:14">
      <c r="B20" t="s">
        <v>202</v>
      </c>
      <c r="C20">
        <v>0</v>
      </c>
      <c r="D20">
        <v>0</v>
      </c>
      <c r="E20">
        <v>-160</v>
      </c>
      <c r="F20">
        <v>0</v>
      </c>
      <c r="G20">
        <v>-107</v>
      </c>
      <c r="H20">
        <v>-4</v>
      </c>
      <c r="I20">
        <v>-9</v>
      </c>
      <c r="J20">
        <v>-606</v>
      </c>
      <c r="K20">
        <v>-10</v>
      </c>
      <c r="L20">
        <v>0</v>
      </c>
      <c r="M20">
        <v>0</v>
      </c>
      <c r="N20">
        <v>-150</v>
      </c>
    </row>
    <row r="21" spans="2:14">
      <c r="B21" t="s">
        <v>203</v>
      </c>
      <c r="C21">
        <v>0</v>
      </c>
      <c r="D21">
        <v>0</v>
      </c>
      <c r="E21">
        <v>0</v>
      </c>
      <c r="F21">
        <v>0</v>
      </c>
      <c r="G21">
        <v>0</v>
      </c>
      <c r="H21">
        <v>14</v>
      </c>
      <c r="I21">
        <v>533</v>
      </c>
      <c r="J21">
        <v>0</v>
      </c>
      <c r="K21">
        <v>0</v>
      </c>
      <c r="L21">
        <v>0</v>
      </c>
      <c r="M21">
        <v>19</v>
      </c>
      <c r="N21">
        <v>108</v>
      </c>
    </row>
    <row r="22" spans="2:14">
      <c r="B22" t="s">
        <v>204</v>
      </c>
      <c r="C22">
        <v>0</v>
      </c>
      <c r="D22">
        <v>-185</v>
      </c>
      <c r="E22">
        <v>0</v>
      </c>
      <c r="F22">
        <v>-111</v>
      </c>
      <c r="G22">
        <v>0</v>
      </c>
      <c r="H22">
        <v>0</v>
      </c>
      <c r="I22">
        <v>-8</v>
      </c>
      <c r="J22">
        <v>-27</v>
      </c>
      <c r="K22">
        <v>0</v>
      </c>
      <c r="L22">
        <v>-98</v>
      </c>
      <c r="M22">
        <v>0</v>
      </c>
      <c r="N22">
        <v>0</v>
      </c>
    </row>
    <row r="23" spans="2:14">
      <c r="B23" t="s">
        <v>205</v>
      </c>
      <c r="C23">
        <v>45</v>
      </c>
      <c r="D23">
        <v>0</v>
      </c>
      <c r="E23">
        <v>0</v>
      </c>
      <c r="F23">
        <v>0</v>
      </c>
      <c r="G23">
        <v>0</v>
      </c>
      <c r="H23">
        <v>0</v>
      </c>
      <c r="I23">
        <v>0</v>
      </c>
      <c r="J23">
        <v>0</v>
      </c>
      <c r="K23">
        <v>0</v>
      </c>
      <c r="L23">
        <v>0</v>
      </c>
      <c r="M23">
        <v>0</v>
      </c>
      <c r="N23">
        <v>-24</v>
      </c>
    </row>
    <row r="24" spans="2:14">
      <c r="B24" t="s">
        <v>206</v>
      </c>
      <c r="C24" s="79">
        <v>-5103</v>
      </c>
      <c r="D24" s="79">
        <v>-1149</v>
      </c>
      <c r="E24">
        <v>456</v>
      </c>
      <c r="F24" s="79">
        <v>-1289</v>
      </c>
      <c r="G24" s="79">
        <v>-26663</v>
      </c>
      <c r="H24" s="79">
        <v>5360</v>
      </c>
      <c r="I24" s="79">
        <v>7335</v>
      </c>
      <c r="J24" s="79">
        <v>-2659</v>
      </c>
      <c r="K24" s="79">
        <v>1051</v>
      </c>
      <c r="L24" s="79">
        <v>12813</v>
      </c>
      <c r="M24" s="79">
        <v>-4357</v>
      </c>
      <c r="N24" s="79">
        <v>-4817</v>
      </c>
    </row>
    <row r="25" spans="2:14">
      <c r="B25" t="s">
        <v>399</v>
      </c>
      <c r="C25" s="79">
        <v>-1692</v>
      </c>
      <c r="D25" s="79">
        <v>-3883</v>
      </c>
      <c r="E25" s="79">
        <v>5201</v>
      </c>
      <c r="F25" s="79">
        <v>-3795</v>
      </c>
      <c r="G25" s="79">
        <v>6205</v>
      </c>
      <c r="H25" s="79">
        <v>2012</v>
      </c>
      <c r="I25" s="79">
        <v>8830</v>
      </c>
      <c r="J25" s="79">
        <v>3390</v>
      </c>
      <c r="K25" s="79">
        <v>9904</v>
      </c>
      <c r="L25" s="79">
        <v>-3380</v>
      </c>
      <c r="M25" s="79">
        <v>-26243</v>
      </c>
      <c r="N25" s="79">
        <v>-37006</v>
      </c>
    </row>
    <row r="26" spans="2:14">
      <c r="B26" t="s">
        <v>209</v>
      </c>
      <c r="C26">
        <v>1</v>
      </c>
      <c r="D26">
        <v>0</v>
      </c>
      <c r="E26">
        <v>0</v>
      </c>
      <c r="F26" s="79">
        <v>7433</v>
      </c>
      <c r="G26">
        <v>5</v>
      </c>
      <c r="H26">
        <v>0</v>
      </c>
      <c r="I26">
        <v>0</v>
      </c>
      <c r="J26" s="79">
        <v>3889</v>
      </c>
      <c r="K26" s="79">
        <v>2603</v>
      </c>
      <c r="L26">
        <v>19</v>
      </c>
      <c r="M26">
        <v>20</v>
      </c>
      <c r="N26">
        <v>82</v>
      </c>
    </row>
    <row r="27" spans="2:14">
      <c r="B27" t="s">
        <v>210</v>
      </c>
      <c r="C27">
        <v>-97</v>
      </c>
      <c r="D27">
        <v>-658</v>
      </c>
      <c r="E27">
        <v>-744</v>
      </c>
      <c r="F27">
        <v>0</v>
      </c>
      <c r="G27">
        <v>0</v>
      </c>
      <c r="H27">
        <v>0</v>
      </c>
      <c r="I27">
        <v>0</v>
      </c>
      <c r="J27">
        <v>0</v>
      </c>
      <c r="K27">
        <v>0</v>
      </c>
      <c r="L27">
        <v>0</v>
      </c>
      <c r="M27">
        <v>0</v>
      </c>
      <c r="N27">
        <v>0</v>
      </c>
    </row>
    <row r="28" spans="2:14">
      <c r="B28" t="s">
        <v>211</v>
      </c>
      <c r="C28" s="79">
        <v>27863</v>
      </c>
      <c r="D28" s="79">
        <v>33258</v>
      </c>
      <c r="E28" s="79">
        <v>36363</v>
      </c>
      <c r="F28" s="79">
        <v>19519</v>
      </c>
      <c r="G28" s="79">
        <v>33390</v>
      </c>
      <c r="H28" s="79">
        <v>37482</v>
      </c>
      <c r="I28" s="79">
        <v>51128</v>
      </c>
      <c r="J28" s="79">
        <v>38297</v>
      </c>
      <c r="K28" s="79">
        <v>46641</v>
      </c>
      <c r="L28" s="79">
        <v>46578</v>
      </c>
      <c r="M28" s="79">
        <v>43934</v>
      </c>
      <c r="N28" s="79">
        <v>18747</v>
      </c>
    </row>
    <row r="29" spans="2:14">
      <c r="B29" t="s">
        <v>212</v>
      </c>
      <c r="C29" s="79">
        <v>-20395</v>
      </c>
      <c r="D29" s="79">
        <v>-29141</v>
      </c>
      <c r="E29" s="79">
        <v>-23332</v>
      </c>
      <c r="F29" s="79">
        <v>-24924</v>
      </c>
      <c r="G29" s="79">
        <v>-21732</v>
      </c>
      <c r="H29" s="79">
        <v>-29964</v>
      </c>
      <c r="I29" s="79">
        <v>-35198</v>
      </c>
      <c r="J29" s="79">
        <v>-29847</v>
      </c>
      <c r="K29" s="79">
        <v>-29709</v>
      </c>
      <c r="L29" s="79">
        <v>-42816</v>
      </c>
      <c r="M29" s="79">
        <v>-62557</v>
      </c>
      <c r="N29" s="79">
        <v>-47332</v>
      </c>
    </row>
    <row r="30" spans="2:14">
      <c r="B30" t="s">
        <v>213</v>
      </c>
      <c r="C30" s="79">
        <v>-4666</v>
      </c>
      <c r="D30" s="79">
        <v>-6171</v>
      </c>
      <c r="E30" s="79">
        <v>-6307</v>
      </c>
      <c r="F30" s="79">
        <v>-5716</v>
      </c>
      <c r="G30" s="79">
        <v>-5336</v>
      </c>
      <c r="H30" s="79">
        <v>-5411</v>
      </c>
      <c r="I30" s="79">
        <v>-7005</v>
      </c>
      <c r="J30" s="79">
        <v>-7518</v>
      </c>
      <c r="K30" s="79">
        <v>-8123</v>
      </c>
      <c r="L30" s="79">
        <v>-9251</v>
      </c>
      <c r="M30" s="79">
        <v>-9336</v>
      </c>
      <c r="N30" s="79">
        <v>-9332</v>
      </c>
    </row>
    <row r="31" spans="2:14">
      <c r="B31" t="s">
        <v>214</v>
      </c>
      <c r="C31" s="79">
        <v>-1551</v>
      </c>
      <c r="D31">
        <v>-722</v>
      </c>
      <c r="E31">
        <v>-720</v>
      </c>
      <c r="F31">
        <v>-108</v>
      </c>
      <c r="G31">
        <v>-121</v>
      </c>
      <c r="H31">
        <v>-96</v>
      </c>
      <c r="I31">
        <v>-95</v>
      </c>
      <c r="J31">
        <v>-57</v>
      </c>
      <c r="K31">
        <v>-30</v>
      </c>
      <c r="L31">
        <v>-100</v>
      </c>
      <c r="M31">
        <v>-141</v>
      </c>
      <c r="N31" s="79">
        <v>-1059</v>
      </c>
    </row>
    <row r="32" spans="2:14">
      <c r="B32" t="s">
        <v>215</v>
      </c>
      <c r="C32">
        <v>0</v>
      </c>
      <c r="D32">
        <v>0</v>
      </c>
      <c r="E32">
        <v>0</v>
      </c>
      <c r="F32">
        <v>0</v>
      </c>
      <c r="G32">
        <v>0</v>
      </c>
      <c r="H32">
        <v>0</v>
      </c>
      <c r="I32">
        <v>0</v>
      </c>
      <c r="J32" s="79">
        <v>-1346</v>
      </c>
      <c r="K32" s="79">
        <v>-1477</v>
      </c>
      <c r="L32" s="79">
        <v>-1559</v>
      </c>
      <c r="M32" s="79">
        <v>-1517</v>
      </c>
      <c r="N32" s="79">
        <v>-1924</v>
      </c>
    </row>
    <row r="33" spans="2:14">
      <c r="B33" t="s">
        <v>216</v>
      </c>
      <c r="C33" s="79">
        <v>-2849</v>
      </c>
      <c r="D33">
        <v>-450</v>
      </c>
      <c r="E33">
        <v>-57</v>
      </c>
      <c r="F33">
        <v>0</v>
      </c>
      <c r="G33">
        <v>0</v>
      </c>
      <c r="H33">
        <v>0</v>
      </c>
      <c r="I33">
        <v>0</v>
      </c>
      <c r="J33">
        <v>-29</v>
      </c>
      <c r="K33">
        <v>0</v>
      </c>
      <c r="L33" s="79">
        <v>3750</v>
      </c>
      <c r="M33" s="79">
        <v>3355</v>
      </c>
      <c r="N33" s="79">
        <v>3812</v>
      </c>
    </row>
    <row r="34" spans="2:14">
      <c r="B34" t="s">
        <v>137</v>
      </c>
      <c r="C34" s="79">
        <v>-2499</v>
      </c>
      <c r="D34" s="79">
        <v>4277</v>
      </c>
      <c r="E34" s="79">
        <v>4500</v>
      </c>
      <c r="F34" s="79">
        <v>-2589</v>
      </c>
      <c r="G34" s="79">
        <v>-3167</v>
      </c>
      <c r="H34">
        <v>730</v>
      </c>
      <c r="I34" s="79">
        <v>6843</v>
      </c>
      <c r="J34" s="79">
        <v>-3092</v>
      </c>
      <c r="K34" s="79">
        <v>13232</v>
      </c>
      <c r="L34" s="79">
        <v>6459</v>
      </c>
      <c r="M34" s="79">
        <v>-6272</v>
      </c>
      <c r="N34" s="79">
        <v>8128</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0"/>
  <sheetViews>
    <sheetView showGridLines="0" zoomScale="87" zoomScaleNormal="87" topLeftCell="A31" workbookViewId="0">
      <selection activeCell="B2" sqref="B2:Q49"/>
    </sheetView>
  </sheetViews>
  <sheetFormatPr defaultColWidth="9" defaultRowHeight="15"/>
  <cols>
    <col min="1" max="1" width="1.85714285714286" customWidth="1"/>
    <col min="2" max="2" width="16.7142857142857" customWidth="1"/>
    <col min="3" max="3" width="20.4285714285714" customWidth="1"/>
    <col min="5" max="5" width="11.5714285714286" customWidth="1"/>
    <col min="6" max="6" width="10.5714285714286" customWidth="1"/>
    <col min="7" max="7" width="11.5714285714286" customWidth="1"/>
    <col min="8" max="8" width="10.5714285714286" customWidth="1"/>
    <col min="11" max="11" width="10.8571428571429" customWidth="1"/>
    <col min="13" max="13" width="11.5714285714286" customWidth="1"/>
    <col min="15" max="15" width="13.7142857142857" customWidth="1"/>
    <col min="16" max="16" width="12.7142857142857" customWidth="1"/>
    <col min="17" max="17" width="12.5714285714286" customWidth="1"/>
  </cols>
  <sheetData>
    <row r="1" ht="15.75" spans="1:1">
      <c r="A1" t="s">
        <v>48</v>
      </c>
    </row>
    <row r="2" spans="2:17">
      <c r="B2" s="32"/>
      <c r="C2" s="32"/>
      <c r="D2" s="32"/>
      <c r="E2" s="32"/>
      <c r="F2" s="32"/>
      <c r="G2" s="32"/>
      <c r="H2" s="32"/>
      <c r="I2" s="32"/>
      <c r="J2" s="32"/>
      <c r="K2" s="32"/>
      <c r="L2" s="32"/>
      <c r="M2" s="32"/>
      <c r="N2" s="32"/>
      <c r="O2" s="32"/>
      <c r="P2" s="32"/>
      <c r="Q2" s="32"/>
    </row>
    <row r="3" ht="31.5" spans="2:17">
      <c r="B3" s="33" t="str">
        <f>'Data Sheet'!B1</f>
        <v>TATA MOTORS LTD</v>
      </c>
      <c r="C3" s="34"/>
      <c r="D3" s="34"/>
      <c r="E3" s="34"/>
      <c r="F3" s="34"/>
      <c r="G3" s="34"/>
      <c r="H3" s="34"/>
      <c r="I3" s="34"/>
      <c r="J3" s="34"/>
      <c r="K3" s="34"/>
      <c r="L3" s="34"/>
      <c r="M3" s="34"/>
      <c r="N3" s="34"/>
      <c r="O3" s="34"/>
      <c r="P3" s="34"/>
      <c r="Q3" s="34"/>
    </row>
    <row r="4" ht="18.75" spans="2:17">
      <c r="B4" s="35" t="str">
        <f>CONCATENATE("  ","NSE:",VLOOKUP(B3,'List of stocks'!B3:D5445,3,FALSE)," | ","BSE Code: ",VLOOKUP(B3,'List of stocks'!B3:C5443,2,FALSE),)</f>
        <v>  NSE:TATAMOTORS | BSE Code: 500570</v>
      </c>
      <c r="C4" s="34"/>
      <c r="D4" s="34"/>
      <c r="E4" s="34"/>
      <c r="F4" s="34"/>
      <c r="G4" s="34"/>
      <c r="H4" s="34"/>
      <c r="I4" s="34"/>
      <c r="J4" s="34"/>
      <c r="K4" s="34"/>
      <c r="L4" s="34"/>
      <c r="M4" s="34"/>
      <c r="N4" s="34"/>
      <c r="O4" s="34"/>
      <c r="P4" s="34"/>
      <c r="Q4" s="34"/>
    </row>
    <row r="5" ht="15.75" spans="2:17">
      <c r="B5" s="36"/>
      <c r="C5" s="36"/>
      <c r="D5" s="36"/>
      <c r="E5" s="36"/>
      <c r="F5" s="36"/>
      <c r="G5" s="36"/>
      <c r="H5" s="36"/>
      <c r="I5" s="36"/>
      <c r="J5" s="36"/>
      <c r="K5" s="36"/>
      <c r="L5" s="36"/>
      <c r="M5" s="36"/>
      <c r="N5" s="36"/>
      <c r="O5" s="36"/>
      <c r="P5" s="36"/>
      <c r="Q5" s="36"/>
    </row>
    <row r="8" spans="2:2">
      <c r="B8" s="62" t="s">
        <v>446</v>
      </c>
    </row>
    <row r="9" spans="2:17">
      <c r="B9" s="20" t="s">
        <v>447</v>
      </c>
      <c r="C9" s="20"/>
      <c r="D9" s="20"/>
      <c r="E9" s="20"/>
      <c r="F9" s="20"/>
      <c r="G9" s="20"/>
      <c r="H9" s="20"/>
      <c r="I9" s="20"/>
      <c r="J9" s="20"/>
      <c r="K9" s="20"/>
      <c r="L9" s="20"/>
      <c r="M9" s="20"/>
      <c r="N9" s="20"/>
      <c r="O9" s="20"/>
      <c r="P9" s="20"/>
      <c r="Q9" s="20"/>
    </row>
    <row r="11" spans="2:17">
      <c r="B11" s="1"/>
      <c r="C11" s="1"/>
      <c r="D11" s="63" t="s">
        <v>448</v>
      </c>
      <c r="E11" s="63"/>
      <c r="F11" s="63"/>
      <c r="G11" s="63"/>
      <c r="H11" s="63"/>
      <c r="I11" s="63"/>
      <c r="J11" s="1"/>
      <c r="K11" s="63" t="s">
        <v>449</v>
      </c>
      <c r="L11" s="63"/>
      <c r="M11" s="63"/>
      <c r="N11" s="38"/>
      <c r="O11" s="63" t="s">
        <v>450</v>
      </c>
      <c r="P11" s="63"/>
      <c r="Q11" s="63"/>
    </row>
    <row r="12" spans="2:17">
      <c r="B12" s="1"/>
      <c r="C12" s="1"/>
      <c r="D12" s="39" t="s">
        <v>451</v>
      </c>
      <c r="E12" s="39" t="s">
        <v>452</v>
      </c>
      <c r="F12" s="39" t="s">
        <v>453</v>
      </c>
      <c r="G12" s="39"/>
      <c r="H12" s="39" t="s">
        <v>454</v>
      </c>
      <c r="I12" s="39"/>
      <c r="J12" s="39"/>
      <c r="K12" s="39"/>
      <c r="L12" s="39"/>
      <c r="M12" s="39"/>
      <c r="N12" s="39"/>
      <c r="O12" s="39"/>
      <c r="P12" s="39"/>
      <c r="Q12" s="39"/>
    </row>
    <row r="13" spans="2:17">
      <c r="B13" s="38" t="s">
        <v>455</v>
      </c>
      <c r="C13" s="38" t="s">
        <v>456</v>
      </c>
      <c r="D13" s="39" t="s">
        <v>94</v>
      </c>
      <c r="E13" s="39" t="s">
        <v>457</v>
      </c>
      <c r="F13" s="39" t="s">
        <v>458</v>
      </c>
      <c r="G13" s="39" t="s">
        <v>459</v>
      </c>
      <c r="H13" s="39" t="s">
        <v>460</v>
      </c>
      <c r="I13" s="39"/>
      <c r="J13" s="39"/>
      <c r="K13" s="39" t="s">
        <v>461</v>
      </c>
      <c r="L13" s="39" t="s">
        <v>162</v>
      </c>
      <c r="M13" s="39" t="s">
        <v>462</v>
      </c>
      <c r="N13" s="39"/>
      <c r="O13" s="39" t="s">
        <v>463</v>
      </c>
      <c r="P13" s="39" t="s">
        <v>16</v>
      </c>
      <c r="Q13" s="39" t="s">
        <v>464</v>
      </c>
    </row>
    <row r="15" spans="2:17">
      <c r="B15" s="64" t="str">
        <f>DATA!C5</f>
        <v>Tata Motors</v>
      </c>
      <c r="C15" s="64" t="s">
        <v>465</v>
      </c>
      <c r="D15" s="65">
        <f>DATA!D5</f>
        <v>1016.45</v>
      </c>
      <c r="E15" s="66">
        <f>DATA!E5</f>
        <v>332.4</v>
      </c>
      <c r="F15" s="65">
        <f>DATA!K5</f>
        <v>337867.98</v>
      </c>
      <c r="G15" s="65">
        <f>DATA!J16</f>
        <v>61455.81</v>
      </c>
      <c r="H15" s="65">
        <f>F15+G15</f>
        <v>399323.79</v>
      </c>
      <c r="I15" s="65"/>
      <c r="J15" s="65"/>
      <c r="K15" s="65">
        <f>DATA!G5</f>
        <v>443739.38</v>
      </c>
      <c r="L15" s="65">
        <f>DATA!L5</f>
        <v>68831.6471518987</v>
      </c>
      <c r="M15" s="65">
        <f>DATA!I5</f>
        <v>34198.51</v>
      </c>
      <c r="N15" s="64"/>
      <c r="O15" s="75">
        <f>$H15/K15</f>
        <v>0.899906134091592</v>
      </c>
      <c r="P15" s="75">
        <f>$H15/L15</f>
        <v>5.80145625628813</v>
      </c>
      <c r="Q15" s="75">
        <f>F15/M15</f>
        <v>9.8796111292568</v>
      </c>
    </row>
    <row r="16" spans="2:17">
      <c r="B16" s="67" t="str">
        <f>DATA!C6</f>
        <v>Maruti Suzuki</v>
      </c>
      <c r="C16" s="67" t="s">
        <v>466</v>
      </c>
      <c r="D16" s="68">
        <f>DATA!D6</f>
        <v>12200.85</v>
      </c>
      <c r="E16" s="69">
        <f>DATA!E6</f>
        <v>31.44</v>
      </c>
      <c r="F16" s="68">
        <f>DATA!K6</f>
        <v>383594.724</v>
      </c>
      <c r="G16" s="68">
        <f>DATA!J17</f>
        <v>-2708.8</v>
      </c>
      <c r="H16" s="68">
        <f t="shared" ref="H16:H23" si="0">F16+G16</f>
        <v>380885.924</v>
      </c>
      <c r="I16" s="68"/>
      <c r="J16" s="68"/>
      <c r="K16" s="68">
        <f>DATA!G6</f>
        <v>145102.7</v>
      </c>
      <c r="L16" s="68">
        <f>DATA!L6</f>
        <v>24463.0096339114</v>
      </c>
      <c r="M16" s="68">
        <f>DATA!I6</f>
        <v>14704.8</v>
      </c>
      <c r="N16" s="67"/>
      <c r="O16" s="76">
        <f t="shared" ref="O16:O23" si="1">$H16/K16</f>
        <v>2.62494029401245</v>
      </c>
      <c r="P16" s="76">
        <f t="shared" ref="P16:P23" si="2">$H16/L16</f>
        <v>15.569871806452</v>
      </c>
      <c r="Q16" s="76">
        <f t="shared" ref="Q16:Q23" si="3">F16/M16</f>
        <v>26.0863611881835</v>
      </c>
    </row>
    <row r="17" spans="2:17">
      <c r="B17" s="67" t="str">
        <f>DATA!C7</f>
        <v>M &amp; M</v>
      </c>
      <c r="C17" s="67" t="s">
        <v>467</v>
      </c>
      <c r="D17" s="68">
        <f>DATA!D7</f>
        <v>2678.95</v>
      </c>
      <c r="E17" s="69">
        <f>DATA!E7</f>
        <v>124.35</v>
      </c>
      <c r="F17" s="68">
        <f>DATA!K7</f>
        <v>333127.4325</v>
      </c>
      <c r="G17" s="68">
        <f>DATA!J18</f>
        <v>96634.5</v>
      </c>
      <c r="H17" s="68">
        <f t="shared" si="0"/>
        <v>429761.9325</v>
      </c>
      <c r="I17" s="68"/>
      <c r="J17" s="68"/>
      <c r="K17" s="68">
        <f>DATA!G7</f>
        <v>142404.36</v>
      </c>
      <c r="L17" s="68">
        <f>DATA!L7</f>
        <v>28843.6013422819</v>
      </c>
      <c r="M17" s="68">
        <f>DATA!I7</f>
        <v>12131.73</v>
      </c>
      <c r="N17" s="67"/>
      <c r="O17" s="76">
        <f t="shared" si="1"/>
        <v>3.01789869706236</v>
      </c>
      <c r="P17" s="76">
        <f t="shared" si="2"/>
        <v>14.8997320896268</v>
      </c>
      <c r="Q17" s="76">
        <f t="shared" si="3"/>
        <v>27.4591861589402</v>
      </c>
    </row>
    <row r="18" spans="2:17">
      <c r="B18" s="67" t="str">
        <f>DATA!C8</f>
        <v>Bajaj Auto</v>
      </c>
      <c r="C18" s="67" t="s">
        <v>468</v>
      </c>
      <c r="D18" s="68">
        <f>DATA!D8</f>
        <v>9485.05</v>
      </c>
      <c r="E18" s="69">
        <f>DATA!E8</f>
        <v>27.92</v>
      </c>
      <c r="F18" s="68">
        <f>DATA!K8</f>
        <v>264822.596</v>
      </c>
      <c r="G18" s="68">
        <f>DATA!J19</f>
        <v>956.42</v>
      </c>
      <c r="H18" s="68">
        <f t="shared" si="0"/>
        <v>265779.016</v>
      </c>
      <c r="I18" s="68"/>
      <c r="J18" s="68"/>
      <c r="K18" s="68">
        <f>DATA!G8</f>
        <v>46490.59</v>
      </c>
      <c r="L18" s="68">
        <f>DATA!L8</f>
        <v>10887.3334698894</v>
      </c>
      <c r="M18" s="68">
        <f>DATA!I8</f>
        <v>8005.89</v>
      </c>
      <c r="N18" s="67"/>
      <c r="O18" s="76">
        <f t="shared" si="1"/>
        <v>5.71683465406655</v>
      </c>
      <c r="P18" s="76">
        <f t="shared" si="2"/>
        <v>24.4117640683142</v>
      </c>
      <c r="Q18" s="76">
        <f t="shared" si="3"/>
        <v>33.078470476112</v>
      </c>
    </row>
    <row r="19" spans="2:17">
      <c r="B19" s="67" t="str">
        <f>DATA!C9</f>
        <v>Eicher Motors</v>
      </c>
      <c r="C19" s="67" t="s">
        <v>469</v>
      </c>
      <c r="D19" s="68">
        <f>DATA!D9</f>
        <v>4675.75</v>
      </c>
      <c r="E19" s="69">
        <f>DATA!E9</f>
        <v>27.4</v>
      </c>
      <c r="F19" s="68">
        <f>DATA!K9</f>
        <v>128115.55</v>
      </c>
      <c r="G19" s="68">
        <f>DATA!J20</f>
        <v>273.13</v>
      </c>
      <c r="H19" s="68">
        <f t="shared" si="0"/>
        <v>128388.68</v>
      </c>
      <c r="I19" s="68"/>
      <c r="J19" s="68"/>
      <c r="K19" s="68">
        <f>DATA!G9</f>
        <v>16535.78</v>
      </c>
      <c r="L19" s="68">
        <f>DATA!L9</f>
        <v>5852.03281677302</v>
      </c>
      <c r="M19" s="68">
        <f>DATA!I9</f>
        <v>4001.01</v>
      </c>
      <c r="N19" s="67"/>
      <c r="O19" s="76">
        <f t="shared" si="1"/>
        <v>7.76429536435536</v>
      </c>
      <c r="P19" s="76">
        <f t="shared" si="2"/>
        <v>21.9391592665055</v>
      </c>
      <c r="Q19" s="76">
        <f t="shared" si="3"/>
        <v>32.0208022474325</v>
      </c>
    </row>
    <row r="20" spans="2:17">
      <c r="B20" s="67" t="str">
        <f>DATA!C10</f>
        <v>TVS Motor Co.</v>
      </c>
      <c r="C20" s="67" t="s">
        <v>470</v>
      </c>
      <c r="D20" s="68">
        <f>DATA!D10</f>
        <v>2493.35</v>
      </c>
      <c r="E20" s="69">
        <f>DATA!E10</f>
        <v>47.51</v>
      </c>
      <c r="F20" s="68">
        <f>DATA!K10</f>
        <v>118459.0585</v>
      </c>
      <c r="G20" s="68">
        <f>DATA!J21</f>
        <v>23579.97</v>
      </c>
      <c r="H20" s="68">
        <f t="shared" si="0"/>
        <v>142039.0285</v>
      </c>
      <c r="I20" s="68"/>
      <c r="J20" s="68"/>
      <c r="K20" s="68">
        <f>DATA!G10</f>
        <v>39144.74</v>
      </c>
      <c r="L20" s="68">
        <f>DATA!L10</f>
        <v>5513.9375</v>
      </c>
      <c r="M20" s="68">
        <f>DATA!I10</f>
        <v>1778.54</v>
      </c>
      <c r="N20" s="67"/>
      <c r="O20" s="76">
        <f t="shared" si="1"/>
        <v>3.62855976307417</v>
      </c>
      <c r="P20" s="76">
        <f t="shared" si="2"/>
        <v>25.7599997279621</v>
      </c>
      <c r="Q20" s="76">
        <f t="shared" si="3"/>
        <v>66.6046636567072</v>
      </c>
    </row>
    <row r="21" spans="2:17">
      <c r="B21" s="67" t="str">
        <f>DATA!C11</f>
        <v>Hero Motocorp</v>
      </c>
      <c r="C21" s="67" t="s">
        <v>471</v>
      </c>
      <c r="D21" s="68">
        <f>DATA!D11</f>
        <v>5183.9</v>
      </c>
      <c r="E21" s="69">
        <f>DATA!E11</f>
        <v>19.99</v>
      </c>
      <c r="F21" s="68">
        <f>DATA!K11</f>
        <v>103626.161</v>
      </c>
      <c r="G21" s="68">
        <f>DATA!J22</f>
        <v>-90.0600000000001</v>
      </c>
      <c r="H21" s="68">
        <f t="shared" si="0"/>
        <v>103536.101</v>
      </c>
      <c r="I21" s="68"/>
      <c r="J21" s="68"/>
      <c r="K21" s="68">
        <f>DATA!G11</f>
        <v>37788.62</v>
      </c>
      <c r="L21" s="68">
        <f>DATA!L11</f>
        <v>5961.55613126079</v>
      </c>
      <c r="M21" s="68">
        <f>DATA!I11</f>
        <v>3742.16</v>
      </c>
      <c r="N21" s="67"/>
      <c r="O21" s="76">
        <f t="shared" si="1"/>
        <v>2.73987515288994</v>
      </c>
      <c r="P21" s="76">
        <f t="shared" si="2"/>
        <v>17.3672944983416</v>
      </c>
      <c r="Q21" s="76">
        <f t="shared" si="3"/>
        <v>27.6915367060735</v>
      </c>
    </row>
    <row r="22" spans="2:17">
      <c r="B22" s="67" t="str">
        <f>DATA!C12</f>
        <v>Ashok Leyland</v>
      </c>
      <c r="C22" s="67" t="s">
        <v>472</v>
      </c>
      <c r="D22" s="68">
        <f>DATA!D12</f>
        <v>244</v>
      </c>
      <c r="E22" s="69">
        <f>DATA!E12</f>
        <v>293.64</v>
      </c>
      <c r="F22" s="68">
        <f>DATA!K12</f>
        <v>71648.16</v>
      </c>
      <c r="G22" s="68">
        <f>DATA!J23</f>
        <v>33722.13</v>
      </c>
      <c r="H22" s="68">
        <f t="shared" si="0"/>
        <v>105370.29</v>
      </c>
      <c r="I22" s="68"/>
      <c r="J22" s="68"/>
      <c r="K22" s="68">
        <f>DATA!G12</f>
        <v>46823.81</v>
      </c>
      <c r="L22" s="68">
        <f>DATA!L12</f>
        <v>8443.1858974359</v>
      </c>
      <c r="M22" s="68">
        <f>DATA!I12</f>
        <v>2662.5</v>
      </c>
      <c r="N22" s="67"/>
      <c r="O22" s="76">
        <f t="shared" si="1"/>
        <v>2.25035702989569</v>
      </c>
      <c r="P22" s="76">
        <f t="shared" si="2"/>
        <v>12.4799206460679</v>
      </c>
      <c r="Q22" s="76">
        <f t="shared" si="3"/>
        <v>26.9101070422535</v>
      </c>
    </row>
    <row r="23" spans="2:17">
      <c r="B23" s="67" t="str">
        <f>DATA!C13</f>
        <v>Escorts Kubota</v>
      </c>
      <c r="C23" s="67" t="s">
        <v>473</v>
      </c>
      <c r="D23" s="68">
        <f>DATA!D13</f>
        <v>3763.55</v>
      </c>
      <c r="E23" s="69">
        <f>DATA!E13</f>
        <v>11.05</v>
      </c>
      <c r="F23" s="68">
        <f>DATA!K13</f>
        <v>41587.2275</v>
      </c>
      <c r="G23" s="68">
        <f>DATA!J24</f>
        <v>-1125.91</v>
      </c>
      <c r="H23" s="68">
        <f t="shared" si="0"/>
        <v>40461.3175</v>
      </c>
      <c r="I23" s="68"/>
      <c r="J23" s="68"/>
      <c r="K23" s="68">
        <f>DATA!G13</f>
        <v>8804.4</v>
      </c>
      <c r="L23" s="68">
        <f>DATA!L13</f>
        <v>1588.56144483706</v>
      </c>
      <c r="M23" s="68">
        <f>DATA!I13</f>
        <v>1052.32</v>
      </c>
      <c r="N23" s="67"/>
      <c r="O23" s="76">
        <f t="shared" si="1"/>
        <v>4.59557919903685</v>
      </c>
      <c r="P23" s="76">
        <f t="shared" si="2"/>
        <v>25.4704138964861</v>
      </c>
      <c r="Q23" s="76">
        <f t="shared" si="3"/>
        <v>39.5195639159191</v>
      </c>
    </row>
    <row r="25" spans="2:17">
      <c r="B25" s="70" t="s">
        <v>474</v>
      </c>
      <c r="C25" s="70"/>
      <c r="D25" s="70"/>
      <c r="E25" s="70"/>
      <c r="F25" s="70"/>
      <c r="G25" s="70"/>
      <c r="H25" s="70"/>
      <c r="I25" s="70"/>
      <c r="J25" s="70"/>
      <c r="K25" s="70"/>
      <c r="L25" s="70"/>
      <c r="M25" s="70"/>
      <c r="N25" s="70"/>
      <c r="O25" s="77">
        <f>MAX(O15:O23)</f>
        <v>7.76429536435536</v>
      </c>
      <c r="P25" s="77">
        <f t="shared" ref="P25:Q25" si="4">MAX(P15:P23)</f>
        <v>25.7599997279621</v>
      </c>
      <c r="Q25" s="77">
        <f t="shared" si="4"/>
        <v>66.6046636567072</v>
      </c>
    </row>
    <row r="26" spans="2:17">
      <c r="B26" s="70" t="s">
        <v>475</v>
      </c>
      <c r="C26" s="70"/>
      <c r="D26" s="70"/>
      <c r="E26" s="70"/>
      <c r="F26" s="70"/>
      <c r="G26" s="70"/>
      <c r="H26" s="70"/>
      <c r="I26" s="70"/>
      <c r="J26" s="70"/>
      <c r="K26" s="70"/>
      <c r="L26" s="70"/>
      <c r="M26" s="70"/>
      <c r="N26" s="70"/>
      <c r="O26" s="77">
        <f>QUARTILE(O15:O23,3)</f>
        <v>4.59557919903685</v>
      </c>
      <c r="P26" s="77">
        <f t="shared" ref="P26:Q26" si="5">QUARTILE(P15:P23,3)</f>
        <v>24.4117640683142</v>
      </c>
      <c r="Q26" s="77">
        <f t="shared" si="5"/>
        <v>33.078470476112</v>
      </c>
    </row>
    <row r="27" spans="2:19">
      <c r="B27" s="71" t="s">
        <v>308</v>
      </c>
      <c r="C27" s="71"/>
      <c r="D27" s="71"/>
      <c r="E27" s="71"/>
      <c r="F27" s="71"/>
      <c r="G27" s="71"/>
      <c r="H27" s="71"/>
      <c r="I27" s="71"/>
      <c r="J27" s="71"/>
      <c r="K27" s="71"/>
      <c r="L27" s="71"/>
      <c r="M27" s="71"/>
      <c r="N27" s="71"/>
      <c r="O27" s="78">
        <f>AVERAGE(O15:O23)</f>
        <v>3.69313847649833</v>
      </c>
      <c r="P27" s="78">
        <f t="shared" ref="P27:Q27" si="6">AVERAGE(P15:P23)</f>
        <v>18.1888458062271</v>
      </c>
      <c r="Q27" s="78">
        <f t="shared" si="6"/>
        <v>32.1389225023198</v>
      </c>
      <c r="S27" t="s">
        <v>476</v>
      </c>
    </row>
    <row r="28" spans="2:17">
      <c r="B28" s="71" t="s">
        <v>220</v>
      </c>
      <c r="C28" s="71"/>
      <c r="D28" s="71"/>
      <c r="E28" s="71"/>
      <c r="F28" s="71"/>
      <c r="G28" s="71"/>
      <c r="H28" s="71"/>
      <c r="I28" s="71"/>
      <c r="J28" s="71"/>
      <c r="K28" s="71"/>
      <c r="L28" s="71"/>
      <c r="M28" s="71"/>
      <c r="N28" s="71"/>
      <c r="O28" s="78">
        <f>MEDIAN(O15:O23)</f>
        <v>3.01789869706236</v>
      </c>
      <c r="P28" s="78">
        <f t="shared" ref="P28:Q28" si="7">MEDIAN(P15:P23)</f>
        <v>17.3672944983416</v>
      </c>
      <c r="Q28" s="78">
        <f t="shared" si="7"/>
        <v>27.6915367060735</v>
      </c>
    </row>
    <row r="29" spans="2:17">
      <c r="B29" s="70" t="s">
        <v>477</v>
      </c>
      <c r="C29" s="70"/>
      <c r="D29" s="70"/>
      <c r="E29" s="70"/>
      <c r="F29" s="70"/>
      <c r="G29" s="70"/>
      <c r="H29" s="70"/>
      <c r="I29" s="70"/>
      <c r="J29" s="70"/>
      <c r="K29" s="70"/>
      <c r="L29" s="70"/>
      <c r="M29" s="70"/>
      <c r="N29" s="70"/>
      <c r="O29" s="77">
        <f>QUARTILE(O15:O23,2)</f>
        <v>3.01789869706236</v>
      </c>
      <c r="P29" s="77">
        <f t="shared" ref="P29:Q29" si="8">QUARTILE(P15:P23,2)</f>
        <v>17.3672944983416</v>
      </c>
      <c r="Q29" s="77">
        <f t="shared" si="8"/>
        <v>27.6915367060735</v>
      </c>
    </row>
    <row r="30" spans="2:17">
      <c r="B30" s="70" t="s">
        <v>478</v>
      </c>
      <c r="C30" s="70"/>
      <c r="D30" s="70"/>
      <c r="E30" s="70"/>
      <c r="F30" s="70"/>
      <c r="G30" s="70"/>
      <c r="H30" s="70"/>
      <c r="I30" s="70"/>
      <c r="J30" s="70"/>
      <c r="K30" s="70"/>
      <c r="L30" s="70"/>
      <c r="M30" s="70"/>
      <c r="N30" s="70"/>
      <c r="O30" s="77">
        <f>MIN(O15:O23)</f>
        <v>0.899906134091592</v>
      </c>
      <c r="P30" s="77">
        <f t="shared" ref="P30:Q30" si="9">MIN(P15:P23)</f>
        <v>5.80145625628813</v>
      </c>
      <c r="Q30" s="77">
        <f t="shared" si="9"/>
        <v>9.8796111292568</v>
      </c>
    </row>
    <row r="32" spans="2:17">
      <c r="B32" s="38" t="s">
        <v>479</v>
      </c>
      <c r="C32" s="1"/>
      <c r="D32" s="1"/>
      <c r="E32" s="1"/>
      <c r="F32" s="1"/>
      <c r="G32" s="1"/>
      <c r="H32" s="1"/>
      <c r="I32" s="1"/>
      <c r="J32" s="1"/>
      <c r="K32" s="1"/>
      <c r="L32" s="1"/>
      <c r="M32" s="1"/>
      <c r="N32" s="1"/>
      <c r="O32" s="39" t="str">
        <f>O13</f>
        <v>EV/Revenue</v>
      </c>
      <c r="P32" s="39" t="str">
        <f>P13</f>
        <v>EV/EBITDA</v>
      </c>
      <c r="Q32" s="39" t="str">
        <f>Q13</f>
        <v>P/E</v>
      </c>
    </row>
    <row r="33" spans="2:17">
      <c r="B33" t="s">
        <v>480</v>
      </c>
      <c r="O33" s="79">
        <f>O28*K15</f>
        <v>1339160.49673726</v>
      </c>
      <c r="P33" s="79">
        <f>P28*L$15</f>
        <v>1195419.48689296</v>
      </c>
      <c r="Q33" s="79">
        <f>Q$28*M15</f>
        <v>947009.294958021</v>
      </c>
    </row>
    <row r="34" spans="2:17">
      <c r="B34" s="42" t="s">
        <v>459</v>
      </c>
      <c r="C34" s="42"/>
      <c r="D34" s="42"/>
      <c r="E34" s="42"/>
      <c r="F34" s="42"/>
      <c r="G34" s="42"/>
      <c r="H34" s="42"/>
      <c r="I34" s="42"/>
      <c r="J34" s="42"/>
      <c r="K34" s="42"/>
      <c r="L34" s="42"/>
      <c r="M34" s="42"/>
      <c r="N34" s="42"/>
      <c r="O34" s="80">
        <f>G15</f>
        <v>61455.81</v>
      </c>
      <c r="P34" s="80">
        <f>O34</f>
        <v>61455.81</v>
      </c>
      <c r="Q34" s="80">
        <f>P34</f>
        <v>61455.81</v>
      </c>
    </row>
    <row r="35" spans="2:17">
      <c r="B35" s="42" t="s">
        <v>481</v>
      </c>
      <c r="C35" s="42"/>
      <c r="D35" s="42"/>
      <c r="E35" s="42"/>
      <c r="F35" s="42"/>
      <c r="G35" s="42"/>
      <c r="H35" s="42"/>
      <c r="I35" s="42"/>
      <c r="J35" s="42"/>
      <c r="K35" s="42"/>
      <c r="L35" s="42"/>
      <c r="M35" s="42"/>
      <c r="N35" s="42"/>
      <c r="O35" s="80">
        <f>O33-O34</f>
        <v>1277704.68673726</v>
      </c>
      <c r="P35" s="80">
        <f t="shared" ref="P35:Q35" si="10">P33-P34</f>
        <v>1133963.67689296</v>
      </c>
      <c r="Q35" s="80">
        <f t="shared" si="10"/>
        <v>885553.484958021</v>
      </c>
    </row>
    <row r="36" spans="2:17">
      <c r="B36" s="42" t="s">
        <v>482</v>
      </c>
      <c r="C36" s="42"/>
      <c r="D36" s="42"/>
      <c r="E36" s="42"/>
      <c r="F36" s="42"/>
      <c r="G36" s="42"/>
      <c r="H36" s="42"/>
      <c r="I36" s="42"/>
      <c r="J36" s="42"/>
      <c r="K36" s="42"/>
      <c r="L36" s="42"/>
      <c r="M36" s="42"/>
      <c r="N36" s="42"/>
      <c r="O36" s="81">
        <f>$E$15</f>
        <v>332.4</v>
      </c>
      <c r="P36" s="81">
        <f t="shared" ref="P36:Q36" si="11">$E$15</f>
        <v>332.4</v>
      </c>
      <c r="Q36" s="81">
        <f t="shared" si="11"/>
        <v>332.4</v>
      </c>
    </row>
    <row r="38" spans="2:17">
      <c r="B38" s="72" t="s">
        <v>483</v>
      </c>
      <c r="C38" s="73"/>
      <c r="D38" s="73"/>
      <c r="E38" s="73"/>
      <c r="F38" s="73"/>
      <c r="G38" s="73"/>
      <c r="H38" s="73"/>
      <c r="I38" s="73"/>
      <c r="J38" s="73"/>
      <c r="K38" s="73"/>
      <c r="L38" s="73"/>
      <c r="M38" s="73"/>
      <c r="N38" s="73"/>
      <c r="O38" s="82">
        <f>O35/O36</f>
        <v>3843.8769155754</v>
      </c>
      <c r="P38" s="82">
        <f>P35/P36</f>
        <v>3411.44307127846</v>
      </c>
      <c r="Q38" s="82">
        <f>Q35/Q36</f>
        <v>2664.11999084844</v>
      </c>
    </row>
    <row r="39" ht="15.75"/>
    <row r="40" ht="15.75" spans="2:17">
      <c r="B40" s="74"/>
      <c r="C40" s="74"/>
      <c r="D40" s="74"/>
      <c r="E40" s="74"/>
      <c r="F40" s="74"/>
      <c r="G40" s="74"/>
      <c r="H40" s="74"/>
      <c r="I40" s="74"/>
      <c r="J40" s="74"/>
      <c r="K40" s="74"/>
      <c r="L40" s="74"/>
      <c r="M40" s="74"/>
      <c r="N40" s="74"/>
      <c r="O40" s="83" t="str">
        <f>IF(O38&gt;$D$15,"Undervalued","Overvalued")</f>
        <v>Undervalued</v>
      </c>
      <c r="P40" s="83" t="str">
        <f t="shared" ref="P40:Q40" si="12">IF(P38&gt;$D$15,"Undervalued","Overvalued")</f>
        <v>Undervalued</v>
      </c>
      <c r="Q40" s="83" t="str">
        <f t="shared" si="12"/>
        <v>Undervalued</v>
      </c>
    </row>
  </sheetData>
  <mergeCells count="4">
    <mergeCell ref="B9:Q9"/>
    <mergeCell ref="D11:I11"/>
    <mergeCell ref="K11:M11"/>
    <mergeCell ref="O11:Q11"/>
  </mergeCells>
  <printOptions horizontalCentered="1" verticalCentered="1"/>
  <pageMargins left="0.196850393700787" right="0.196850393700787" top="0.393700787401575" bottom="0.196850393700787" header="0.31496062992126" footer="0.31496062992126"/>
  <pageSetup paperSize="9" scale="74" orientation="landscape"/>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S24"/>
  <sheetViews>
    <sheetView topLeftCell="E7" workbookViewId="0">
      <selection activeCell="I16" sqref="I16"/>
    </sheetView>
  </sheetViews>
  <sheetFormatPr defaultColWidth="9" defaultRowHeight="15"/>
  <cols>
    <col min="3" max="3" width="9.14285714285714" customWidth="1"/>
    <col min="4" max="4" width="9.28571428571429" customWidth="1"/>
    <col min="5" max="5" width="9.14285714285714" customWidth="1"/>
    <col min="6" max="6" width="11.1428571428571" customWidth="1"/>
    <col min="7" max="7" width="9.57142857142857" customWidth="1"/>
    <col min="8" max="8" width="10.7142857142857" customWidth="1"/>
    <col min="9" max="9" width="11.4285714285714" customWidth="1"/>
    <col min="10" max="11" width="9.57142857142857" customWidth="1"/>
    <col min="12" max="12" width="9.28571428571429" customWidth="1"/>
  </cols>
  <sheetData>
    <row r="4" spans="2:19">
      <c r="B4" s="59" t="s">
        <v>484</v>
      </c>
      <c r="C4" s="59" t="s">
        <v>293</v>
      </c>
      <c r="D4" s="59" t="s">
        <v>485</v>
      </c>
      <c r="E4" s="59" t="s">
        <v>486</v>
      </c>
      <c r="F4" s="59" t="s">
        <v>487</v>
      </c>
      <c r="G4" s="59" t="s">
        <v>488</v>
      </c>
      <c r="H4" s="59" t="s">
        <v>489</v>
      </c>
      <c r="I4" s="59" t="s">
        <v>490</v>
      </c>
      <c r="J4" s="59" t="s">
        <v>491</v>
      </c>
      <c r="K4" s="59" t="s">
        <v>492</v>
      </c>
      <c r="L4" s="61" t="s">
        <v>162</v>
      </c>
      <c r="O4" t="s">
        <v>484</v>
      </c>
      <c r="P4" t="s">
        <v>293</v>
      </c>
      <c r="Q4" t="s">
        <v>485</v>
      </c>
      <c r="R4" t="s">
        <v>493</v>
      </c>
      <c r="S4" t="s">
        <v>492</v>
      </c>
    </row>
    <row r="5" spans="2:19">
      <c r="B5">
        <v>1</v>
      </c>
      <c r="C5" t="s">
        <v>494</v>
      </c>
      <c r="D5" s="60">
        <v>1016.45</v>
      </c>
      <c r="E5" s="60">
        <v>332.4</v>
      </c>
      <c r="F5" s="60">
        <v>107262.5</v>
      </c>
      <c r="G5" s="60">
        <v>443739.38</v>
      </c>
      <c r="H5" s="60">
        <v>435016.01</v>
      </c>
      <c r="I5" s="60">
        <v>34198.51</v>
      </c>
      <c r="J5" s="60">
        <v>6.32</v>
      </c>
      <c r="K5" s="60">
        <f>E5*D5</f>
        <v>337867.98</v>
      </c>
      <c r="L5">
        <f>H5/J5</f>
        <v>68831.6471518987</v>
      </c>
      <c r="O5">
        <v>1</v>
      </c>
      <c r="P5" t="s">
        <v>494</v>
      </c>
      <c r="Q5">
        <v>1016.45</v>
      </c>
      <c r="R5">
        <v>45806.69</v>
      </c>
      <c r="S5">
        <v>373560.2</v>
      </c>
    </row>
    <row r="6" spans="2:19">
      <c r="B6">
        <v>2</v>
      </c>
      <c r="C6" t="s">
        <v>307</v>
      </c>
      <c r="D6" s="60">
        <v>12200.85</v>
      </c>
      <c r="E6" s="60">
        <v>31.44</v>
      </c>
      <c r="F6" s="60">
        <v>118.6</v>
      </c>
      <c r="G6" s="60">
        <v>145102.7</v>
      </c>
      <c r="H6" s="60">
        <v>380889.06</v>
      </c>
      <c r="I6" s="60">
        <v>14704.8</v>
      </c>
      <c r="J6" s="60">
        <v>15.57</v>
      </c>
      <c r="K6" s="60">
        <f t="shared" ref="K6:K13" si="0">E6*D6</f>
        <v>383594.724</v>
      </c>
      <c r="L6">
        <f t="shared" ref="L6:L13" si="1">H6/J6</f>
        <v>24463.0096339114</v>
      </c>
      <c r="O6">
        <v>2</v>
      </c>
      <c r="P6" t="s">
        <v>307</v>
      </c>
      <c r="Q6">
        <v>12200.85</v>
      </c>
      <c r="R6">
        <v>2827.4</v>
      </c>
      <c r="S6">
        <v>383597.86</v>
      </c>
    </row>
    <row r="7" spans="2:19">
      <c r="B7">
        <v>3</v>
      </c>
      <c r="C7" t="s">
        <v>306</v>
      </c>
      <c r="D7" s="60">
        <v>2678.95</v>
      </c>
      <c r="E7" s="60">
        <v>124.35</v>
      </c>
      <c r="F7" s="60">
        <v>108647.25</v>
      </c>
      <c r="G7" s="60">
        <v>142404.36</v>
      </c>
      <c r="H7" s="60">
        <v>429769.66</v>
      </c>
      <c r="I7" s="60">
        <v>12131.73</v>
      </c>
      <c r="J7" s="60">
        <v>14.9</v>
      </c>
      <c r="K7" s="60">
        <f t="shared" si="0"/>
        <v>333127.4325</v>
      </c>
      <c r="L7">
        <f t="shared" si="1"/>
        <v>28843.6013422819</v>
      </c>
      <c r="O7">
        <v>3</v>
      </c>
      <c r="P7" t="s">
        <v>306</v>
      </c>
      <c r="Q7">
        <v>2678.95</v>
      </c>
      <c r="R7">
        <v>12012.75</v>
      </c>
      <c r="S7">
        <v>333135.16</v>
      </c>
    </row>
    <row r="8" spans="2:19">
      <c r="B8">
        <v>4</v>
      </c>
      <c r="C8" t="s">
        <v>305</v>
      </c>
      <c r="D8" s="60">
        <v>9485.05</v>
      </c>
      <c r="E8" s="60">
        <v>27.92</v>
      </c>
      <c r="F8" s="60">
        <v>1911.74</v>
      </c>
      <c r="G8" s="60">
        <v>46490.59</v>
      </c>
      <c r="H8" s="60">
        <v>265759.81</v>
      </c>
      <c r="I8" s="60">
        <v>8005.89</v>
      </c>
      <c r="J8" s="60">
        <v>24.41</v>
      </c>
      <c r="K8" s="60">
        <f t="shared" si="0"/>
        <v>264822.596</v>
      </c>
      <c r="L8">
        <f t="shared" si="1"/>
        <v>10887.3334698894</v>
      </c>
      <c r="O8">
        <v>4</v>
      </c>
      <c r="P8" t="s">
        <v>305</v>
      </c>
      <c r="Q8">
        <v>9485.05</v>
      </c>
      <c r="R8">
        <v>955.32</v>
      </c>
      <c r="S8">
        <v>264803.39</v>
      </c>
    </row>
    <row r="9" spans="2:19">
      <c r="B9">
        <v>5</v>
      </c>
      <c r="C9" t="s">
        <v>304</v>
      </c>
      <c r="D9" s="60">
        <v>4675.75</v>
      </c>
      <c r="E9" s="60">
        <v>27.4</v>
      </c>
      <c r="F9" s="60">
        <v>419.44</v>
      </c>
      <c r="G9" s="60">
        <v>16535.78</v>
      </c>
      <c r="H9" s="60">
        <v>128393.6</v>
      </c>
      <c r="I9" s="60">
        <v>4001.01</v>
      </c>
      <c r="J9" s="60">
        <v>21.94</v>
      </c>
      <c r="K9" s="60">
        <f t="shared" si="0"/>
        <v>128115.55</v>
      </c>
      <c r="L9">
        <f t="shared" si="1"/>
        <v>5852.03281677302</v>
      </c>
      <c r="O9">
        <v>5</v>
      </c>
      <c r="P9" t="s">
        <v>304</v>
      </c>
      <c r="Q9">
        <v>4675.75</v>
      </c>
      <c r="R9">
        <v>146.31</v>
      </c>
      <c r="S9">
        <v>128120.47</v>
      </c>
    </row>
    <row r="10" spans="2:19">
      <c r="B10">
        <v>6</v>
      </c>
      <c r="C10" t="s">
        <v>495</v>
      </c>
      <c r="D10" s="60">
        <v>2493.35</v>
      </c>
      <c r="E10" s="60">
        <v>47.51</v>
      </c>
      <c r="F10" s="60">
        <v>26005.7</v>
      </c>
      <c r="G10" s="60">
        <v>39144.74</v>
      </c>
      <c r="H10" s="60">
        <v>142039.03</v>
      </c>
      <c r="I10" s="60">
        <v>1778.54</v>
      </c>
      <c r="J10" s="60">
        <v>25.76</v>
      </c>
      <c r="K10" s="60">
        <f t="shared" si="0"/>
        <v>118459.0585</v>
      </c>
      <c r="L10">
        <f t="shared" si="1"/>
        <v>5513.9375</v>
      </c>
      <c r="O10">
        <v>6</v>
      </c>
      <c r="P10" t="s">
        <v>495</v>
      </c>
      <c r="Q10">
        <v>2493.35</v>
      </c>
      <c r="R10">
        <v>2425.73</v>
      </c>
      <c r="S10">
        <v>118459.06</v>
      </c>
    </row>
    <row r="11" spans="2:19">
      <c r="B11">
        <v>7</v>
      </c>
      <c r="C11" t="s">
        <v>496</v>
      </c>
      <c r="D11">
        <v>5183.9</v>
      </c>
      <c r="E11">
        <v>19.99</v>
      </c>
      <c r="F11">
        <v>606.41</v>
      </c>
      <c r="G11">
        <v>37788.62</v>
      </c>
      <c r="H11">
        <v>103552.23</v>
      </c>
      <c r="I11">
        <v>3742.16</v>
      </c>
      <c r="J11">
        <v>17.37</v>
      </c>
      <c r="K11" s="60">
        <f t="shared" si="0"/>
        <v>103626.161</v>
      </c>
      <c r="L11">
        <f t="shared" si="1"/>
        <v>5961.55613126079</v>
      </c>
      <c r="O11">
        <v>7</v>
      </c>
      <c r="P11" t="s">
        <v>496</v>
      </c>
      <c r="Q11">
        <v>5183.9</v>
      </c>
      <c r="R11">
        <v>696.47</v>
      </c>
      <c r="S11">
        <v>103642.29</v>
      </c>
    </row>
    <row r="12" spans="2:19">
      <c r="B12">
        <v>8</v>
      </c>
      <c r="C12" t="s">
        <v>497</v>
      </c>
      <c r="D12">
        <v>244</v>
      </c>
      <c r="E12">
        <v>293.64</v>
      </c>
      <c r="F12">
        <v>40802.18</v>
      </c>
      <c r="G12" s="59">
        <v>46823.81</v>
      </c>
      <c r="H12">
        <v>105370.96</v>
      </c>
      <c r="I12">
        <v>2662.5</v>
      </c>
      <c r="J12">
        <v>12.48</v>
      </c>
      <c r="K12" s="60">
        <f t="shared" si="0"/>
        <v>71648.16</v>
      </c>
      <c r="L12">
        <f t="shared" si="1"/>
        <v>8443.1858974359</v>
      </c>
      <c r="O12">
        <v>8</v>
      </c>
      <c r="P12" t="s">
        <v>497</v>
      </c>
      <c r="Q12">
        <v>244</v>
      </c>
      <c r="R12">
        <v>7080.05</v>
      </c>
      <c r="S12">
        <v>71648.83</v>
      </c>
    </row>
    <row r="13" spans="2:19">
      <c r="B13">
        <v>9</v>
      </c>
      <c r="C13" t="s">
        <v>498</v>
      </c>
      <c r="D13">
        <v>3763.55</v>
      </c>
      <c r="E13">
        <v>11.05</v>
      </c>
      <c r="F13">
        <v>53.09</v>
      </c>
      <c r="G13" s="60">
        <v>8804.4</v>
      </c>
      <c r="H13">
        <v>40460.66</v>
      </c>
      <c r="I13">
        <v>1052.32</v>
      </c>
      <c r="J13">
        <v>25.47</v>
      </c>
      <c r="K13" s="60">
        <f t="shared" si="0"/>
        <v>41587.2275</v>
      </c>
      <c r="L13">
        <f t="shared" si="1"/>
        <v>1588.56144483706</v>
      </c>
      <c r="O13">
        <v>9</v>
      </c>
      <c r="P13" t="s">
        <v>498</v>
      </c>
      <c r="Q13">
        <v>3763.55</v>
      </c>
      <c r="R13">
        <v>1179</v>
      </c>
      <c r="S13">
        <v>41586.57</v>
      </c>
    </row>
    <row r="14" spans="7:7">
      <c r="G14" s="60"/>
    </row>
    <row r="15" spans="7:10">
      <c r="G15" s="60"/>
      <c r="J15" s="59" t="s">
        <v>499</v>
      </c>
    </row>
    <row r="16" spans="10:10">
      <c r="J16" s="60">
        <f>F5-R5</f>
        <v>61455.81</v>
      </c>
    </row>
    <row r="17" spans="7:10">
      <c r="G17" s="60"/>
      <c r="J17" s="60">
        <f t="shared" ref="J17:J24" si="2">F6-R6</f>
        <v>-2708.8</v>
      </c>
    </row>
    <row r="18" spans="7:10">
      <c r="G18" s="60"/>
      <c r="J18" s="60">
        <f t="shared" si="2"/>
        <v>96634.5</v>
      </c>
    </row>
    <row r="19" spans="7:10">
      <c r="G19" s="60"/>
      <c r="J19" s="60">
        <f t="shared" si="2"/>
        <v>956.42</v>
      </c>
    </row>
    <row r="20" spans="10:10">
      <c r="J20" s="60">
        <f t="shared" si="2"/>
        <v>273.13</v>
      </c>
    </row>
    <row r="21" spans="10:10">
      <c r="J21" s="60">
        <f t="shared" si="2"/>
        <v>23579.97</v>
      </c>
    </row>
    <row r="22" spans="10:10">
      <c r="J22" s="60">
        <f t="shared" si="2"/>
        <v>-90.0600000000001</v>
      </c>
    </row>
    <row r="23" spans="10:10">
      <c r="J23" s="60">
        <f t="shared" si="2"/>
        <v>33722.13</v>
      </c>
    </row>
    <row r="24" spans="10:10">
      <c r="J24" s="60">
        <f t="shared" si="2"/>
        <v>-1125.91</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N14"/>
  <sheetViews>
    <sheetView showGridLines="0" zoomScale="115" zoomScaleNormal="115" topLeftCell="C21" workbookViewId="0">
      <selection activeCell="B2" sqref="B2:N53"/>
    </sheetView>
  </sheetViews>
  <sheetFormatPr defaultColWidth="9" defaultRowHeight="15"/>
  <cols>
    <col min="1" max="1" width="1.85714285714286" customWidth="1"/>
    <col min="2" max="2" width="12.2857142857143" customWidth="1"/>
    <col min="3" max="3" width="10.5714285714286" customWidth="1"/>
    <col min="4" max="4" width="9.85714285714286" customWidth="1"/>
    <col min="5" max="5" width="12.1428571428571" customWidth="1"/>
    <col min="8" max="8" width="10.4285714285714" customWidth="1"/>
    <col min="12" max="12" width="16.5714285714286" customWidth="1"/>
    <col min="13" max="13" width="13.2857142857143" customWidth="1"/>
    <col min="14" max="14" width="11.7142857142857" customWidth="1"/>
  </cols>
  <sheetData>
    <row r="1" ht="15.75"/>
    <row r="2" spans="2:14">
      <c r="B2" s="32"/>
      <c r="C2" s="32"/>
      <c r="D2" s="32"/>
      <c r="E2" s="32"/>
      <c r="F2" s="32"/>
      <c r="G2" s="32"/>
      <c r="H2" s="32"/>
      <c r="I2" s="32"/>
      <c r="J2" s="32"/>
      <c r="K2" s="32"/>
      <c r="L2" s="32"/>
      <c r="M2" s="32"/>
      <c r="N2" s="32"/>
    </row>
    <row r="3" ht="35.25" customHeight="1" spans="2:14">
      <c r="B3" s="33" t="str">
        <f>'Data Sheet'!B1</f>
        <v>TATA MOTORS LTD</v>
      </c>
      <c r="C3" s="34"/>
      <c r="D3" s="34"/>
      <c r="E3" s="34"/>
      <c r="F3" s="34"/>
      <c r="G3" s="34"/>
      <c r="H3" s="34"/>
      <c r="I3" s="34"/>
      <c r="J3" s="34"/>
      <c r="K3" s="34"/>
      <c r="L3" s="34"/>
      <c r="M3" s="34"/>
      <c r="N3" s="34"/>
    </row>
    <row r="4" ht="21.75" customHeight="1" spans="2:14">
      <c r="B4" s="35" t="str">
        <f>CONCATENATE("  ","NSE:",VLOOKUP(B3,'List of stocks'!B3:D5445,3,FALSE)," | ","BSE Code: ",VLOOKUP(B3,'List of stocks'!B3:C5443,2,FALSE),)</f>
        <v>  NSE:TATAMOTORS | BSE Code: 500570</v>
      </c>
      <c r="C4" s="34"/>
      <c r="D4" s="34"/>
      <c r="E4" s="34"/>
      <c r="F4" s="34"/>
      <c r="G4" s="34"/>
      <c r="H4" s="34"/>
      <c r="I4" s="34"/>
      <c r="J4" s="34"/>
      <c r="K4" s="34"/>
      <c r="L4" s="34"/>
      <c r="M4" s="34"/>
      <c r="N4" s="34"/>
    </row>
    <row r="5" ht="15.75" spans="2:14">
      <c r="B5" s="36"/>
      <c r="C5" s="36"/>
      <c r="D5" s="36"/>
      <c r="E5" s="36"/>
      <c r="F5" s="36"/>
      <c r="G5" s="36"/>
      <c r="H5" s="36"/>
      <c r="I5" s="36"/>
      <c r="J5" s="36"/>
      <c r="K5" s="36"/>
      <c r="L5" s="36"/>
      <c r="M5" s="36"/>
      <c r="N5" s="36"/>
    </row>
    <row r="7" spans="2:14">
      <c r="B7" s="20" t="s">
        <v>500</v>
      </c>
      <c r="C7" s="20"/>
      <c r="D7" s="20"/>
      <c r="E7" s="20"/>
      <c r="F7" s="20"/>
      <c r="G7" s="20"/>
      <c r="H7" s="20"/>
      <c r="I7" s="20"/>
      <c r="J7" s="20"/>
      <c r="K7" s="20"/>
      <c r="L7" s="20"/>
      <c r="M7" s="20"/>
      <c r="N7" s="20"/>
    </row>
    <row r="9" spans="11:14">
      <c r="K9" s="54" t="s">
        <v>501</v>
      </c>
      <c r="L9" s="54" t="s">
        <v>478</v>
      </c>
      <c r="M9" s="54" t="s">
        <v>502</v>
      </c>
      <c r="N9" s="54" t="s">
        <v>474</v>
      </c>
    </row>
    <row r="10" spans="10:14">
      <c r="J10" t="s">
        <v>503</v>
      </c>
      <c r="K10" s="55">
        <f>L10</f>
        <v>2664.11999084844</v>
      </c>
      <c r="L10" s="56">
        <f>'Comp Val'!Q38</f>
        <v>2664.11999084844</v>
      </c>
      <c r="M10" s="57">
        <f>N10</f>
        <v>3843.8769155754</v>
      </c>
      <c r="N10" s="57">
        <f>'Comp Val'!O38</f>
        <v>3843.8769155754</v>
      </c>
    </row>
    <row r="11" spans="10:14">
      <c r="J11" t="s">
        <v>504</v>
      </c>
      <c r="K11" s="58">
        <f>L11</f>
        <v>-15.73</v>
      </c>
      <c r="L11">
        <f>-15.73</f>
        <v>-15.73</v>
      </c>
      <c r="M11">
        <f>N11</f>
        <v>56.18</v>
      </c>
      <c r="N11">
        <v>56.18</v>
      </c>
    </row>
    <row r="12" spans="10:14">
      <c r="J12" t="s">
        <v>505</v>
      </c>
      <c r="K12" s="58">
        <f>L12</f>
        <v>44.3</v>
      </c>
      <c r="L12">
        <v>44.3</v>
      </c>
      <c r="M12">
        <f>N12</f>
        <v>200.07</v>
      </c>
      <c r="N12">
        <v>200.07</v>
      </c>
    </row>
    <row r="13" spans="10:14">
      <c r="J13" t="s">
        <v>506</v>
      </c>
      <c r="K13" s="58">
        <f>L13</f>
        <v>177.37</v>
      </c>
      <c r="L13">
        <f>177.37</f>
        <v>177.37</v>
      </c>
      <c r="M13">
        <f>N13</f>
        <v>819.95</v>
      </c>
      <c r="N13">
        <v>819.95</v>
      </c>
    </row>
    <row r="14" spans="10:14">
      <c r="J14" t="s">
        <v>507</v>
      </c>
      <c r="K14" s="58">
        <f>L14</f>
        <v>591.67</v>
      </c>
      <c r="L14">
        <v>591.67</v>
      </c>
      <c r="M14">
        <f>N14</f>
        <v>1179.05</v>
      </c>
      <c r="N14">
        <v>1179.05</v>
      </c>
    </row>
  </sheetData>
  <mergeCells count="1">
    <mergeCell ref="B7:N7"/>
  </mergeCells>
  <printOptions horizontalCentered="1"/>
  <pageMargins left="0.196850393700787" right="0.196850393700787" top="0.196850393700787" bottom="0.196850393700787" header="0.196850393700787" footer="0.31496062992126"/>
  <pageSetup paperSize="9" scale="6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N10009"/>
  <sheetViews>
    <sheetView showGridLines="0" zoomScale="69" zoomScaleNormal="69" zoomScaleSheetLayoutView="65" workbookViewId="0">
      <pane ySplit="9" topLeftCell="A10" activePane="bottomLeft" state="frozen"/>
      <selection/>
      <selection pane="bottomLeft" activeCell="B7" sqref="B7:N7"/>
    </sheetView>
  </sheetViews>
  <sheetFormatPr defaultColWidth="9" defaultRowHeight="15"/>
  <cols>
    <col min="1" max="1" width="1.85714285714286" customWidth="1"/>
    <col min="2" max="2" width="19.8571428571429" customWidth="1"/>
    <col min="3" max="3" width="17.2857142857143" customWidth="1"/>
    <col min="4" max="4" width="18.1428571428571" customWidth="1"/>
    <col min="5" max="5" width="19.7142857142857" customWidth="1"/>
    <col min="6" max="6" width="1.28571428571429" customWidth="1"/>
    <col min="7" max="7" width="13.8571428571429" customWidth="1"/>
    <col min="8" max="8" width="17" customWidth="1"/>
    <col min="9" max="9" width="1.14285714285714" customWidth="1"/>
    <col min="10" max="10" width="15.4285714285714" customWidth="1"/>
    <col min="11" max="11" width="16.1428571428571" customWidth="1"/>
    <col min="12" max="12" width="14.2857142857143" customWidth="1"/>
    <col min="13" max="13" width="15.1428571428571" customWidth="1"/>
    <col min="14" max="14" width="25.1428571428571" customWidth="1"/>
  </cols>
  <sheetData>
    <row r="1" ht="15.75"/>
    <row r="2" spans="2:14">
      <c r="B2" s="32"/>
      <c r="C2" s="32"/>
      <c r="D2" s="32"/>
      <c r="E2" s="32"/>
      <c r="F2" s="32"/>
      <c r="G2" s="32"/>
      <c r="H2" s="32"/>
      <c r="I2" s="32"/>
      <c r="J2" s="32"/>
      <c r="K2" s="32"/>
      <c r="L2" s="32"/>
      <c r="M2" s="32"/>
      <c r="N2" s="32"/>
    </row>
    <row r="3" ht="35.25" customHeight="1" spans="2:14">
      <c r="B3" s="33" t="str">
        <f>'Data Sheet'!B1</f>
        <v>TATA MOTORS LTD</v>
      </c>
      <c r="C3" s="34"/>
      <c r="D3" s="34"/>
      <c r="E3" s="34"/>
      <c r="F3" s="34"/>
      <c r="G3" s="34"/>
      <c r="H3" s="34"/>
      <c r="I3" s="34"/>
      <c r="J3" s="34"/>
      <c r="K3" s="34"/>
      <c r="L3" s="34"/>
      <c r="M3" s="34"/>
      <c r="N3" s="34"/>
    </row>
    <row r="4" ht="18.75" spans="2:14">
      <c r="B4" s="35" t="str">
        <f>CONCATENATE("  ","NSE:",VLOOKUP(B3,'List of stocks'!B3:D5445,3,FALSE)," | ","BSE Code: ",VLOOKUP(B3,'List of stocks'!B3:C5443,2,FALSE),)</f>
        <v>  NSE:TATAMOTORS | BSE Code: 500570</v>
      </c>
      <c r="C4" s="34"/>
      <c r="D4" s="34"/>
      <c r="E4" s="34"/>
      <c r="F4" s="34"/>
      <c r="G4" s="34"/>
      <c r="H4" s="34"/>
      <c r="I4" s="34"/>
      <c r="J4" s="34"/>
      <c r="K4" s="34"/>
      <c r="L4" s="34"/>
      <c r="M4" s="34"/>
      <c r="N4" s="34"/>
    </row>
    <row r="5" ht="15.75" spans="2:14">
      <c r="B5" s="36"/>
      <c r="C5" s="36"/>
      <c r="D5" s="36"/>
      <c r="E5" s="36"/>
      <c r="F5" s="36"/>
      <c r="G5" s="36"/>
      <c r="H5" s="36"/>
      <c r="I5" s="36"/>
      <c r="J5" s="36"/>
      <c r="K5" s="36"/>
      <c r="L5" s="36"/>
      <c r="M5" s="36"/>
      <c r="N5" s="36"/>
    </row>
    <row r="7" ht="23.25" customHeight="1" spans="2:14">
      <c r="B7" s="37" t="s">
        <v>508</v>
      </c>
      <c r="C7" s="37"/>
      <c r="D7" s="37"/>
      <c r="E7" s="37"/>
      <c r="F7" s="37"/>
      <c r="G7" s="37"/>
      <c r="H7" s="37"/>
      <c r="I7" s="37"/>
      <c r="J7" s="37"/>
      <c r="K7" s="37"/>
      <c r="L7" s="37"/>
      <c r="M7" s="37"/>
      <c r="N7" s="37"/>
    </row>
    <row r="9" spans="2:14">
      <c r="B9" s="38" t="s">
        <v>53</v>
      </c>
      <c r="C9" s="38" t="s">
        <v>54</v>
      </c>
      <c r="D9" s="38" t="s">
        <v>509</v>
      </c>
      <c r="E9" s="38" t="s">
        <v>510</v>
      </c>
      <c r="F9" s="38"/>
      <c r="G9" s="39" t="s">
        <v>511</v>
      </c>
      <c r="H9" s="38" t="s">
        <v>512</v>
      </c>
      <c r="I9" s="38"/>
      <c r="J9" s="38" t="str">
        <f>"Calculation of Value at Risk"&amp;"-"&amp;'Data Sheet'!B1</f>
        <v>Calculation of Value at Risk-TATA MOTORS LTD</v>
      </c>
      <c r="K9" s="40"/>
      <c r="L9" s="40"/>
      <c r="M9" s="40"/>
      <c r="N9" s="40"/>
    </row>
    <row r="10" spans="2:8">
      <c r="B10" s="31">
        <v>34004</v>
      </c>
      <c r="C10">
        <v>20.84865</v>
      </c>
      <c r="D10">
        <f t="shared" ref="D10:D73" si="0">(C10-C11)/C10</f>
        <v>-23.1632166591122</v>
      </c>
      <c r="E10">
        <v>0.402061620296758</v>
      </c>
      <c r="G10">
        <v>1</v>
      </c>
      <c r="H10">
        <f ca="1">_xlfn.NORM.INV(RAND(),N$12,N$13)</f>
        <v>-0.0301094631389384</v>
      </c>
    </row>
    <row r="11" spans="2:14">
      <c r="B11" s="31">
        <v>44482</v>
      </c>
      <c r="C11">
        <v>503.770447</v>
      </c>
      <c r="D11">
        <f t="shared" si="0"/>
        <v>0.816038660957815</v>
      </c>
      <c r="E11">
        <v>0.16975729225339</v>
      </c>
      <c r="G11">
        <v>2</v>
      </c>
      <c r="H11">
        <f ca="1" t="shared" ref="H11:H74" si="1">_xlfn.NORM.INV(RAND(),N$12,N$13)</f>
        <v>0.0125265531158256</v>
      </c>
      <c r="J11" s="41" t="s">
        <v>513</v>
      </c>
      <c r="K11" s="41"/>
      <c r="L11" s="41"/>
      <c r="M11" s="41"/>
      <c r="N11" s="41"/>
    </row>
    <row r="12" spans="2:14">
      <c r="B12" s="31">
        <v>43951</v>
      </c>
      <c r="C12">
        <v>92.674286</v>
      </c>
      <c r="D12">
        <f t="shared" si="0"/>
        <v>0.288450218003298</v>
      </c>
      <c r="E12">
        <v>0.161930300709303</v>
      </c>
      <c r="G12">
        <v>3</v>
      </c>
      <c r="H12">
        <f ca="1" t="shared" si="1"/>
        <v>0.0414849267032569</v>
      </c>
      <c r="J12" s="42" t="s">
        <v>219</v>
      </c>
      <c r="K12" s="42"/>
      <c r="L12" s="42"/>
      <c r="M12" s="42"/>
      <c r="N12" s="43">
        <f>AVERAGE(E10:E8497)</f>
        <v>8.23716918474353e-5</v>
      </c>
    </row>
    <row r="13" spans="2:14">
      <c r="B13" s="31">
        <v>39953</v>
      </c>
      <c r="C13">
        <v>65.942368</v>
      </c>
      <c r="D13">
        <f t="shared" si="0"/>
        <v>-1.5990166898465</v>
      </c>
      <c r="E13">
        <v>0.158430889227393</v>
      </c>
      <c r="G13">
        <v>4</v>
      </c>
      <c r="H13">
        <f ca="1" t="shared" si="1"/>
        <v>0.0200035279839062</v>
      </c>
      <c r="J13" s="42" t="s">
        <v>514</v>
      </c>
      <c r="K13" s="42"/>
      <c r="L13" s="42"/>
      <c r="M13" s="42"/>
      <c r="N13" s="43">
        <f>_xlfn.STDEV.S(E10:E8497)</f>
        <v>0.0288878228453554</v>
      </c>
    </row>
    <row r="14" spans="2:14">
      <c r="B14" s="31">
        <v>43767</v>
      </c>
      <c r="C14">
        <v>171.385315</v>
      </c>
      <c r="D14">
        <f t="shared" si="0"/>
        <v>0.143519875083813</v>
      </c>
      <c r="E14">
        <v>0.143519875083813</v>
      </c>
      <c r="G14">
        <v>5</v>
      </c>
      <c r="H14">
        <f ca="1" t="shared" si="1"/>
        <v>-0.00248539219112593</v>
      </c>
      <c r="J14" s="42" t="s">
        <v>515</v>
      </c>
      <c r="K14" s="42"/>
      <c r="L14" s="42"/>
      <c r="M14" s="42"/>
      <c r="N14" s="44">
        <f>MIN(E10:E8497)</f>
        <v>-0.681034040182869</v>
      </c>
    </row>
    <row r="15" spans="2:14">
      <c r="B15" s="31">
        <v>43765</v>
      </c>
      <c r="C15">
        <v>146.788116</v>
      </c>
      <c r="D15">
        <f t="shared" si="0"/>
        <v>0.900430999468649</v>
      </c>
      <c r="E15">
        <v>0.141164527242791</v>
      </c>
      <c r="G15">
        <v>6</v>
      </c>
      <c r="H15">
        <f ca="1" t="shared" si="1"/>
        <v>-0.00664078073720915</v>
      </c>
      <c r="J15" s="42" t="s">
        <v>516</v>
      </c>
      <c r="K15" s="42"/>
      <c r="L15" s="42"/>
      <c r="M15" s="42"/>
      <c r="N15" s="43">
        <f>MAX(E10:E8497)</f>
        <v>0.402061620296758</v>
      </c>
    </row>
    <row r="16" spans="2:14">
      <c r="B16" s="31">
        <v>33288</v>
      </c>
      <c r="C16">
        <v>14.615546</v>
      </c>
      <c r="D16">
        <f t="shared" si="0"/>
        <v>-20.8953156454093</v>
      </c>
      <c r="E16">
        <v>0.132352906966322</v>
      </c>
      <c r="G16">
        <v>7</v>
      </c>
      <c r="H16">
        <f ca="1" t="shared" si="1"/>
        <v>0.0345694957212506</v>
      </c>
      <c r="J16" s="42" t="s">
        <v>517</v>
      </c>
      <c r="K16" s="42"/>
      <c r="L16" s="42"/>
      <c r="M16" s="42"/>
      <c r="N16" s="42">
        <v>1070.6</v>
      </c>
    </row>
    <row r="17" spans="2:11">
      <c r="B17" s="31">
        <v>44229</v>
      </c>
      <c r="C17">
        <v>320.011993</v>
      </c>
      <c r="D17">
        <f t="shared" si="0"/>
        <v>0.842834987124998</v>
      </c>
      <c r="E17">
        <v>0.131676983743544</v>
      </c>
      <c r="G17">
        <v>8</v>
      </c>
      <c r="H17">
        <f ca="1" t="shared" si="1"/>
        <v>0.0248415587583914</v>
      </c>
      <c r="K17" t="s">
        <v>48</v>
      </c>
    </row>
    <row r="18" spans="2:14">
      <c r="B18" s="31">
        <v>33702</v>
      </c>
      <c r="C18">
        <v>50.294689</v>
      </c>
      <c r="D18">
        <f t="shared" si="0"/>
        <v>0.423215540710471</v>
      </c>
      <c r="E18">
        <v>0.128205107302682</v>
      </c>
      <c r="G18">
        <v>9</v>
      </c>
      <c r="H18">
        <f ca="1" t="shared" si="1"/>
        <v>-0.0487519484720567</v>
      </c>
      <c r="J18" s="45" t="s">
        <v>518</v>
      </c>
      <c r="K18" s="46" t="s">
        <v>519</v>
      </c>
      <c r="L18" s="46" t="s">
        <v>520</v>
      </c>
      <c r="M18" s="45" t="s">
        <v>521</v>
      </c>
      <c r="N18" s="45" t="s">
        <v>522</v>
      </c>
    </row>
    <row r="19" spans="2:14">
      <c r="B19" s="31">
        <v>39750</v>
      </c>
      <c r="C19">
        <v>29.009195</v>
      </c>
      <c r="D19">
        <f t="shared" si="0"/>
        <v>-0.885481758456241</v>
      </c>
      <c r="E19">
        <v>0.123904954963418</v>
      </c>
      <c r="G19">
        <v>10</v>
      </c>
      <c r="H19">
        <f ca="1" t="shared" si="1"/>
        <v>-0.02306444001775</v>
      </c>
      <c r="J19" s="47">
        <v>0.05</v>
      </c>
      <c r="K19" s="47">
        <f>100%-J19</f>
        <v>0.95</v>
      </c>
      <c r="L19" s="48">
        <f>_xlfn.PERCENTILE.INC(E10:E8497,J19)</f>
        <v>-0.0429314734756214</v>
      </c>
      <c r="M19" s="49">
        <f>$N$16*(1-L19)</f>
        <v>1116.562435503</v>
      </c>
      <c r="N19" s="49">
        <f>$N$16-M19</f>
        <v>-45.9624355030003</v>
      </c>
    </row>
    <row r="20" spans="2:14">
      <c r="B20" s="31">
        <v>39951</v>
      </c>
      <c r="C20">
        <v>54.696308</v>
      </c>
      <c r="D20">
        <f t="shared" si="0"/>
        <v>0.499004338647501</v>
      </c>
      <c r="E20">
        <v>0.119648130546581</v>
      </c>
      <c r="G20">
        <v>11</v>
      </c>
      <c r="H20">
        <f ca="1" t="shared" si="1"/>
        <v>-0.0329900202319053</v>
      </c>
      <c r="J20" s="50">
        <v>0.01</v>
      </c>
      <c r="K20" s="50">
        <f t="shared" ref="K20:K21" si="2">100%-J20</f>
        <v>0.99</v>
      </c>
      <c r="L20" s="43">
        <f>_xlfn.PERCENTILE.INC(E11:E8498,J20)</f>
        <v>-0.0794035923722798</v>
      </c>
      <c r="M20" s="51">
        <f>$N$16*(1-L20)</f>
        <v>1155.60948599376</v>
      </c>
      <c r="N20" s="51">
        <f>$N$16-M20</f>
        <v>-85.0094859937628</v>
      </c>
    </row>
    <row r="21" spans="2:14">
      <c r="B21" s="31">
        <v>39786</v>
      </c>
      <c r="C21">
        <v>27.402613</v>
      </c>
      <c r="D21">
        <f t="shared" si="0"/>
        <v>-0.3491222534143</v>
      </c>
      <c r="E21">
        <v>0.117257211930848</v>
      </c>
      <c r="G21">
        <v>12</v>
      </c>
      <c r="H21">
        <f ca="1" t="shared" si="1"/>
        <v>-0.0217123541558721</v>
      </c>
      <c r="J21" s="50">
        <v>0.005</v>
      </c>
      <c r="K21" s="50">
        <f t="shared" si="2"/>
        <v>0.995</v>
      </c>
      <c r="L21" s="43">
        <f>_xlfn.PERCENTILE.INC(E12:E8499,J21)</f>
        <v>-0.092763308181946</v>
      </c>
      <c r="M21" s="51">
        <f>$N$16*(1-L21)</f>
        <v>1169.91239773959</v>
      </c>
      <c r="N21" s="51">
        <f>$N$16-M21</f>
        <v>-99.3123977395915</v>
      </c>
    </row>
    <row r="22" spans="2:8">
      <c r="B22" s="31">
        <v>39905</v>
      </c>
      <c r="C22">
        <v>36.969475</v>
      </c>
      <c r="D22">
        <f t="shared" si="0"/>
        <v>-1.97721961158496</v>
      </c>
      <c r="E22">
        <v>0.116130564472447</v>
      </c>
      <c r="G22">
        <v>13</v>
      </c>
      <c r="H22">
        <f ca="1" t="shared" si="1"/>
        <v>-0.0115272081097105</v>
      </c>
    </row>
    <row r="23" spans="2:14">
      <c r="B23" s="31">
        <v>43987</v>
      </c>
      <c r="C23">
        <v>110.066246</v>
      </c>
      <c r="D23">
        <f t="shared" si="0"/>
        <v>0.685887106570347</v>
      </c>
      <c r="E23">
        <v>0.110609477859361</v>
      </c>
      <c r="G23">
        <v>14</v>
      </c>
      <c r="H23">
        <f ca="1" t="shared" si="1"/>
        <v>-0.011634536976584</v>
      </c>
      <c r="J23" s="41" t="s">
        <v>523</v>
      </c>
      <c r="K23" s="41"/>
      <c r="L23" s="41"/>
      <c r="M23" s="41"/>
      <c r="N23" s="41"/>
    </row>
    <row r="24" spans="2:14">
      <c r="B24" s="31">
        <v>39755</v>
      </c>
      <c r="C24">
        <v>34.573227</v>
      </c>
      <c r="D24">
        <f t="shared" si="0"/>
        <v>-0.479596422977815</v>
      </c>
      <c r="E24">
        <v>0.109740146616918</v>
      </c>
      <c r="G24">
        <v>15</v>
      </c>
      <c r="H24">
        <f ca="1" t="shared" si="1"/>
        <v>-0.0155880711634638</v>
      </c>
      <c r="J24" s="42" t="s">
        <v>219</v>
      </c>
      <c r="K24" s="42"/>
      <c r="L24" s="42"/>
      <c r="M24" s="42"/>
      <c r="N24" s="43">
        <f ca="1">AVERAGE(H10:H10009)</f>
        <v>0.000385657009959048</v>
      </c>
    </row>
    <row r="25" spans="2:14">
      <c r="B25" s="31">
        <v>33716</v>
      </c>
      <c r="C25">
        <v>51.154423</v>
      </c>
      <c r="D25">
        <f t="shared" si="0"/>
        <v>0.151260370975155</v>
      </c>
      <c r="E25">
        <v>0.109243710949491</v>
      </c>
      <c r="G25">
        <v>16</v>
      </c>
      <c r="H25">
        <f ca="1" t="shared" si="1"/>
        <v>0.0232140146086826</v>
      </c>
      <c r="J25" s="42" t="s">
        <v>514</v>
      </c>
      <c r="K25" s="42"/>
      <c r="L25" s="42"/>
      <c r="M25" s="42"/>
      <c r="N25" s="43">
        <f ca="1">_xlfn.STDEV.S(H10:H10009)</f>
        <v>0.0288826264880597</v>
      </c>
    </row>
    <row r="26" spans="2:14">
      <c r="B26" s="31">
        <v>34389</v>
      </c>
      <c r="C26">
        <v>43.416786</v>
      </c>
      <c r="D26">
        <f t="shared" si="0"/>
        <v>-2.38498768655976</v>
      </c>
      <c r="E26">
        <v>0.108910986640052</v>
      </c>
      <c r="G26">
        <v>17</v>
      </c>
      <c r="H26">
        <f ca="1" t="shared" si="1"/>
        <v>-0.0023710345626174</v>
      </c>
      <c r="J26" s="42" t="s">
        <v>515</v>
      </c>
      <c r="K26" s="42"/>
      <c r="L26" s="42"/>
      <c r="M26" s="42"/>
      <c r="N26" s="44">
        <f ca="1">MIN(H10:H10009)</f>
        <v>-0.11611860049914</v>
      </c>
    </row>
    <row r="27" spans="2:14">
      <c r="B27" s="31">
        <v>40239</v>
      </c>
      <c r="C27">
        <v>146.965286</v>
      </c>
      <c r="D27">
        <f t="shared" si="0"/>
        <v>-1.54601285231398</v>
      </c>
      <c r="E27">
        <v>0.108827815297825</v>
      </c>
      <c r="G27">
        <v>18</v>
      </c>
      <c r="H27">
        <f ca="1" t="shared" si="1"/>
        <v>0.00434321186602532</v>
      </c>
      <c r="J27" s="42" t="s">
        <v>516</v>
      </c>
      <c r="K27" s="42"/>
      <c r="L27" s="42"/>
      <c r="M27" s="42"/>
      <c r="N27" s="43">
        <f ca="1">MAX(H10:H10009)</f>
        <v>0.122868391221782</v>
      </c>
    </row>
    <row r="28" spans="2:14">
      <c r="B28" s="31">
        <v>44476</v>
      </c>
      <c r="C28">
        <v>374.175507</v>
      </c>
      <c r="D28">
        <f t="shared" si="0"/>
        <v>0.964446120199952</v>
      </c>
      <c r="E28">
        <v>0.107436818412596</v>
      </c>
      <c r="G28">
        <v>19</v>
      </c>
      <c r="H28">
        <f ca="1" t="shared" si="1"/>
        <v>-0.00665885549941679</v>
      </c>
      <c r="J28" s="42" t="s">
        <v>517</v>
      </c>
      <c r="K28" s="42"/>
      <c r="L28" s="42"/>
      <c r="M28" s="42"/>
      <c r="N28" s="42">
        <v>1070.6</v>
      </c>
    </row>
    <row r="29" spans="2:8">
      <c r="B29" s="31">
        <v>36833</v>
      </c>
      <c r="C29">
        <v>13.303391</v>
      </c>
      <c r="D29">
        <f t="shared" si="0"/>
        <v>-2.84127092107569</v>
      </c>
      <c r="E29">
        <v>0.105780548733778</v>
      </c>
      <c r="G29">
        <v>20</v>
      </c>
      <c r="H29">
        <f ca="1" t="shared" si="1"/>
        <v>0.0332496952847381</v>
      </c>
    </row>
    <row r="30" spans="2:14">
      <c r="B30" s="31">
        <v>39918</v>
      </c>
      <c r="C30">
        <v>51.101929</v>
      </c>
      <c r="D30">
        <f t="shared" si="0"/>
        <v>0.613048247161081</v>
      </c>
      <c r="E30">
        <v>0.104262874303629</v>
      </c>
      <c r="G30">
        <v>21</v>
      </c>
      <c r="H30">
        <f ca="1" t="shared" si="1"/>
        <v>-0.0364053473090504</v>
      </c>
      <c r="J30" s="52" t="s">
        <v>518</v>
      </c>
      <c r="K30" s="53" t="s">
        <v>519</v>
      </c>
      <c r="L30" s="53" t="s">
        <v>524</v>
      </c>
      <c r="M30" s="52" t="s">
        <v>521</v>
      </c>
      <c r="N30" s="53" t="s">
        <v>522</v>
      </c>
    </row>
    <row r="31" spans="2:14">
      <c r="B31" s="31">
        <v>34179</v>
      </c>
      <c r="C31">
        <v>19.773981</v>
      </c>
      <c r="D31">
        <f t="shared" si="0"/>
        <v>-10.089710261176</v>
      </c>
      <c r="E31">
        <v>0.103260946796702</v>
      </c>
      <c r="G31">
        <v>22</v>
      </c>
      <c r="H31">
        <f ca="1" t="shared" si="1"/>
        <v>-0.0141218508475509</v>
      </c>
      <c r="J31" s="47">
        <v>0.05</v>
      </c>
      <c r="K31" s="47">
        <f>100%-J31</f>
        <v>0.95</v>
      </c>
      <c r="L31" s="48">
        <f ca="1">_xlfn.PERCENTILE.INC(H10:H10009,J31)</f>
        <v>-0.0471152790675572</v>
      </c>
      <c r="M31" s="49">
        <f ca="1">$N$16*(1-L31)</f>
        <v>1121.04161776973</v>
      </c>
      <c r="N31" s="49">
        <f ca="1">$N$16-M31</f>
        <v>-50.4416177697269</v>
      </c>
    </row>
    <row r="32" spans="2:14">
      <c r="B32" s="31">
        <v>44207</v>
      </c>
      <c r="C32">
        <v>219.28772</v>
      </c>
      <c r="D32">
        <f t="shared" si="0"/>
        <v>0.524679184041861</v>
      </c>
      <c r="E32">
        <v>0.101971437342684</v>
      </c>
      <c r="G32">
        <v>23</v>
      </c>
      <c r="H32">
        <f ca="1" t="shared" si="1"/>
        <v>0.0258216340881237</v>
      </c>
      <c r="J32" s="50">
        <v>0.01</v>
      </c>
      <c r="K32" s="50">
        <f t="shared" ref="K32:K33" si="3">100%-J32</f>
        <v>0.99</v>
      </c>
      <c r="L32" s="48">
        <f ca="1" t="shared" ref="L32:L33" si="4">_xlfn.PERCENTILE.INC(H11:H10010,J32)</f>
        <v>-0.0663986558435855</v>
      </c>
      <c r="M32" s="51">
        <f ca="1">$N$16*(1-L32)</f>
        <v>1141.68640094614</v>
      </c>
      <c r="N32" s="51">
        <f ca="1">$N$16-M32</f>
        <v>-71.0864009461425</v>
      </c>
    </row>
    <row r="33" spans="2:14">
      <c r="B33" s="31">
        <v>40063</v>
      </c>
      <c r="C33">
        <v>104.232018</v>
      </c>
      <c r="D33">
        <f t="shared" si="0"/>
        <v>0.560846121198574</v>
      </c>
      <c r="E33">
        <v>0.101943521807282</v>
      </c>
      <c r="G33">
        <v>24</v>
      </c>
      <c r="H33">
        <f ca="1" t="shared" si="1"/>
        <v>-0.0176475017983626</v>
      </c>
      <c r="J33" s="50">
        <v>0.005</v>
      </c>
      <c r="K33" s="50">
        <f t="shared" si="3"/>
        <v>0.995</v>
      </c>
      <c r="L33" s="48">
        <f ca="1" t="shared" si="4"/>
        <v>-0.0729102385841439</v>
      </c>
      <c r="M33" s="51">
        <f ca="1">$N$16*(1-L33)</f>
        <v>1148.65770142818</v>
      </c>
      <c r="N33" s="51">
        <f ca="1">$N$16-M33</f>
        <v>-78.0577014281846</v>
      </c>
    </row>
    <row r="34" spans="2:8">
      <c r="B34" s="31">
        <v>39916</v>
      </c>
      <c r="C34">
        <v>45.773895</v>
      </c>
      <c r="D34">
        <f t="shared" si="0"/>
        <v>-2.98951312751515</v>
      </c>
      <c r="E34">
        <v>0.100535250495943</v>
      </c>
      <c r="G34">
        <v>25</v>
      </c>
      <c r="H34">
        <f ca="1" t="shared" si="1"/>
        <v>0.0160784418121057</v>
      </c>
    </row>
    <row r="35" spans="2:8">
      <c r="B35" s="31">
        <v>43866</v>
      </c>
      <c r="C35">
        <v>182.615555</v>
      </c>
      <c r="D35">
        <f t="shared" si="0"/>
        <v>0.240816325860084</v>
      </c>
      <c r="E35">
        <v>0.0982313253654652</v>
      </c>
      <c r="G35">
        <v>26</v>
      </c>
      <c r="H35">
        <f ca="1" t="shared" si="1"/>
        <v>0.0128750203108065</v>
      </c>
    </row>
    <row r="36" spans="2:8">
      <c r="B36" s="31">
        <v>43755</v>
      </c>
      <c r="C36">
        <v>138.638748</v>
      </c>
      <c r="D36">
        <f t="shared" si="0"/>
        <v>0.714740917885381</v>
      </c>
      <c r="E36">
        <v>0.0978494626913393</v>
      </c>
      <c r="G36">
        <v>27</v>
      </c>
      <c r="H36">
        <f ca="1" t="shared" si="1"/>
        <v>-0.0199739218414029</v>
      </c>
    </row>
    <row r="37" spans="2:8">
      <c r="B37" s="31">
        <v>33687</v>
      </c>
      <c r="C37">
        <v>39.547962</v>
      </c>
      <c r="D37">
        <f t="shared" si="0"/>
        <v>0.698807943630572</v>
      </c>
      <c r="E37">
        <v>0.0978258247542566</v>
      </c>
      <c r="G37">
        <v>28</v>
      </c>
      <c r="H37">
        <f ca="1" t="shared" si="1"/>
        <v>0.010027778668258</v>
      </c>
    </row>
    <row r="38" spans="2:8">
      <c r="B38" s="31">
        <v>37096</v>
      </c>
      <c r="C38">
        <v>11.911532</v>
      </c>
      <c r="D38">
        <f t="shared" si="0"/>
        <v>-5.31478646071723</v>
      </c>
      <c r="E38">
        <v>0.0974825068681342</v>
      </c>
      <c r="G38">
        <v>29</v>
      </c>
      <c r="H38">
        <f ca="1" t="shared" si="1"/>
        <v>0.0148345484005056</v>
      </c>
    </row>
    <row r="39" spans="2:8">
      <c r="B39" s="31">
        <v>40022</v>
      </c>
      <c r="C39">
        <v>75.218781</v>
      </c>
      <c r="D39">
        <f t="shared" si="0"/>
        <v>0.609750243094208</v>
      </c>
      <c r="E39">
        <v>0.0971403405221365</v>
      </c>
      <c r="G39">
        <v>30</v>
      </c>
      <c r="H39">
        <f ca="1" t="shared" si="1"/>
        <v>0.0152130860801717</v>
      </c>
    </row>
    <row r="40" spans="2:8">
      <c r="B40" s="31">
        <v>39885</v>
      </c>
      <c r="C40">
        <v>29.354111</v>
      </c>
      <c r="D40">
        <f t="shared" si="0"/>
        <v>0.184233513322887</v>
      </c>
      <c r="E40">
        <v>0.0967842289620012</v>
      </c>
      <c r="G40">
        <v>31</v>
      </c>
      <c r="H40">
        <f ca="1" t="shared" si="1"/>
        <v>-0.0234960555028968</v>
      </c>
    </row>
    <row r="41" spans="2:8">
      <c r="B41" s="31">
        <v>37418</v>
      </c>
      <c r="C41">
        <v>23.9461</v>
      </c>
      <c r="D41">
        <f t="shared" si="0"/>
        <v>0.521194557777676</v>
      </c>
      <c r="E41">
        <v>0.096339153348562</v>
      </c>
      <c r="G41">
        <v>32</v>
      </c>
      <c r="H41">
        <f ca="1" t="shared" si="1"/>
        <v>-0.00691208687676505</v>
      </c>
    </row>
    <row r="42" spans="2:8">
      <c r="B42" s="31">
        <v>36964</v>
      </c>
      <c r="C42">
        <v>11.465523</v>
      </c>
      <c r="D42">
        <f t="shared" si="0"/>
        <v>-5.38049201942205</v>
      </c>
      <c r="E42">
        <v>0.0952383070532412</v>
      </c>
      <c r="G42">
        <v>33</v>
      </c>
      <c r="H42">
        <f ca="1" t="shared" si="1"/>
        <v>-0.0471591736748706</v>
      </c>
    </row>
    <row r="43" spans="2:8">
      <c r="B43" s="31">
        <v>38009</v>
      </c>
      <c r="C43">
        <v>73.155678</v>
      </c>
      <c r="D43">
        <f t="shared" si="0"/>
        <v>-0.0134473362409409</v>
      </c>
      <c r="E43">
        <v>0.094359688662854</v>
      </c>
      <c r="G43">
        <v>34</v>
      </c>
      <c r="H43">
        <f ca="1" t="shared" si="1"/>
        <v>-0.0114637369795368</v>
      </c>
    </row>
    <row r="44" spans="2:8">
      <c r="B44" s="31">
        <v>43930</v>
      </c>
      <c r="C44">
        <v>74.139427</v>
      </c>
      <c r="D44">
        <f t="shared" si="0"/>
        <v>-0.800938574828748</v>
      </c>
      <c r="E44">
        <v>0.0938338382356259</v>
      </c>
      <c r="G44">
        <v>35</v>
      </c>
      <c r="H44">
        <f ca="1" t="shared" si="1"/>
        <v>0.0338820929709093</v>
      </c>
    </row>
    <row r="45" spans="2:8">
      <c r="B45" s="31">
        <v>43719</v>
      </c>
      <c r="C45">
        <v>133.520554</v>
      </c>
      <c r="D45">
        <f t="shared" si="0"/>
        <v>0.760642642330558</v>
      </c>
      <c r="E45">
        <v>0.0926685340146207</v>
      </c>
      <c r="G45">
        <v>36</v>
      </c>
      <c r="H45">
        <f ca="1" t="shared" si="1"/>
        <v>-0.0149799674593165</v>
      </c>
    </row>
    <row r="46" spans="2:8">
      <c r="B46" s="31">
        <v>39815</v>
      </c>
      <c r="C46">
        <v>31.959127</v>
      </c>
      <c r="D46">
        <f t="shared" si="0"/>
        <v>0.593602541145758</v>
      </c>
      <c r="E46">
        <v>0.0920191906368405</v>
      </c>
      <c r="G46">
        <v>37</v>
      </c>
      <c r="H46">
        <f ca="1" t="shared" si="1"/>
        <v>0.0208728204678141</v>
      </c>
    </row>
    <row r="47" spans="2:8">
      <c r="B47" s="31">
        <v>37186</v>
      </c>
      <c r="C47">
        <v>12.988108</v>
      </c>
      <c r="D47">
        <f t="shared" si="0"/>
        <v>-25.3435727513199</v>
      </c>
      <c r="E47">
        <v>0.0911784072014185</v>
      </c>
      <c r="G47">
        <v>38</v>
      </c>
      <c r="H47">
        <f ca="1" t="shared" si="1"/>
        <v>0.00270840198175822</v>
      </c>
    </row>
    <row r="48" spans="2:8">
      <c r="B48" s="31">
        <v>41527</v>
      </c>
      <c r="C48">
        <v>342.153168</v>
      </c>
      <c r="D48">
        <f t="shared" si="0"/>
        <v>0.455818778214557</v>
      </c>
      <c r="E48">
        <v>0.0909610750703322</v>
      </c>
      <c r="G48">
        <v>39</v>
      </c>
      <c r="H48">
        <f ca="1" t="shared" si="1"/>
        <v>-0.0191927763718111</v>
      </c>
    </row>
    <row r="49" spans="2:8">
      <c r="B49" s="31">
        <v>43556</v>
      </c>
      <c r="C49">
        <v>186.193329</v>
      </c>
      <c r="D49">
        <f t="shared" si="0"/>
        <v>0.0739258279226535</v>
      </c>
      <c r="E49">
        <v>0.0896717894764103</v>
      </c>
      <c r="G49">
        <v>40</v>
      </c>
      <c r="H49">
        <f ca="1" t="shared" si="1"/>
        <v>0.0105398311482418</v>
      </c>
    </row>
    <row r="50" spans="2:8">
      <c r="B50" s="31">
        <v>44153</v>
      </c>
      <c r="C50">
        <v>172.428833</v>
      </c>
      <c r="D50">
        <f t="shared" si="0"/>
        <v>-0.811198397428115</v>
      </c>
      <c r="E50">
        <v>0.0893372165895248</v>
      </c>
      <c r="G50">
        <v>41</v>
      </c>
      <c r="H50">
        <f ca="1" t="shared" si="1"/>
        <v>0.00933217325141832</v>
      </c>
    </row>
    <row r="51" spans="2:8">
      <c r="B51" s="31">
        <v>41500</v>
      </c>
      <c r="C51">
        <v>312.302826</v>
      </c>
      <c r="D51">
        <f t="shared" si="0"/>
        <v>0.897753438836958</v>
      </c>
      <c r="E51">
        <v>0.0885301755162471</v>
      </c>
      <c r="G51">
        <v>42</v>
      </c>
      <c r="H51">
        <f ca="1" t="shared" si="1"/>
        <v>-0.0206652027110054</v>
      </c>
    </row>
    <row r="52" spans="2:8">
      <c r="B52" s="31">
        <v>39898</v>
      </c>
      <c r="C52">
        <v>31.93189</v>
      </c>
      <c r="D52">
        <f t="shared" si="0"/>
        <v>0.495483230087539</v>
      </c>
      <c r="E52">
        <v>0.0884023150524444</v>
      </c>
      <c r="G52">
        <v>43</v>
      </c>
      <c r="H52">
        <f ca="1" t="shared" si="1"/>
        <v>0.00375958036342112</v>
      </c>
    </row>
    <row r="53" spans="2:8">
      <c r="B53" s="31">
        <v>36766</v>
      </c>
      <c r="C53">
        <v>16.110174</v>
      </c>
      <c r="D53">
        <f t="shared" si="0"/>
        <v>-3.20138876215738</v>
      </c>
      <c r="E53">
        <v>0.0873508877061167</v>
      </c>
      <c r="G53">
        <v>44</v>
      </c>
      <c r="H53">
        <f ca="1" t="shared" si="1"/>
        <v>-0.0320329484742809</v>
      </c>
    </row>
    <row r="54" spans="2:8">
      <c r="B54" s="31">
        <v>40018</v>
      </c>
      <c r="C54">
        <v>67.685104</v>
      </c>
      <c r="D54">
        <f t="shared" si="0"/>
        <v>-0.18339004103473</v>
      </c>
      <c r="E54">
        <v>0.0871666386151966</v>
      </c>
      <c r="G54">
        <v>45</v>
      </c>
      <c r="H54">
        <f ca="1" t="shared" si="1"/>
        <v>0.0496446683942942</v>
      </c>
    </row>
    <row r="55" spans="2:8">
      <c r="B55" s="31">
        <v>38013</v>
      </c>
      <c r="C55">
        <v>80.097878</v>
      </c>
      <c r="D55">
        <f t="shared" si="0"/>
        <v>0.777277807534427</v>
      </c>
      <c r="E55">
        <v>0.0866714596359219</v>
      </c>
      <c r="G55">
        <v>46</v>
      </c>
      <c r="H55">
        <f ca="1" t="shared" si="1"/>
        <v>0.0374864929804142</v>
      </c>
    </row>
    <row r="56" spans="2:8">
      <c r="B56" s="31">
        <v>34130</v>
      </c>
      <c r="C56">
        <v>17.839575</v>
      </c>
      <c r="D56">
        <f t="shared" si="0"/>
        <v>-24.5963064142503</v>
      </c>
      <c r="E56">
        <v>0.0843378275547483</v>
      </c>
      <c r="G56">
        <v>47</v>
      </c>
      <c r="H56">
        <f ca="1" t="shared" si="1"/>
        <v>-0.0146143438708312</v>
      </c>
    </row>
    <row r="57" spans="2:8">
      <c r="B57" s="31">
        <v>42521</v>
      </c>
      <c r="C57">
        <v>456.627228</v>
      </c>
      <c r="D57">
        <f t="shared" si="0"/>
        <v>0.934880644042541</v>
      </c>
      <c r="E57">
        <v>0.0835418688611359</v>
      </c>
      <c r="G57">
        <v>48</v>
      </c>
      <c r="H57">
        <f ca="1" t="shared" si="1"/>
        <v>-0.066396247026393</v>
      </c>
    </row>
    <row r="58" spans="2:8">
      <c r="B58" s="31">
        <v>35963</v>
      </c>
      <c r="C58">
        <v>29.735271</v>
      </c>
      <c r="D58">
        <f t="shared" si="0"/>
        <v>-0.461427037271663</v>
      </c>
      <c r="E58">
        <v>0.0824587742953478</v>
      </c>
      <c r="G58">
        <v>49</v>
      </c>
      <c r="H58">
        <f ca="1" t="shared" si="1"/>
        <v>-0.0157876331207102</v>
      </c>
    </row>
    <row r="59" spans="2:8">
      <c r="B59" s="31">
        <v>35793</v>
      </c>
      <c r="C59">
        <v>43.455929</v>
      </c>
      <c r="D59">
        <f t="shared" si="0"/>
        <v>-1.75237406614872</v>
      </c>
      <c r="E59">
        <v>0.0815037460135762</v>
      </c>
      <c r="G59">
        <v>50</v>
      </c>
      <c r="H59">
        <f ca="1" t="shared" si="1"/>
        <v>-0.0446467744372449</v>
      </c>
    </row>
    <row r="60" spans="2:8">
      <c r="B60" s="31">
        <v>43704</v>
      </c>
      <c r="C60">
        <v>119.606972</v>
      </c>
      <c r="D60">
        <f t="shared" si="0"/>
        <v>0.82628190771354</v>
      </c>
      <c r="E60">
        <v>0.0814291578253482</v>
      </c>
      <c r="G60">
        <v>51</v>
      </c>
      <c r="H60">
        <f ca="1" t="shared" si="1"/>
        <v>-0.0207800066755514</v>
      </c>
    </row>
    <row r="61" spans="2:8">
      <c r="B61" s="31">
        <v>37293</v>
      </c>
      <c r="C61">
        <v>20.777895</v>
      </c>
      <c r="D61">
        <f t="shared" si="0"/>
        <v>-0.0869726216250491</v>
      </c>
      <c r="E61">
        <v>0.0803110228442295</v>
      </c>
      <c r="G61">
        <v>52</v>
      </c>
      <c r="H61">
        <f ca="1" t="shared" si="1"/>
        <v>0.00125941812408958</v>
      </c>
    </row>
    <row r="62" spans="2:8">
      <c r="B62" s="31">
        <v>37298</v>
      </c>
      <c r="C62">
        <v>22.585003</v>
      </c>
      <c r="D62">
        <f t="shared" si="0"/>
        <v>-16.7907390138491</v>
      </c>
      <c r="E62">
        <v>0.0793327767102798</v>
      </c>
      <c r="G62">
        <v>53</v>
      </c>
      <c r="H62">
        <f ca="1" t="shared" si="1"/>
        <v>-0.0747110603058215</v>
      </c>
    </row>
    <row r="63" spans="2:8">
      <c r="B63" s="31">
        <v>44694</v>
      </c>
      <c r="C63">
        <v>401.803894</v>
      </c>
      <c r="D63">
        <f t="shared" si="0"/>
        <v>-0.0283205393723735</v>
      </c>
      <c r="E63">
        <v>0.0791491308941869</v>
      </c>
      <c r="G63">
        <v>54</v>
      </c>
      <c r="H63">
        <f ca="1" t="shared" si="1"/>
        <v>-0.0252988881992811</v>
      </c>
    </row>
    <row r="64" spans="2:8">
      <c r="B64" s="31">
        <v>44480</v>
      </c>
      <c r="C64">
        <v>413.183197</v>
      </c>
      <c r="D64">
        <f t="shared" si="0"/>
        <v>0.973627983714933</v>
      </c>
      <c r="E64">
        <v>0.0788935107639432</v>
      </c>
      <c r="G64">
        <v>55</v>
      </c>
      <c r="H64">
        <f ca="1" t="shared" si="1"/>
        <v>-0.0220231095954317</v>
      </c>
    </row>
    <row r="65" spans="2:8">
      <c r="B65" s="31">
        <v>37153</v>
      </c>
      <c r="C65">
        <v>10.896474</v>
      </c>
      <c r="D65">
        <f t="shared" si="0"/>
        <v>-11.5773360263146</v>
      </c>
      <c r="E65">
        <v>0.0783344226765466</v>
      </c>
      <c r="G65">
        <v>56</v>
      </c>
      <c r="H65">
        <f ca="1" t="shared" si="1"/>
        <v>-0.0327975639987544</v>
      </c>
    </row>
    <row r="66" spans="2:8">
      <c r="B66" s="31">
        <v>44069</v>
      </c>
      <c r="C66">
        <v>137.048615</v>
      </c>
      <c r="D66">
        <f t="shared" si="0"/>
        <v>0.885928026343061</v>
      </c>
      <c r="E66">
        <v>0.0783175736580776</v>
      </c>
      <c r="G66">
        <v>57</v>
      </c>
      <c r="H66">
        <f ca="1" t="shared" si="1"/>
        <v>0.00915614256884944</v>
      </c>
    </row>
    <row r="67" spans="2:8">
      <c r="B67" s="31">
        <v>36894</v>
      </c>
      <c r="C67">
        <v>15.633406</v>
      </c>
      <c r="D67">
        <f t="shared" si="0"/>
        <v>-1.92717569031342</v>
      </c>
      <c r="E67">
        <v>0.0777176771331852</v>
      </c>
      <c r="G67">
        <v>58</v>
      </c>
      <c r="H67">
        <f ca="1" t="shared" si="1"/>
        <v>0.0364065338876866</v>
      </c>
    </row>
    <row r="68" spans="2:8">
      <c r="B68" s="31">
        <v>35887</v>
      </c>
      <c r="C68">
        <v>45.761726</v>
      </c>
      <c r="D68">
        <f t="shared" si="0"/>
        <v>-3.40754804571838</v>
      </c>
      <c r="E68">
        <v>0.0769231038182433</v>
      </c>
      <c r="G68">
        <v>59</v>
      </c>
      <c r="H68">
        <f ca="1" t="shared" si="1"/>
        <v>0.0118457716443391</v>
      </c>
    </row>
    <row r="69" spans="2:8">
      <c r="B69" s="31">
        <v>43557</v>
      </c>
      <c r="C69">
        <v>201.697006</v>
      </c>
      <c r="D69">
        <f t="shared" si="0"/>
        <v>-0.878027435865855</v>
      </c>
      <c r="E69">
        <v>0.0768661732142915</v>
      </c>
      <c r="G69">
        <v>60</v>
      </c>
      <c r="H69">
        <f ca="1" t="shared" si="1"/>
        <v>-0.0122530580278072</v>
      </c>
    </row>
    <row r="70" spans="2:8">
      <c r="B70" s="31">
        <v>42292</v>
      </c>
      <c r="C70">
        <v>378.792511</v>
      </c>
      <c r="D70">
        <f t="shared" si="0"/>
        <v>0.94013717182492</v>
      </c>
      <c r="E70">
        <v>0.076055690551918</v>
      </c>
      <c r="G70">
        <v>61</v>
      </c>
      <c r="H70">
        <f ca="1" t="shared" si="1"/>
        <v>-0.0191268184963195</v>
      </c>
    </row>
    <row r="71" spans="2:8">
      <c r="B71" s="31">
        <v>33940</v>
      </c>
      <c r="C71">
        <v>22.675591</v>
      </c>
      <c r="D71">
        <f t="shared" si="0"/>
        <v>-5.34410538627196</v>
      </c>
      <c r="E71">
        <v>0.075829159204715</v>
      </c>
      <c r="G71">
        <v>62</v>
      </c>
      <c r="H71">
        <f ca="1" t="shared" si="1"/>
        <v>-0.01209811983281</v>
      </c>
    </row>
    <row r="72" spans="2:8">
      <c r="B72" s="31">
        <v>44110</v>
      </c>
      <c r="C72">
        <v>143.856339</v>
      </c>
      <c r="D72">
        <f t="shared" si="0"/>
        <v>0.784843607065518</v>
      </c>
      <c r="E72">
        <v>0.0749569749581906</v>
      </c>
      <c r="G72">
        <v>63</v>
      </c>
      <c r="H72">
        <f ca="1" t="shared" si="1"/>
        <v>-0.00289864483880706</v>
      </c>
    </row>
    <row r="73" spans="2:8">
      <c r="B73" s="31">
        <v>39762</v>
      </c>
      <c r="C73">
        <v>30.951611</v>
      </c>
      <c r="D73">
        <f t="shared" si="0"/>
        <v>0.389779097443425</v>
      </c>
      <c r="E73">
        <v>0.0747800171047639</v>
      </c>
      <c r="G73">
        <v>64</v>
      </c>
      <c r="H73">
        <f ca="1" t="shared" si="1"/>
        <v>0.00111250585713209</v>
      </c>
    </row>
    <row r="74" spans="2:8">
      <c r="B74" s="31">
        <v>36004</v>
      </c>
      <c r="C74">
        <v>18.88732</v>
      </c>
      <c r="D74">
        <f t="shared" ref="D74:D137" si="5">(C74-C75)/C74</f>
        <v>-0.201809944449504</v>
      </c>
      <c r="E74">
        <v>0.074350834316356</v>
      </c>
      <c r="G74">
        <v>65</v>
      </c>
      <c r="H74">
        <f ca="1" t="shared" si="1"/>
        <v>0.0275624230410572</v>
      </c>
    </row>
    <row r="75" spans="2:8">
      <c r="B75" s="31">
        <v>36150</v>
      </c>
      <c r="C75">
        <v>22.698969</v>
      </c>
      <c r="D75">
        <f t="shared" si="5"/>
        <v>-3.94965401292015</v>
      </c>
      <c r="E75">
        <v>0.0743046082841913</v>
      </c>
      <c r="G75">
        <v>66</v>
      </c>
      <c r="H75">
        <f ca="1" t="shared" ref="H75:H138" si="6">_xlfn.NORM.INV(RAND(),N$12,N$13)</f>
        <v>-0.0319518422202249</v>
      </c>
    </row>
    <row r="76" spans="2:8">
      <c r="B76" s="31">
        <v>44046</v>
      </c>
      <c r="C76">
        <v>112.352043</v>
      </c>
      <c r="D76">
        <f t="shared" si="5"/>
        <v>0.756963689569935</v>
      </c>
      <c r="E76">
        <v>0.0743033840515031</v>
      </c>
      <c r="G76">
        <v>67</v>
      </c>
      <c r="H76">
        <f ca="1" t="shared" si="6"/>
        <v>-0.017507835083122</v>
      </c>
    </row>
    <row r="77" spans="2:8">
      <c r="B77" s="31">
        <v>36311</v>
      </c>
      <c r="C77">
        <v>27.305626</v>
      </c>
      <c r="D77">
        <f t="shared" si="5"/>
        <v>0.168163183660393</v>
      </c>
      <c r="E77">
        <v>0.0742857167969706</v>
      </c>
      <c r="G77">
        <v>68</v>
      </c>
      <c r="H77">
        <f ca="1" t="shared" si="6"/>
        <v>0.00413904882226768</v>
      </c>
    </row>
    <row r="78" spans="2:8">
      <c r="B78" s="31">
        <v>36266</v>
      </c>
      <c r="C78">
        <v>22.713825</v>
      </c>
      <c r="D78">
        <f t="shared" si="5"/>
        <v>0.135797207207505</v>
      </c>
      <c r="E78">
        <v>0.0742557451243901</v>
      </c>
      <c r="G78">
        <v>69</v>
      </c>
      <c r="H78">
        <f ca="1" t="shared" si="6"/>
        <v>-0.0210805081692892</v>
      </c>
    </row>
    <row r="79" spans="2:8">
      <c r="B79" s="31">
        <v>36599</v>
      </c>
      <c r="C79">
        <v>19.629351</v>
      </c>
      <c r="D79">
        <f t="shared" si="5"/>
        <v>-0.994999885630452</v>
      </c>
      <c r="E79">
        <v>0.0742306762969392</v>
      </c>
      <c r="G79">
        <v>70</v>
      </c>
      <c r="H79">
        <f ca="1" t="shared" si="6"/>
        <v>0.016010101334589</v>
      </c>
    </row>
    <row r="80" spans="2:8">
      <c r="B80" s="31">
        <v>36350</v>
      </c>
      <c r="C80">
        <v>39.160553</v>
      </c>
      <c r="D80">
        <f t="shared" si="5"/>
        <v>0.322458495415016</v>
      </c>
      <c r="E80">
        <v>0.0742239518425596</v>
      </c>
      <c r="G80">
        <v>71</v>
      </c>
      <c r="H80">
        <f ca="1" t="shared" si="6"/>
        <v>-0.0485180153548007</v>
      </c>
    </row>
    <row r="81" spans="2:8">
      <c r="B81" s="31">
        <v>36165</v>
      </c>
      <c r="C81">
        <v>26.5329</v>
      </c>
      <c r="D81">
        <f t="shared" si="5"/>
        <v>-0.158498957897554</v>
      </c>
      <c r="E81">
        <v>0.0742089632117108</v>
      </c>
      <c r="G81">
        <v>72</v>
      </c>
      <c r="H81">
        <f ca="1" t="shared" si="6"/>
        <v>-0.00695434923700016</v>
      </c>
    </row>
    <row r="82" spans="2:8">
      <c r="B82" s="31">
        <v>36168</v>
      </c>
      <c r="C82">
        <v>30.738337</v>
      </c>
      <c r="D82">
        <f t="shared" si="5"/>
        <v>0.116282705860112</v>
      </c>
      <c r="E82">
        <v>0.0742085038627822</v>
      </c>
      <c r="G82">
        <v>73</v>
      </c>
      <c r="H82">
        <f ca="1" t="shared" si="6"/>
        <v>-0.000771911633270978</v>
      </c>
    </row>
    <row r="83" spans="2:8">
      <c r="B83" s="31">
        <v>36578</v>
      </c>
      <c r="C83">
        <v>27.164</v>
      </c>
      <c r="D83">
        <f t="shared" si="5"/>
        <v>-0.227591739066411</v>
      </c>
      <c r="E83">
        <v>0.0742077749963188</v>
      </c>
      <c r="G83">
        <v>74</v>
      </c>
      <c r="H83">
        <f ca="1" t="shared" si="6"/>
        <v>0.0306407287541244</v>
      </c>
    </row>
    <row r="84" spans="2:8">
      <c r="B84" s="31">
        <v>36174</v>
      </c>
      <c r="C84">
        <v>33.346302</v>
      </c>
      <c r="D84">
        <f t="shared" si="5"/>
        <v>-0.0862883086706285</v>
      </c>
      <c r="E84">
        <v>0.0741977926068084</v>
      </c>
      <c r="G84">
        <v>75</v>
      </c>
      <c r="H84">
        <f ca="1" t="shared" si="6"/>
        <v>-0.0050399981584102</v>
      </c>
    </row>
    <row r="85" spans="2:8">
      <c r="B85" s="31">
        <v>36532</v>
      </c>
      <c r="C85">
        <v>36.223698</v>
      </c>
      <c r="D85">
        <f t="shared" si="5"/>
        <v>0.206401621391609</v>
      </c>
      <c r="E85">
        <v>0.0741974494155732</v>
      </c>
      <c r="G85">
        <v>76</v>
      </c>
      <c r="H85">
        <f ca="1" t="shared" si="6"/>
        <v>0.0164259061556131</v>
      </c>
    </row>
    <row r="86" spans="2:8">
      <c r="B86" s="31">
        <v>36229</v>
      </c>
      <c r="C86">
        <v>28.747068</v>
      </c>
      <c r="D86">
        <f t="shared" si="5"/>
        <v>-0.0175758098182395</v>
      </c>
      <c r="E86">
        <v>0.0741790780193653</v>
      </c>
      <c r="G86">
        <v>77</v>
      </c>
      <c r="H86">
        <f ca="1" t="shared" si="6"/>
        <v>0.0252317815412379</v>
      </c>
    </row>
    <row r="87" spans="2:8">
      <c r="B87" s="31">
        <v>36294</v>
      </c>
      <c r="C87">
        <v>29.252321</v>
      </c>
      <c r="D87">
        <f t="shared" si="5"/>
        <v>0.383540745365128</v>
      </c>
      <c r="E87">
        <v>0.0741682001917044</v>
      </c>
      <c r="G87">
        <v>78</v>
      </c>
      <c r="H87">
        <f ca="1" t="shared" si="6"/>
        <v>0.00394241974257498</v>
      </c>
    </row>
    <row r="88" spans="2:8">
      <c r="B88" s="31">
        <v>36104</v>
      </c>
      <c r="C88">
        <v>18.032864</v>
      </c>
      <c r="D88">
        <f t="shared" si="5"/>
        <v>-0.394577145371916</v>
      </c>
      <c r="E88">
        <v>0.0741659228395444</v>
      </c>
      <c r="G88">
        <v>79</v>
      </c>
      <c r="H88">
        <f ca="1" t="shared" si="6"/>
        <v>0.0372986381630823</v>
      </c>
    </row>
    <row r="89" spans="2:8">
      <c r="B89" s="31">
        <v>36577</v>
      </c>
      <c r="C89">
        <v>25.14822</v>
      </c>
      <c r="D89">
        <f t="shared" si="5"/>
        <v>-0.830080896381533</v>
      </c>
      <c r="E89">
        <v>0.0741519678132289</v>
      </c>
      <c r="G89">
        <v>80</v>
      </c>
      <c r="H89">
        <f ca="1" t="shared" si="6"/>
        <v>-0.0229031834999698</v>
      </c>
    </row>
    <row r="90" spans="2:8">
      <c r="B90" s="31">
        <v>36395</v>
      </c>
      <c r="C90">
        <v>46.023277</v>
      </c>
      <c r="D90">
        <f t="shared" si="5"/>
        <v>0.212270304002907</v>
      </c>
      <c r="E90">
        <v>0.0741468931036789</v>
      </c>
      <c r="G90">
        <v>81</v>
      </c>
      <c r="H90">
        <f ca="1" t="shared" si="6"/>
        <v>-0.0344504859610771</v>
      </c>
    </row>
    <row r="91" spans="2:8">
      <c r="B91" s="31">
        <v>36349</v>
      </c>
      <c r="C91">
        <v>36.253902</v>
      </c>
      <c r="D91">
        <f t="shared" si="5"/>
        <v>0.377988112838171</v>
      </c>
      <c r="E91">
        <v>0.0741357164809459</v>
      </c>
      <c r="G91">
        <v>82</v>
      </c>
      <c r="H91">
        <f ca="1" t="shared" si="6"/>
        <v>0.0103637186412149</v>
      </c>
    </row>
    <row r="92" spans="2:8">
      <c r="B92" s="31">
        <v>36286</v>
      </c>
      <c r="C92">
        <v>22.550358</v>
      </c>
      <c r="D92">
        <f t="shared" si="5"/>
        <v>-0.507084322120296</v>
      </c>
      <c r="E92">
        <v>0.0741350536430508</v>
      </c>
      <c r="G92">
        <v>83</v>
      </c>
      <c r="H92">
        <f ca="1" t="shared" si="6"/>
        <v>-0.0574815313588755</v>
      </c>
    </row>
    <row r="93" spans="2:8">
      <c r="B93" s="31">
        <v>36181</v>
      </c>
      <c r="C93">
        <v>33.985291</v>
      </c>
      <c r="D93">
        <f t="shared" si="5"/>
        <v>0.0231744374353009</v>
      </c>
      <c r="E93">
        <v>0.0741143278720196</v>
      </c>
      <c r="G93">
        <v>84</v>
      </c>
      <c r="H93">
        <f ca="1" t="shared" si="6"/>
        <v>-0.0127467161885007</v>
      </c>
    </row>
    <row r="94" spans="2:8">
      <c r="B94" s="31">
        <v>36171</v>
      </c>
      <c r="C94">
        <v>33.197701</v>
      </c>
      <c r="D94">
        <f t="shared" si="5"/>
        <v>-0.273995117914942</v>
      </c>
      <c r="E94">
        <v>0.0740823588958766</v>
      </c>
      <c r="G94">
        <v>85</v>
      </c>
      <c r="H94">
        <f ca="1" t="shared" si="6"/>
        <v>0.00455726912632376</v>
      </c>
    </row>
    <row r="95" spans="2:8">
      <c r="B95" s="31">
        <v>36353</v>
      </c>
      <c r="C95">
        <v>42.293709</v>
      </c>
      <c r="D95">
        <f t="shared" si="5"/>
        <v>0.487720904307541</v>
      </c>
      <c r="E95">
        <v>0.0740808993602334</v>
      </c>
      <c r="G95">
        <v>86</v>
      </c>
      <c r="H95">
        <f ca="1" t="shared" si="6"/>
        <v>0.00155066245047934</v>
      </c>
    </row>
    <row r="96" spans="2:8">
      <c r="B96" s="31">
        <v>36284</v>
      </c>
      <c r="C96">
        <v>21.666183</v>
      </c>
      <c r="D96">
        <f t="shared" si="5"/>
        <v>-0.250000011538719</v>
      </c>
      <c r="E96">
        <v>0.0740743304900546</v>
      </c>
      <c r="G96">
        <v>87</v>
      </c>
      <c r="H96">
        <f ca="1" t="shared" si="6"/>
        <v>-0.0199084661253876</v>
      </c>
    </row>
    <row r="97" spans="2:8">
      <c r="B97" s="31">
        <v>36293</v>
      </c>
      <c r="C97">
        <v>27.082729</v>
      </c>
      <c r="D97">
        <f t="shared" si="5"/>
        <v>-0.813888474828368</v>
      </c>
      <c r="E97">
        <v>0.0740742928823753</v>
      </c>
      <c r="G97">
        <v>88</v>
      </c>
      <c r="H97">
        <f ca="1" t="shared" si="6"/>
        <v>0.00487295466901193</v>
      </c>
    </row>
    <row r="98" spans="2:8">
      <c r="B98" s="31">
        <v>34850</v>
      </c>
      <c r="C98">
        <v>49.12505</v>
      </c>
      <c r="D98">
        <f t="shared" si="5"/>
        <v>0.452782012435611</v>
      </c>
      <c r="E98">
        <v>0.0740741027235596</v>
      </c>
      <c r="G98">
        <v>89</v>
      </c>
      <c r="H98">
        <f ca="1" t="shared" si="6"/>
        <v>0.0716984426000008</v>
      </c>
    </row>
    <row r="99" spans="2:8">
      <c r="B99" s="31">
        <v>36242</v>
      </c>
      <c r="C99">
        <v>26.882111</v>
      </c>
      <c r="D99">
        <f t="shared" si="5"/>
        <v>0.226548502831493</v>
      </c>
      <c r="E99">
        <v>0.0740739817643041</v>
      </c>
      <c r="G99">
        <v>90</v>
      </c>
      <c r="H99">
        <f ca="1" t="shared" si="6"/>
        <v>-0.0282443683299577</v>
      </c>
    </row>
    <row r="100" spans="2:8">
      <c r="B100" s="31">
        <v>36594</v>
      </c>
      <c r="C100">
        <v>20.792009</v>
      </c>
      <c r="D100">
        <f t="shared" si="5"/>
        <v>-0.25109560119948</v>
      </c>
      <c r="E100">
        <v>0.0740739386944282</v>
      </c>
      <c r="G100">
        <v>91</v>
      </c>
      <c r="H100">
        <f ca="1" t="shared" si="6"/>
        <v>-0.019641078053262</v>
      </c>
    </row>
    <row r="101" spans="2:8">
      <c r="B101" s="31">
        <v>35985</v>
      </c>
      <c r="C101">
        <v>26.012791</v>
      </c>
      <c r="D101">
        <f t="shared" si="5"/>
        <v>-1.29347196923237</v>
      </c>
      <c r="E101">
        <v>0.0739787975846191</v>
      </c>
      <c r="G101">
        <v>92</v>
      </c>
      <c r="H101">
        <f ca="1" t="shared" si="6"/>
        <v>0.00464909066508785</v>
      </c>
    </row>
    <row r="102" spans="2:8">
      <c r="B102" s="31">
        <v>35103</v>
      </c>
      <c r="C102">
        <v>59.659607</v>
      </c>
      <c r="D102">
        <f t="shared" si="5"/>
        <v>-1.54723835173772</v>
      </c>
      <c r="E102">
        <v>0.0738394907629882</v>
      </c>
      <c r="G102">
        <v>93</v>
      </c>
      <c r="H102">
        <f ca="1" t="shared" si="6"/>
        <v>0.0206756174949887</v>
      </c>
    </row>
    <row r="103" spans="2:8">
      <c r="B103" s="31">
        <v>40823</v>
      </c>
      <c r="C103">
        <v>151.967239</v>
      </c>
      <c r="D103">
        <f t="shared" si="5"/>
        <v>0.894631072424761</v>
      </c>
      <c r="E103">
        <v>0.0738297022031176</v>
      </c>
      <c r="G103">
        <v>94</v>
      </c>
      <c r="H103">
        <f ca="1" t="shared" si="6"/>
        <v>-0.0571265166432017</v>
      </c>
    </row>
    <row r="104" spans="2:8">
      <c r="B104" s="31">
        <v>33295</v>
      </c>
      <c r="C104">
        <v>16.012625</v>
      </c>
      <c r="D104">
        <f t="shared" si="5"/>
        <v>-17.5096428599308</v>
      </c>
      <c r="E104">
        <v>0.0738256219701642</v>
      </c>
      <c r="G104">
        <v>95</v>
      </c>
      <c r="H104">
        <f ca="1" t="shared" si="6"/>
        <v>-0.00820591585702165</v>
      </c>
    </row>
    <row r="105" spans="2:8">
      <c r="B105" s="31">
        <v>42412</v>
      </c>
      <c r="C105">
        <v>296.38797</v>
      </c>
      <c r="D105">
        <f t="shared" si="5"/>
        <v>0.889016197249841</v>
      </c>
      <c r="E105">
        <v>0.0737388767836968</v>
      </c>
      <c r="G105">
        <v>96</v>
      </c>
      <c r="H105">
        <f ca="1" t="shared" si="6"/>
        <v>-0.00400563628838413</v>
      </c>
    </row>
    <row r="106" spans="2:8">
      <c r="B106" s="31">
        <v>36516</v>
      </c>
      <c r="C106">
        <v>32.894264</v>
      </c>
      <c r="D106">
        <f t="shared" si="5"/>
        <v>-0.424434606592809</v>
      </c>
      <c r="E106">
        <v>0.0736745774278458</v>
      </c>
      <c r="G106">
        <v>97</v>
      </c>
      <c r="H106">
        <f ca="1" t="shared" si="6"/>
        <v>0.0312061908898035</v>
      </c>
    </row>
    <row r="107" spans="2:8">
      <c r="B107" s="31">
        <v>34390</v>
      </c>
      <c r="C107">
        <v>46.855728</v>
      </c>
      <c r="D107">
        <f t="shared" si="5"/>
        <v>0.165842519830233</v>
      </c>
      <c r="E107">
        <v>0.0733942710270129</v>
      </c>
      <c r="G107">
        <v>98</v>
      </c>
      <c r="H107">
        <f ca="1" t="shared" si="6"/>
        <v>-0.0196275110423945</v>
      </c>
    </row>
    <row r="108" spans="2:8">
      <c r="B108" s="31">
        <v>36535</v>
      </c>
      <c r="C108">
        <v>39.085056</v>
      </c>
      <c r="D108">
        <f t="shared" si="5"/>
        <v>-2.10271386076561</v>
      </c>
      <c r="E108">
        <v>0.0732084917570542</v>
      </c>
      <c r="G108">
        <v>99</v>
      </c>
      <c r="H108">
        <f ca="1" t="shared" si="6"/>
        <v>-0.0109885706514675</v>
      </c>
    </row>
    <row r="109" spans="2:8">
      <c r="B109" s="31">
        <v>39472</v>
      </c>
      <c r="C109">
        <v>121.269745</v>
      </c>
      <c r="D109">
        <f t="shared" si="5"/>
        <v>0.824189462920038</v>
      </c>
      <c r="E109">
        <v>0.0730522192489149</v>
      </c>
      <c r="G109">
        <v>100</v>
      </c>
      <c r="H109">
        <f ca="1" t="shared" si="6"/>
        <v>0.0133936491101354</v>
      </c>
    </row>
    <row r="110" spans="2:8">
      <c r="B110" s="31">
        <v>36651</v>
      </c>
      <c r="C110">
        <v>21.320499</v>
      </c>
      <c r="D110">
        <f t="shared" si="5"/>
        <v>0.0169973507655709</v>
      </c>
      <c r="E110">
        <v>0.0729463226916032</v>
      </c>
      <c r="G110">
        <v>101</v>
      </c>
      <c r="H110">
        <f ca="1" t="shared" si="6"/>
        <v>-0.0145046256446813</v>
      </c>
    </row>
    <row r="111" spans="2:8">
      <c r="B111" s="31">
        <v>36623</v>
      </c>
      <c r="C111">
        <v>20.958107</v>
      </c>
      <c r="D111">
        <f t="shared" si="5"/>
        <v>-2.41572523701687</v>
      </c>
      <c r="E111">
        <v>0.0727664478476037</v>
      </c>
      <c r="G111">
        <v>102</v>
      </c>
      <c r="H111">
        <f ca="1" t="shared" si="6"/>
        <v>-0.0216448221181829</v>
      </c>
    </row>
    <row r="112" spans="2:8">
      <c r="B112" s="31">
        <v>39638</v>
      </c>
      <c r="C112">
        <v>71.587135</v>
      </c>
      <c r="D112">
        <f t="shared" si="5"/>
        <v>-1.75841029257561</v>
      </c>
      <c r="E112">
        <v>0.0726916645008912</v>
      </c>
      <c r="G112">
        <v>103</v>
      </c>
      <c r="H112">
        <f ca="1" t="shared" si="6"/>
        <v>-0.0145136385987445</v>
      </c>
    </row>
    <row r="113" spans="2:8">
      <c r="B113" s="31">
        <v>40844</v>
      </c>
      <c r="C113">
        <v>197.46669</v>
      </c>
      <c r="D113">
        <f t="shared" si="5"/>
        <v>0.761081486705429</v>
      </c>
      <c r="E113">
        <v>0.0725337422731905</v>
      </c>
      <c r="G113">
        <v>104</v>
      </c>
      <c r="H113">
        <f ca="1" t="shared" si="6"/>
        <v>-0.0432432508094644</v>
      </c>
    </row>
    <row r="114" spans="2:8">
      <c r="B114" s="31">
        <v>35732</v>
      </c>
      <c r="C114">
        <v>47.178448</v>
      </c>
      <c r="D114">
        <f t="shared" si="5"/>
        <v>0.685651316889441</v>
      </c>
      <c r="E114">
        <v>0.0724680472744674</v>
      </c>
      <c r="G114">
        <v>105</v>
      </c>
      <c r="H114">
        <f ca="1" t="shared" si="6"/>
        <v>0.0550108015208241</v>
      </c>
    </row>
    <row r="115" spans="2:8">
      <c r="B115" s="31">
        <v>34122</v>
      </c>
      <c r="C115">
        <v>14.830483</v>
      </c>
      <c r="D115">
        <f t="shared" si="5"/>
        <v>-6.91081281708762</v>
      </c>
      <c r="E115">
        <v>0.0724637896149437</v>
      </c>
      <c r="G115">
        <v>106</v>
      </c>
      <c r="H115">
        <f ca="1" t="shared" si="6"/>
        <v>-0.0183209303274388</v>
      </c>
    </row>
    <row r="116" spans="2:8">
      <c r="B116" s="31">
        <v>43713</v>
      </c>
      <c r="C116">
        <v>117.321175</v>
      </c>
      <c r="D116">
        <f t="shared" si="5"/>
        <v>0.695884822155932</v>
      </c>
      <c r="E116">
        <v>0.0724269595833829</v>
      </c>
      <c r="G116">
        <v>107</v>
      </c>
      <c r="H116">
        <f ca="1" t="shared" si="6"/>
        <v>0.0277057501281148</v>
      </c>
    </row>
    <row r="117" spans="2:8">
      <c r="B117" s="31">
        <v>34341</v>
      </c>
      <c r="C117">
        <v>35.67915</v>
      </c>
      <c r="D117">
        <f t="shared" si="5"/>
        <v>-0.75087293279128</v>
      </c>
      <c r="E117">
        <v>0.072289698605488</v>
      </c>
      <c r="G117">
        <v>108</v>
      </c>
      <c r="H117">
        <f ca="1" t="shared" si="6"/>
        <v>0.00681234479520038</v>
      </c>
    </row>
    <row r="118" spans="2:8">
      <c r="B118" s="31">
        <v>38139</v>
      </c>
      <c r="C118">
        <v>62.469658</v>
      </c>
      <c r="D118">
        <f t="shared" si="5"/>
        <v>-2.78314617954207</v>
      </c>
      <c r="E118">
        <v>0.0722325708906555</v>
      </c>
      <c r="G118">
        <v>109</v>
      </c>
      <c r="H118">
        <f ca="1" t="shared" si="6"/>
        <v>0.0081937331662137</v>
      </c>
    </row>
    <row r="119" spans="2:8">
      <c r="B119" s="31">
        <v>44208</v>
      </c>
      <c r="C119">
        <v>236.331848</v>
      </c>
      <c r="D119">
        <f t="shared" si="5"/>
        <v>0.594196796531629</v>
      </c>
      <c r="E119">
        <v>0.0721194715999513</v>
      </c>
      <c r="G119">
        <v>110</v>
      </c>
      <c r="H119">
        <f ca="1" t="shared" si="6"/>
        <v>-0.00292373386733921</v>
      </c>
    </row>
    <row r="120" spans="2:8">
      <c r="B120" s="31">
        <v>43984</v>
      </c>
      <c r="C120">
        <v>95.904221</v>
      </c>
      <c r="D120">
        <f t="shared" si="5"/>
        <v>-0.341110408477224</v>
      </c>
      <c r="E120">
        <v>0.0720207090780708</v>
      </c>
      <c r="G120">
        <v>111</v>
      </c>
      <c r="H120">
        <f ca="1" t="shared" si="6"/>
        <v>-0.0160544236176261</v>
      </c>
    </row>
    <row r="121" spans="2:8">
      <c r="B121" s="31">
        <v>39479</v>
      </c>
      <c r="C121">
        <v>128.618149</v>
      </c>
      <c r="D121">
        <f t="shared" si="5"/>
        <v>0.706681270930124</v>
      </c>
      <c r="E121">
        <v>0.0717319373022542</v>
      </c>
      <c r="G121">
        <v>112</v>
      </c>
      <c r="H121">
        <f ca="1" t="shared" si="6"/>
        <v>0.0795219475893061</v>
      </c>
    </row>
    <row r="122" spans="2:8">
      <c r="B122" s="31">
        <v>36376</v>
      </c>
      <c r="C122">
        <v>37.726112</v>
      </c>
      <c r="D122">
        <f t="shared" si="5"/>
        <v>0.0398242469300839</v>
      </c>
      <c r="E122">
        <v>0.0714430896032965</v>
      </c>
      <c r="G122">
        <v>113</v>
      </c>
      <c r="H122">
        <f ca="1" t="shared" si="6"/>
        <v>-0.0197384238448205</v>
      </c>
    </row>
    <row r="123" spans="2:8">
      <c r="B123" s="31">
        <v>36488</v>
      </c>
      <c r="C123">
        <v>36.223698</v>
      </c>
      <c r="D123">
        <f t="shared" si="5"/>
        <v>-0.163818393141418</v>
      </c>
      <c r="E123">
        <v>0.0712795529600539</v>
      </c>
      <c r="G123">
        <v>114</v>
      </c>
      <c r="H123">
        <f ca="1" t="shared" si="6"/>
        <v>-0.0117776040105028</v>
      </c>
    </row>
    <row r="124" spans="2:8">
      <c r="B124" s="31">
        <v>36381</v>
      </c>
      <c r="C124">
        <v>42.157806</v>
      </c>
      <c r="D124">
        <f t="shared" si="5"/>
        <v>-3.57452551017479</v>
      </c>
      <c r="E124">
        <v>0.0709170681225679</v>
      </c>
      <c r="G124">
        <v>115</v>
      </c>
      <c r="H124">
        <f ca="1" t="shared" si="6"/>
        <v>-0.00553487569644626</v>
      </c>
    </row>
    <row r="125" spans="2:8">
      <c r="B125" s="31">
        <v>43529</v>
      </c>
      <c r="C125">
        <v>192.851959</v>
      </c>
      <c r="D125">
        <f t="shared" si="5"/>
        <v>0.846583466647596</v>
      </c>
      <c r="E125">
        <v>0.0708580564639221</v>
      </c>
      <c r="G125">
        <v>116</v>
      </c>
      <c r="H125">
        <f ca="1" t="shared" si="6"/>
        <v>-0.0210455272604391</v>
      </c>
    </row>
    <row r="126" spans="2:8">
      <c r="B126" s="31">
        <v>36201</v>
      </c>
      <c r="C126">
        <v>29.586679</v>
      </c>
      <c r="D126">
        <f t="shared" si="5"/>
        <v>-1.14346395551863</v>
      </c>
      <c r="E126">
        <v>0.0708191007175898</v>
      </c>
      <c r="G126">
        <v>117</v>
      </c>
      <c r="H126">
        <f ca="1" t="shared" si="6"/>
        <v>-0.0164407651041257</v>
      </c>
    </row>
    <row r="127" spans="2:8">
      <c r="B127" s="31">
        <v>38125</v>
      </c>
      <c r="C127">
        <v>63.41798</v>
      </c>
      <c r="D127">
        <f t="shared" si="5"/>
        <v>0.653809944750684</v>
      </c>
      <c r="E127">
        <v>0.0706542687105455</v>
      </c>
      <c r="G127">
        <v>118</v>
      </c>
      <c r="H127">
        <f ca="1" t="shared" si="6"/>
        <v>-0.00257437296776561</v>
      </c>
    </row>
    <row r="128" spans="2:8">
      <c r="B128" s="31">
        <v>36601</v>
      </c>
      <c r="C128">
        <v>21.954674</v>
      </c>
      <c r="D128">
        <f t="shared" si="5"/>
        <v>0.0625859441137682</v>
      </c>
      <c r="E128">
        <v>0.0701512579963611</v>
      </c>
      <c r="G128">
        <v>119</v>
      </c>
      <c r="H128">
        <f ca="1" t="shared" si="6"/>
        <v>-0.000875693666076399</v>
      </c>
    </row>
    <row r="129" spans="2:8">
      <c r="B129" s="31">
        <v>36616</v>
      </c>
      <c r="C129">
        <v>20.58062</v>
      </c>
      <c r="D129">
        <f t="shared" si="5"/>
        <v>-8.18223202216454</v>
      </c>
      <c r="E129">
        <v>0.0700659163815279</v>
      </c>
      <c r="G129">
        <v>120</v>
      </c>
      <c r="H129">
        <f ca="1" t="shared" si="6"/>
        <v>0.0252242169704704</v>
      </c>
    </row>
    <row r="130" spans="2:8">
      <c r="B130" s="31">
        <v>43605</v>
      </c>
      <c r="C130">
        <v>188.976028</v>
      </c>
      <c r="D130">
        <f t="shared" si="5"/>
        <v>0.826813123620103</v>
      </c>
      <c r="E130">
        <v>0.0699446651508625</v>
      </c>
      <c r="G130">
        <v>121</v>
      </c>
      <c r="H130">
        <f ca="1" t="shared" si="6"/>
        <v>-0.0335910717386019</v>
      </c>
    </row>
    <row r="131" spans="2:8">
      <c r="B131" s="31">
        <v>36528</v>
      </c>
      <c r="C131">
        <v>32.728168</v>
      </c>
      <c r="D131">
        <f t="shared" si="5"/>
        <v>-0.389157987700381</v>
      </c>
      <c r="E131">
        <v>0.0698960296219452</v>
      </c>
      <c r="G131">
        <v>122</v>
      </c>
      <c r="H131">
        <f ca="1" t="shared" si="6"/>
        <v>0.0340490576199729</v>
      </c>
    </row>
    <row r="132" spans="2:8">
      <c r="B132" s="31">
        <v>36354</v>
      </c>
      <c r="C132">
        <v>45.464596</v>
      </c>
      <c r="D132">
        <f t="shared" si="5"/>
        <v>0.115954665032105</v>
      </c>
      <c r="E132">
        <v>0.0697440927441652</v>
      </c>
      <c r="G132">
        <v>123</v>
      </c>
      <c r="H132">
        <f ca="1" t="shared" si="6"/>
        <v>-0.0289050290010353</v>
      </c>
    </row>
    <row r="133" spans="2:8">
      <c r="B133" s="31">
        <v>34386</v>
      </c>
      <c r="C133">
        <v>40.192764</v>
      </c>
      <c r="D133">
        <f t="shared" si="5"/>
        <v>0.261762863584102</v>
      </c>
      <c r="E133">
        <v>0.0695189561981852</v>
      </c>
      <c r="G133">
        <v>124</v>
      </c>
      <c r="H133">
        <f ca="1" t="shared" si="6"/>
        <v>0.00444582607064282</v>
      </c>
    </row>
    <row r="134" spans="2:8">
      <c r="B134" s="31">
        <v>39792</v>
      </c>
      <c r="C134">
        <v>29.671791</v>
      </c>
      <c r="D134">
        <f t="shared" si="5"/>
        <v>0.301297585979896</v>
      </c>
      <c r="E134">
        <v>0.0694401291785858</v>
      </c>
      <c r="G134">
        <v>125</v>
      </c>
      <c r="H134">
        <f ca="1" t="shared" si="6"/>
        <v>-0.00477834209273147</v>
      </c>
    </row>
    <row r="135" spans="2:8">
      <c r="B135" s="31">
        <v>37412</v>
      </c>
      <c r="C135">
        <v>20.731752</v>
      </c>
      <c r="D135">
        <f t="shared" si="5"/>
        <v>-21.0392159813604</v>
      </c>
      <c r="E135">
        <v>0.0693618175637062</v>
      </c>
      <c r="G135">
        <v>126</v>
      </c>
      <c r="H135">
        <f ca="1" t="shared" si="6"/>
        <v>-0.0268961160283776</v>
      </c>
    </row>
    <row r="136" spans="2:8">
      <c r="B136" s="31">
        <v>44617</v>
      </c>
      <c r="C136">
        <v>456.91156</v>
      </c>
      <c r="D136">
        <f t="shared" si="5"/>
        <v>0.939557241668388</v>
      </c>
      <c r="E136">
        <v>0.0691680201744076</v>
      </c>
      <c r="G136">
        <v>127</v>
      </c>
      <c r="H136">
        <f ca="1" t="shared" si="6"/>
        <v>0.0541024487572548</v>
      </c>
    </row>
    <row r="137" spans="2:8">
      <c r="B137" s="31">
        <v>36581</v>
      </c>
      <c r="C137">
        <v>27.616995</v>
      </c>
      <c r="D137">
        <f t="shared" si="5"/>
        <v>-8.9525214093713</v>
      </c>
      <c r="E137">
        <v>0.0691636798283086</v>
      </c>
      <c r="G137">
        <v>128</v>
      </c>
      <c r="H137">
        <f ca="1" t="shared" si="6"/>
        <v>0.0221478755807769</v>
      </c>
    </row>
    <row r="138" spans="2:8">
      <c r="B138" s="31">
        <v>40954</v>
      </c>
      <c r="C138">
        <v>274.858734</v>
      </c>
      <c r="D138">
        <f t="shared" ref="D138:D201" si="7">(C138-C139)/C138</f>
        <v>0.875238310600674</v>
      </c>
      <c r="E138">
        <v>0.0691331897060983</v>
      </c>
      <c r="G138">
        <v>129</v>
      </c>
      <c r="H138">
        <f ca="1" t="shared" si="6"/>
        <v>0.0497349513630188</v>
      </c>
    </row>
    <row r="139" spans="2:8">
      <c r="B139" s="31">
        <v>39899</v>
      </c>
      <c r="C139">
        <v>34.29184</v>
      </c>
      <c r="D139">
        <f t="shared" si="7"/>
        <v>0.546349656361397</v>
      </c>
      <c r="E139">
        <v>0.0688195792351767</v>
      </c>
      <c r="G139">
        <v>130</v>
      </c>
      <c r="H139">
        <f ca="1" t="shared" ref="H139:H202" si="8">_xlfn.NORM.INV(RAND(),N$12,N$13)</f>
        <v>-0.00153118514961324</v>
      </c>
    </row>
    <row r="140" spans="2:8">
      <c r="B140" s="31">
        <v>37214</v>
      </c>
      <c r="C140">
        <v>15.556505</v>
      </c>
      <c r="D140">
        <f t="shared" si="7"/>
        <v>-13.8053305675021</v>
      </c>
      <c r="E140">
        <v>0.0687099705235848</v>
      </c>
      <c r="G140">
        <v>131</v>
      </c>
      <c r="H140">
        <f ca="1" t="shared" si="8"/>
        <v>-0.00395400242955806</v>
      </c>
    </row>
    <row r="141" spans="2:8">
      <c r="B141" s="31">
        <v>43570</v>
      </c>
      <c r="C141">
        <v>230.319199</v>
      </c>
      <c r="D141">
        <f t="shared" si="7"/>
        <v>0.292096786946537</v>
      </c>
      <c r="E141">
        <v>0.0681769217163698</v>
      </c>
      <c r="G141">
        <v>132</v>
      </c>
      <c r="H141">
        <f ca="1" t="shared" si="8"/>
        <v>0.0165162507729065</v>
      </c>
    </row>
    <row r="142" spans="2:8">
      <c r="B142" s="31">
        <v>40826</v>
      </c>
      <c r="C142">
        <v>163.043701</v>
      </c>
      <c r="D142">
        <f t="shared" si="7"/>
        <v>0.882655552574828</v>
      </c>
      <c r="E142">
        <v>0.0679355407909932</v>
      </c>
      <c r="G142">
        <v>133</v>
      </c>
      <c r="H142">
        <f ca="1" t="shared" si="8"/>
        <v>0.0222418278934856</v>
      </c>
    </row>
    <row r="143" spans="2:8">
      <c r="B143" s="31">
        <v>37272</v>
      </c>
      <c r="C143">
        <v>19.132273</v>
      </c>
      <c r="D143">
        <f t="shared" si="7"/>
        <v>-5.92167219232132</v>
      </c>
      <c r="E143">
        <v>0.0679259594508191</v>
      </c>
      <c r="G143">
        <v>134</v>
      </c>
      <c r="H143">
        <f ca="1" t="shared" si="8"/>
        <v>0.04507611278913</v>
      </c>
    </row>
    <row r="144" spans="2:8">
      <c r="B144" s="31">
        <v>43728</v>
      </c>
      <c r="C144">
        <v>132.427322</v>
      </c>
      <c r="D144">
        <f t="shared" si="7"/>
        <v>0.661129468434014</v>
      </c>
      <c r="E144">
        <v>0.0679173818828716</v>
      </c>
      <c r="G144">
        <v>135</v>
      </c>
      <c r="H144">
        <f ca="1" t="shared" si="8"/>
        <v>0.00629658788690755</v>
      </c>
    </row>
    <row r="145" spans="2:8">
      <c r="B145" s="31">
        <v>36390</v>
      </c>
      <c r="C145">
        <v>44.875717</v>
      </c>
      <c r="D145">
        <f t="shared" si="7"/>
        <v>0.757699581713647</v>
      </c>
      <c r="E145">
        <v>0.0677994515385682</v>
      </c>
      <c r="G145">
        <v>136</v>
      </c>
      <c r="H145">
        <f ca="1" t="shared" si="8"/>
        <v>0.00405059022727495</v>
      </c>
    </row>
    <row r="146" spans="2:8">
      <c r="B146" s="31">
        <v>37103</v>
      </c>
      <c r="C146">
        <v>10.873405</v>
      </c>
      <c r="D146">
        <f t="shared" si="7"/>
        <v>-0.369165408627748</v>
      </c>
      <c r="E146">
        <v>0.067185302120173</v>
      </c>
      <c r="G146">
        <v>137</v>
      </c>
      <c r="H146">
        <f ca="1" t="shared" si="8"/>
        <v>0.00248221577965593</v>
      </c>
    </row>
    <row r="147" spans="2:8">
      <c r="B147" s="31">
        <v>36927</v>
      </c>
      <c r="C147">
        <v>14.88749</v>
      </c>
      <c r="D147">
        <f t="shared" si="7"/>
        <v>-0.624483576479313</v>
      </c>
      <c r="E147">
        <v>0.0671486597136253</v>
      </c>
      <c r="G147">
        <v>138</v>
      </c>
      <c r="H147">
        <f ca="1" t="shared" si="8"/>
        <v>0.0493420331111566</v>
      </c>
    </row>
    <row r="148" spans="2:8">
      <c r="B148" s="31">
        <v>37575</v>
      </c>
      <c r="C148">
        <v>24.184483</v>
      </c>
      <c r="D148">
        <f t="shared" si="7"/>
        <v>-6.1235657590861</v>
      </c>
      <c r="E148">
        <v>0.0670906630503534</v>
      </c>
      <c r="G148">
        <v>139</v>
      </c>
      <c r="H148">
        <f ca="1" t="shared" si="8"/>
        <v>0.043900447461016</v>
      </c>
    </row>
    <row r="149" spans="2:8">
      <c r="B149" s="31">
        <v>43811</v>
      </c>
      <c r="C149">
        <v>172.279755</v>
      </c>
      <c r="D149">
        <f t="shared" si="7"/>
        <v>0.689288413487702</v>
      </c>
      <c r="E149">
        <v>0.0666281653349228</v>
      </c>
      <c r="G149">
        <v>140</v>
      </c>
      <c r="H149">
        <f ca="1" t="shared" si="8"/>
        <v>0.0124376274352859</v>
      </c>
    </row>
    <row r="150" spans="2:8">
      <c r="B150" s="31">
        <v>37900</v>
      </c>
      <c r="C150">
        <v>53.529316</v>
      </c>
      <c r="D150">
        <f t="shared" si="7"/>
        <v>-0.0297053487475909</v>
      </c>
      <c r="E150">
        <v>0.0663832132657926</v>
      </c>
      <c r="G150">
        <v>141</v>
      </c>
      <c r="H150">
        <f ca="1" t="shared" si="8"/>
        <v>0.0364149089615182</v>
      </c>
    </row>
    <row r="151" spans="2:8">
      <c r="B151" s="31">
        <v>35492</v>
      </c>
      <c r="C151">
        <v>55.119423</v>
      </c>
      <c r="D151">
        <f t="shared" si="7"/>
        <v>0.596112753212239</v>
      </c>
      <c r="E151">
        <v>0.0663415507814731</v>
      </c>
      <c r="G151">
        <v>142</v>
      </c>
      <c r="H151">
        <f ca="1" t="shared" si="8"/>
        <v>-0.026584646581332</v>
      </c>
    </row>
    <row r="152" spans="2:8">
      <c r="B152" s="31">
        <v>37560</v>
      </c>
      <c r="C152">
        <v>22.262032</v>
      </c>
      <c r="D152">
        <f t="shared" si="7"/>
        <v>-6.56238877924531</v>
      </c>
      <c r="E152">
        <v>0.0663216187992183</v>
      </c>
      <c r="G152">
        <v>143</v>
      </c>
      <c r="H152">
        <f ca="1" t="shared" si="8"/>
        <v>0.0680882643014213</v>
      </c>
    </row>
    <row r="153" spans="2:8">
      <c r="B153" s="31">
        <v>43803</v>
      </c>
      <c r="C153">
        <v>168.354141</v>
      </c>
      <c r="D153">
        <f t="shared" si="7"/>
        <v>-2.47520664787212</v>
      </c>
      <c r="E153">
        <v>0.0661157422911266</v>
      </c>
      <c r="G153">
        <v>144</v>
      </c>
      <c r="H153">
        <f ca="1" t="shared" si="8"/>
        <v>-0.0205594402409422</v>
      </c>
    </row>
    <row r="154" spans="2:8">
      <c r="B154" s="31">
        <v>42619</v>
      </c>
      <c r="C154">
        <v>585.06543</v>
      </c>
      <c r="D154">
        <f t="shared" si="7"/>
        <v>0.98104704289228</v>
      </c>
      <c r="E154">
        <v>0.0659929078359664</v>
      </c>
      <c r="G154">
        <v>145</v>
      </c>
      <c r="H154">
        <f ca="1" t="shared" si="8"/>
        <v>-0.0420445309401954</v>
      </c>
    </row>
    <row r="155" spans="2:8">
      <c r="B155" s="31">
        <v>37082</v>
      </c>
      <c r="C155">
        <v>11.08872</v>
      </c>
      <c r="D155">
        <f t="shared" si="7"/>
        <v>-12.9371703857614</v>
      </c>
      <c r="E155">
        <v>0.0658807328528452</v>
      </c>
      <c r="G155">
        <v>146</v>
      </c>
      <c r="H155">
        <f ca="1" t="shared" si="8"/>
        <v>-0.0132721413004423</v>
      </c>
    </row>
    <row r="156" spans="2:8">
      <c r="B156" s="31">
        <v>40802</v>
      </c>
      <c r="C156">
        <v>154.54538</v>
      </c>
      <c r="D156">
        <f t="shared" si="7"/>
        <v>0.823863508569457</v>
      </c>
      <c r="E156">
        <v>0.0658017599749665</v>
      </c>
      <c r="G156">
        <v>147</v>
      </c>
      <c r="H156">
        <f ca="1" t="shared" si="8"/>
        <v>0.0148703501075124</v>
      </c>
    </row>
    <row r="157" spans="2:8">
      <c r="B157" s="31">
        <v>39870</v>
      </c>
      <c r="C157">
        <v>27.221081</v>
      </c>
      <c r="D157">
        <f t="shared" si="7"/>
        <v>-0.158052723916438</v>
      </c>
      <c r="E157">
        <v>0.0656884640253633</v>
      </c>
      <c r="G157">
        <v>148</v>
      </c>
      <c r="H157">
        <f ca="1" t="shared" si="8"/>
        <v>0.0213535704589439</v>
      </c>
    </row>
    <row r="158" spans="2:8">
      <c r="B158" s="31">
        <v>39800</v>
      </c>
      <c r="C158">
        <v>31.523447</v>
      </c>
      <c r="D158">
        <f t="shared" si="7"/>
        <v>0.488057698766255</v>
      </c>
      <c r="E158">
        <v>0.065649483065732</v>
      </c>
      <c r="G158">
        <v>149</v>
      </c>
      <c r="H158">
        <f ca="1" t="shared" si="8"/>
        <v>0.0230478145186458</v>
      </c>
    </row>
    <row r="159" spans="2:8">
      <c r="B159" s="31">
        <v>36094</v>
      </c>
      <c r="C159">
        <v>16.138186</v>
      </c>
      <c r="D159">
        <f t="shared" si="7"/>
        <v>-2.24936061587095</v>
      </c>
      <c r="E159">
        <v>0.0653776081153112</v>
      </c>
      <c r="G159">
        <v>150</v>
      </c>
      <c r="H159">
        <f ca="1" t="shared" si="8"/>
        <v>0.00807190963771255</v>
      </c>
    </row>
    <row r="160" spans="2:8">
      <c r="B160" s="31">
        <v>35445</v>
      </c>
      <c r="C160">
        <v>52.438786</v>
      </c>
      <c r="D160">
        <f t="shared" si="7"/>
        <v>-0.477969264963533</v>
      </c>
      <c r="E160">
        <v>0.0652817363086934</v>
      </c>
      <c r="G160">
        <v>151</v>
      </c>
      <c r="H160">
        <f ca="1" t="shared" si="8"/>
        <v>0.00757739381250287</v>
      </c>
    </row>
    <row r="161" spans="2:8">
      <c r="B161" s="31">
        <v>39652</v>
      </c>
      <c r="C161">
        <v>77.502914</v>
      </c>
      <c r="D161">
        <f t="shared" si="7"/>
        <v>0.835592865579222</v>
      </c>
      <c r="E161">
        <v>0.0652148898556253</v>
      </c>
      <c r="G161">
        <v>152</v>
      </c>
      <c r="H161">
        <f ca="1" t="shared" si="8"/>
        <v>-0.00102522233573442</v>
      </c>
    </row>
    <row r="162" spans="2:8">
      <c r="B162" s="31">
        <v>36850</v>
      </c>
      <c r="C162">
        <v>12.742032</v>
      </c>
      <c r="D162">
        <f t="shared" si="7"/>
        <v>-2.73518305400583</v>
      </c>
      <c r="E162">
        <v>0.0651779873100304</v>
      </c>
      <c r="G162">
        <v>153</v>
      </c>
      <c r="H162">
        <f ca="1" t="shared" si="8"/>
        <v>0.00687017472423721</v>
      </c>
    </row>
    <row r="163" spans="2:8">
      <c r="B163" s="31">
        <v>35415</v>
      </c>
      <c r="C163">
        <v>47.593822</v>
      </c>
      <c r="D163">
        <f t="shared" si="7"/>
        <v>0.652266695454717</v>
      </c>
      <c r="E163">
        <v>0.0650912633156464</v>
      </c>
      <c r="G163">
        <v>154</v>
      </c>
      <c r="H163">
        <f ca="1" t="shared" si="8"/>
        <v>-0.0223171363648563</v>
      </c>
    </row>
    <row r="164" spans="2:8">
      <c r="B164" s="31">
        <v>34124</v>
      </c>
      <c r="C164">
        <v>16.549957</v>
      </c>
      <c r="D164">
        <f t="shared" si="7"/>
        <v>-1.00000006042312</v>
      </c>
      <c r="E164">
        <v>0.064934730646128</v>
      </c>
      <c r="G164">
        <v>155</v>
      </c>
      <c r="H164">
        <f ca="1" t="shared" si="8"/>
        <v>0.0490919806410107</v>
      </c>
    </row>
    <row r="165" spans="2:8">
      <c r="B165" s="31">
        <v>33661</v>
      </c>
      <c r="C165">
        <v>33.099915</v>
      </c>
      <c r="D165">
        <f t="shared" si="7"/>
        <v>-14.1326169870829</v>
      </c>
      <c r="E165">
        <v>0.0649347286843487</v>
      </c>
      <c r="G165">
        <v>156</v>
      </c>
      <c r="H165">
        <f ca="1" t="shared" si="8"/>
        <v>0.0320630353486906</v>
      </c>
    </row>
    <row r="166" spans="2:8">
      <c r="B166" s="31">
        <v>44607</v>
      </c>
      <c r="C166">
        <v>500.888336</v>
      </c>
      <c r="D166">
        <f t="shared" si="7"/>
        <v>0.947067851066909</v>
      </c>
      <c r="E166">
        <v>0.0645833146332239</v>
      </c>
      <c r="G166">
        <v>157</v>
      </c>
      <c r="H166">
        <f ca="1" t="shared" si="8"/>
        <v>0.0335076904337896</v>
      </c>
    </row>
    <row r="167" spans="2:8">
      <c r="B167" s="31">
        <v>39884</v>
      </c>
      <c r="C167">
        <v>26.513096</v>
      </c>
      <c r="D167">
        <f t="shared" si="7"/>
        <v>-2.40588832024747</v>
      </c>
      <c r="E167">
        <v>0.0643615894575269</v>
      </c>
      <c r="G167">
        <v>158</v>
      </c>
      <c r="H167">
        <f ca="1" t="shared" si="8"/>
        <v>-0.0352845953756078</v>
      </c>
    </row>
    <row r="168" spans="2:8">
      <c r="B168" s="31">
        <v>40050</v>
      </c>
      <c r="C168">
        <v>90.300644</v>
      </c>
      <c r="D168">
        <f t="shared" si="7"/>
        <v>0.435421988795562</v>
      </c>
      <c r="E168">
        <v>0.0642398076363665</v>
      </c>
      <c r="G168">
        <v>159</v>
      </c>
      <c r="H168">
        <f ca="1" t="shared" si="8"/>
        <v>-0.00385370882090079</v>
      </c>
    </row>
    <row r="169" spans="2:8">
      <c r="B169" s="31">
        <v>35431</v>
      </c>
      <c r="C169">
        <v>50.981758</v>
      </c>
      <c r="D169">
        <f t="shared" si="7"/>
        <v>-0.675274359899476</v>
      </c>
      <c r="E169">
        <v>0.0639565234294196</v>
      </c>
      <c r="G169">
        <v>160</v>
      </c>
      <c r="H169">
        <f ca="1" t="shared" si="8"/>
        <v>-0.0426538837015898</v>
      </c>
    </row>
    <row r="170" spans="2:8">
      <c r="B170" s="31">
        <v>38021</v>
      </c>
      <c r="C170">
        <v>85.408432</v>
      </c>
      <c r="D170">
        <f t="shared" si="7"/>
        <v>0.717962320160614</v>
      </c>
      <c r="E170">
        <v>0.0639234543024979</v>
      </c>
      <c r="G170">
        <v>161</v>
      </c>
      <c r="H170">
        <f ca="1" t="shared" si="8"/>
        <v>0.000332461008777988</v>
      </c>
    </row>
    <row r="171" spans="2:8">
      <c r="B171" s="31">
        <v>36287</v>
      </c>
      <c r="C171">
        <v>24.088396</v>
      </c>
      <c r="D171">
        <f t="shared" si="7"/>
        <v>0.58882745866516</v>
      </c>
      <c r="E171">
        <v>0.0638497474053482</v>
      </c>
      <c r="G171">
        <v>162</v>
      </c>
      <c r="H171">
        <f ca="1" t="shared" si="8"/>
        <v>-0.00398542788377341</v>
      </c>
    </row>
    <row r="172" spans="2:8">
      <c r="B172" s="31">
        <v>37077</v>
      </c>
      <c r="C172">
        <v>9.904487</v>
      </c>
      <c r="D172">
        <f t="shared" si="7"/>
        <v>-1.05124253280357</v>
      </c>
      <c r="E172">
        <v>0.0636645794981607</v>
      </c>
      <c r="G172">
        <v>163</v>
      </c>
      <c r="H172">
        <f ca="1" t="shared" si="8"/>
        <v>-0.0164116869876092</v>
      </c>
    </row>
    <row r="173" spans="2:8">
      <c r="B173" s="31">
        <v>37473</v>
      </c>
      <c r="C173">
        <v>20.316505</v>
      </c>
      <c r="D173">
        <f t="shared" si="7"/>
        <v>-8.19887588933234</v>
      </c>
      <c r="E173">
        <v>0.0635882500459602</v>
      </c>
      <c r="G173">
        <v>164</v>
      </c>
      <c r="H173">
        <f ca="1" t="shared" si="8"/>
        <v>0.000292504320145864</v>
      </c>
    </row>
    <row r="174" spans="2:8">
      <c r="B174" s="31">
        <v>43859</v>
      </c>
      <c r="C174">
        <v>186.889008</v>
      </c>
      <c r="D174">
        <f t="shared" si="7"/>
        <v>0.752792015461926</v>
      </c>
      <c r="E174">
        <v>0.0635469208547567</v>
      </c>
      <c r="G174">
        <v>165</v>
      </c>
      <c r="H174">
        <f ca="1" t="shared" si="8"/>
        <v>-0.00972790627085001</v>
      </c>
    </row>
    <row r="175" spans="2:8">
      <c r="B175" s="31">
        <v>35410</v>
      </c>
      <c r="C175">
        <v>46.200455</v>
      </c>
      <c r="D175">
        <f t="shared" si="7"/>
        <v>-2.56418550423367</v>
      </c>
      <c r="E175">
        <v>0.0635334219111044</v>
      </c>
      <c r="G175">
        <v>166</v>
      </c>
      <c r="H175">
        <f ca="1" t="shared" si="8"/>
        <v>0.00361926064114824</v>
      </c>
    </row>
    <row r="176" spans="2:8">
      <c r="B176" s="31">
        <v>40869</v>
      </c>
      <c r="C176">
        <v>164.666992</v>
      </c>
      <c r="D176">
        <f t="shared" si="7"/>
        <v>0.926075142005388</v>
      </c>
      <c r="E176">
        <v>0.0632068447573269</v>
      </c>
      <c r="G176">
        <v>167</v>
      </c>
      <c r="H176">
        <f ca="1" t="shared" si="8"/>
        <v>0.0131242011335368</v>
      </c>
    </row>
    <row r="177" spans="2:8">
      <c r="B177" s="31">
        <v>37027</v>
      </c>
      <c r="C177">
        <v>12.172984</v>
      </c>
      <c r="D177">
        <f t="shared" si="7"/>
        <v>-43.1029798445476</v>
      </c>
      <c r="E177">
        <v>0.063171117287265</v>
      </c>
      <c r="G177">
        <v>168</v>
      </c>
      <c r="H177">
        <f ca="1" t="shared" si="8"/>
        <v>-0.00531228420459985</v>
      </c>
    </row>
    <row r="178" spans="2:8">
      <c r="B178" s="31">
        <v>42682</v>
      </c>
      <c r="C178">
        <v>536.864868</v>
      </c>
      <c r="D178">
        <f t="shared" si="7"/>
        <v>0.391490433678368</v>
      </c>
      <c r="E178">
        <v>0.0626619918813537</v>
      </c>
      <c r="G178">
        <v>169</v>
      </c>
      <c r="H178">
        <f ca="1" t="shared" si="8"/>
        <v>0.0136942587421639</v>
      </c>
    </row>
    <row r="179" spans="2:8">
      <c r="B179" s="31">
        <v>42241</v>
      </c>
      <c r="C179">
        <v>326.687408</v>
      </c>
      <c r="D179">
        <f t="shared" si="7"/>
        <v>0.541369167188715</v>
      </c>
      <c r="E179">
        <v>0.0626424756475463</v>
      </c>
      <c r="G179">
        <v>170</v>
      </c>
      <c r="H179">
        <f ca="1" t="shared" si="8"/>
        <v>0.004634310449432</v>
      </c>
    </row>
    <row r="180" spans="2:8">
      <c r="B180" s="31">
        <v>40308</v>
      </c>
      <c r="C180">
        <v>149.828918</v>
      </c>
      <c r="D180">
        <f t="shared" si="7"/>
        <v>0.489245287081363</v>
      </c>
      <c r="E180">
        <v>0.0624998706858444</v>
      </c>
      <c r="G180">
        <v>171</v>
      </c>
      <c r="H180">
        <f ca="1" t="shared" si="8"/>
        <v>-0.0087008000886888</v>
      </c>
    </row>
    <row r="181" spans="2:8">
      <c r="B181" s="31">
        <v>40025</v>
      </c>
      <c r="C181">
        <v>76.525826</v>
      </c>
      <c r="D181">
        <f t="shared" si="7"/>
        <v>-0.0359763513039377</v>
      </c>
      <c r="E181">
        <v>0.0619145228174341</v>
      </c>
      <c r="G181">
        <v>172</v>
      </c>
      <c r="H181">
        <f ca="1" t="shared" si="8"/>
        <v>-0.00689735967775772</v>
      </c>
    </row>
    <row r="182" spans="2:8">
      <c r="B182" s="31">
        <v>40036</v>
      </c>
      <c r="C182">
        <v>79.278946</v>
      </c>
      <c r="D182">
        <f t="shared" si="7"/>
        <v>-5.00716217897246</v>
      </c>
      <c r="E182">
        <v>0.0619048719441855</v>
      </c>
      <c r="G182">
        <v>173</v>
      </c>
      <c r="H182">
        <f ca="1" t="shared" si="8"/>
        <v>-0.00802779817245788</v>
      </c>
    </row>
    <row r="183" spans="2:8">
      <c r="B183" s="31">
        <v>44774</v>
      </c>
      <c r="C183">
        <v>476.241486</v>
      </c>
      <c r="D183">
        <f t="shared" si="7"/>
        <v>0.724989571782077</v>
      </c>
      <c r="E183">
        <v>0.0617696438986837</v>
      </c>
      <c r="G183">
        <v>174</v>
      </c>
      <c r="H183">
        <f ca="1" t="shared" si="8"/>
        <v>0.0229380600045631</v>
      </c>
    </row>
    <row r="184" spans="2:8">
      <c r="B184" s="31">
        <v>40235</v>
      </c>
      <c r="C184">
        <v>130.971375</v>
      </c>
      <c r="D184">
        <f t="shared" si="7"/>
        <v>0.653039643204479</v>
      </c>
      <c r="E184">
        <v>0.0615859381486985</v>
      </c>
      <c r="G184">
        <v>175</v>
      </c>
      <c r="H184">
        <f ca="1" t="shared" si="8"/>
        <v>-0.0127431923278849</v>
      </c>
    </row>
    <row r="185" spans="2:8">
      <c r="B185" s="31">
        <v>37887</v>
      </c>
      <c r="C185">
        <v>45.441875</v>
      </c>
      <c r="D185">
        <f t="shared" si="7"/>
        <v>-0.261579897396399</v>
      </c>
      <c r="E185">
        <v>0.0605904795961875</v>
      </c>
      <c r="G185">
        <v>176</v>
      </c>
      <c r="H185">
        <f ca="1" t="shared" si="8"/>
        <v>0.0156110861128866</v>
      </c>
    </row>
    <row r="186" spans="2:8">
      <c r="B186" s="31">
        <v>40011</v>
      </c>
      <c r="C186">
        <v>57.328556</v>
      </c>
      <c r="D186">
        <f t="shared" si="7"/>
        <v>-3.84703956262216</v>
      </c>
      <c r="E186">
        <v>0.060481202422053</v>
      </c>
      <c r="G186">
        <v>177</v>
      </c>
      <c r="H186">
        <f ca="1" t="shared" si="8"/>
        <v>-0.00566614179419459</v>
      </c>
    </row>
    <row r="187" spans="2:8">
      <c r="B187" s="31">
        <v>44228</v>
      </c>
      <c r="C187">
        <v>277.873779</v>
      </c>
      <c r="D187">
        <f t="shared" si="7"/>
        <v>0.853955244909956</v>
      </c>
      <c r="E187">
        <v>0.0604434648725888</v>
      </c>
      <c r="G187">
        <v>178</v>
      </c>
      <c r="H187">
        <f ca="1" t="shared" si="8"/>
        <v>0.00420974592652042</v>
      </c>
    </row>
    <row r="188" spans="2:8">
      <c r="B188" s="31">
        <v>39911</v>
      </c>
      <c r="C188">
        <v>40.582008</v>
      </c>
      <c r="D188">
        <f t="shared" si="7"/>
        <v>-6.93454168162403</v>
      </c>
      <c r="E188">
        <v>0.0603891754198068</v>
      </c>
      <c r="G188">
        <v>179</v>
      </c>
      <c r="H188">
        <f ca="1" t="shared" si="8"/>
        <v>0.0236226834628661</v>
      </c>
    </row>
    <row r="189" spans="2:8">
      <c r="B189" s="31">
        <v>44250</v>
      </c>
      <c r="C189">
        <v>321.999634</v>
      </c>
      <c r="D189">
        <f t="shared" si="7"/>
        <v>0.935851824601763</v>
      </c>
      <c r="E189">
        <v>0.0601850932538639</v>
      </c>
      <c r="G189">
        <v>180</v>
      </c>
      <c r="H189">
        <f ca="1" t="shared" si="8"/>
        <v>0.00798812038800317</v>
      </c>
    </row>
    <row r="190" spans="2:8">
      <c r="B190" s="31">
        <v>36012</v>
      </c>
      <c r="C190">
        <v>20.655689</v>
      </c>
      <c r="D190">
        <f t="shared" si="7"/>
        <v>-3.93167669207258</v>
      </c>
      <c r="E190">
        <v>0.0600720218047434</v>
      </c>
      <c r="G190">
        <v>181</v>
      </c>
      <c r="H190">
        <f ca="1" t="shared" si="8"/>
        <v>-0.0597029151148928</v>
      </c>
    </row>
    <row r="191" spans="2:8">
      <c r="B191" s="31">
        <v>44001</v>
      </c>
      <c r="C191">
        <v>101.86718</v>
      </c>
      <c r="D191">
        <f t="shared" si="7"/>
        <v>0.578010150079741</v>
      </c>
      <c r="E191">
        <v>0.0600000706802721</v>
      </c>
      <c r="G191">
        <v>182</v>
      </c>
      <c r="H191">
        <f ca="1" t="shared" si="8"/>
        <v>0.00154517024308404</v>
      </c>
    </row>
    <row r="192" spans="2:8">
      <c r="B192" s="31">
        <v>33693</v>
      </c>
      <c r="C192">
        <v>42.986916</v>
      </c>
      <c r="D192">
        <f t="shared" si="7"/>
        <v>-2.02290061934194</v>
      </c>
      <c r="E192">
        <v>0.0599998613531615</v>
      </c>
      <c r="G192">
        <v>183</v>
      </c>
      <c r="H192">
        <f ca="1" t="shared" si="8"/>
        <v>0.0103550190284061</v>
      </c>
    </row>
    <row r="193" spans="2:8">
      <c r="B193" s="31">
        <v>38870</v>
      </c>
      <c r="C193">
        <v>129.945175</v>
      </c>
      <c r="D193">
        <f t="shared" si="7"/>
        <v>0.778358596231064</v>
      </c>
      <c r="E193">
        <v>0.0599481281240339</v>
      </c>
      <c r="G193">
        <v>184</v>
      </c>
      <c r="H193">
        <f ca="1" t="shared" si="8"/>
        <v>-0.0326065108743074</v>
      </c>
    </row>
    <row r="194" spans="2:8">
      <c r="B194" s="31">
        <v>34310</v>
      </c>
      <c r="C194">
        <v>28.801231</v>
      </c>
      <c r="D194">
        <f t="shared" si="7"/>
        <v>-10.5924182546225</v>
      </c>
      <c r="E194">
        <v>0.0597013023505836</v>
      </c>
      <c r="G194">
        <v>185</v>
      </c>
      <c r="H194">
        <f ca="1" t="shared" si="8"/>
        <v>0.0258770763113212</v>
      </c>
    </row>
    <row r="195" spans="2:8">
      <c r="B195" s="31">
        <v>44235</v>
      </c>
      <c r="C195">
        <v>333.875916</v>
      </c>
      <c r="D195">
        <f t="shared" si="7"/>
        <v>-0.32638769608048</v>
      </c>
      <c r="E195">
        <v>0.0596815704430745</v>
      </c>
      <c r="G195">
        <v>186</v>
      </c>
      <c r="H195">
        <f ca="1" t="shared" si="8"/>
        <v>0.0346123109637869</v>
      </c>
    </row>
    <row r="196" spans="2:8">
      <c r="B196" s="31">
        <v>44953</v>
      </c>
      <c r="C196">
        <v>442.848907</v>
      </c>
      <c r="D196">
        <f t="shared" si="7"/>
        <v>0.288326736233765</v>
      </c>
      <c r="E196">
        <v>0.0595826422577125</v>
      </c>
      <c r="G196">
        <v>187</v>
      </c>
      <c r="H196">
        <f ca="1" t="shared" si="8"/>
        <v>-0.0194438487521287</v>
      </c>
    </row>
    <row r="197" spans="2:8">
      <c r="B197" s="31">
        <v>42415</v>
      </c>
      <c r="C197">
        <v>315.163727</v>
      </c>
      <c r="D197">
        <f t="shared" si="7"/>
        <v>0.488456696668015</v>
      </c>
      <c r="E197">
        <v>0.0595746127853095</v>
      </c>
      <c r="G197">
        <v>188</v>
      </c>
      <c r="H197">
        <f ca="1" t="shared" si="8"/>
        <v>0.0255165666924537</v>
      </c>
    </row>
    <row r="198" spans="2:8">
      <c r="B198" s="31">
        <v>40765</v>
      </c>
      <c r="C198">
        <v>161.219894</v>
      </c>
      <c r="D198">
        <f t="shared" si="7"/>
        <v>-0.694597249890265</v>
      </c>
      <c r="E198">
        <v>0.0594052059108785</v>
      </c>
      <c r="G198">
        <v>189</v>
      </c>
      <c r="H198">
        <f ca="1" t="shared" si="8"/>
        <v>-0.0353225793121618</v>
      </c>
    </row>
    <row r="199" spans="2:8">
      <c r="B199" s="31">
        <v>44216</v>
      </c>
      <c r="C199">
        <v>273.202789</v>
      </c>
      <c r="D199">
        <f t="shared" si="7"/>
        <v>0.592361284423052</v>
      </c>
      <c r="E199">
        <v>0.0591123467630486</v>
      </c>
      <c r="G199">
        <v>190</v>
      </c>
      <c r="H199">
        <f ca="1" t="shared" si="8"/>
        <v>0.0103941738221958</v>
      </c>
    </row>
    <row r="200" spans="2:8">
      <c r="B200" s="31">
        <v>40072</v>
      </c>
      <c r="C200">
        <v>111.368034</v>
      </c>
      <c r="D200">
        <f t="shared" si="7"/>
        <v>0.703075462389863</v>
      </c>
      <c r="E200">
        <v>0.0590326304943122</v>
      </c>
      <c r="G200">
        <v>191</v>
      </c>
      <c r="H200">
        <f ca="1" t="shared" si="8"/>
        <v>0.0142025433242927</v>
      </c>
    </row>
    <row r="201" spans="2:8">
      <c r="B201" s="31">
        <v>36346</v>
      </c>
      <c r="C201">
        <v>33.067902</v>
      </c>
      <c r="D201">
        <f t="shared" si="7"/>
        <v>-1.06170001350554</v>
      </c>
      <c r="E201">
        <v>0.0589037974045042</v>
      </c>
      <c r="G201">
        <v>192</v>
      </c>
      <c r="H201">
        <f ca="1" t="shared" si="8"/>
        <v>-0.0260792027798819</v>
      </c>
    </row>
    <row r="202" spans="2:8">
      <c r="B202" s="31">
        <v>35326</v>
      </c>
      <c r="C202">
        <v>68.176094</v>
      </c>
      <c r="D202">
        <f t="shared" ref="D202:D265" si="9">(C202-C203)/C202</f>
        <v>-0.255108865579773</v>
      </c>
      <c r="E202">
        <v>0.0587199378128058</v>
      </c>
      <c r="G202">
        <v>193</v>
      </c>
      <c r="H202">
        <f ca="1" t="shared" si="8"/>
        <v>-0.0176968907527547</v>
      </c>
    </row>
    <row r="203" spans="2:8">
      <c r="B203" s="31">
        <v>43962</v>
      </c>
      <c r="C203">
        <v>85.56842</v>
      </c>
      <c r="D203">
        <f t="shared" si="9"/>
        <v>-2.02322903706765</v>
      </c>
      <c r="E203">
        <v>0.0586526431129616</v>
      </c>
      <c r="G203">
        <v>194</v>
      </c>
      <c r="H203">
        <f ca="1" t="shared" ref="H203:H266" si="10">_xlfn.NORM.INV(RAND(),N$12,N$13)</f>
        <v>0.00799317211111181</v>
      </c>
    </row>
    <row r="204" spans="2:8">
      <c r="B204" s="31">
        <v>44211</v>
      </c>
      <c r="C204">
        <v>258.692932</v>
      </c>
      <c r="D204">
        <f t="shared" si="9"/>
        <v>0.886173801609701</v>
      </c>
      <c r="E204">
        <v>0.0583941543482138</v>
      </c>
      <c r="G204">
        <v>195</v>
      </c>
      <c r="H204">
        <f ca="1" t="shared" si="10"/>
        <v>-0.0174053331995118</v>
      </c>
    </row>
    <row r="205" spans="2:8">
      <c r="B205" s="31">
        <v>33844</v>
      </c>
      <c r="C205">
        <v>29.446033</v>
      </c>
      <c r="D205">
        <f t="shared" si="9"/>
        <v>0.259665266285615</v>
      </c>
      <c r="E205">
        <v>0.0583940797729867</v>
      </c>
      <c r="G205">
        <v>196</v>
      </c>
      <c r="H205">
        <f ca="1" t="shared" si="10"/>
        <v>-0.0204102932698702</v>
      </c>
    </row>
    <row r="206" spans="2:8">
      <c r="B206" s="31">
        <v>36116</v>
      </c>
      <c r="C206">
        <v>21.799921</v>
      </c>
      <c r="D206">
        <f t="shared" si="9"/>
        <v>-14.3434399601723</v>
      </c>
      <c r="E206">
        <v>0.0582820460679652</v>
      </c>
      <c r="G206">
        <v>197</v>
      </c>
      <c r="H206">
        <f ca="1" t="shared" si="10"/>
        <v>-0.0138311799174292</v>
      </c>
    </row>
    <row r="207" spans="2:8">
      <c r="B207" s="31">
        <v>42432</v>
      </c>
      <c r="C207">
        <v>334.485779</v>
      </c>
      <c r="D207">
        <f t="shared" si="9"/>
        <v>0.636324395124733</v>
      </c>
      <c r="E207">
        <v>0.0582119516656641</v>
      </c>
      <c r="G207">
        <v>198</v>
      </c>
      <c r="H207">
        <f ca="1" t="shared" si="10"/>
        <v>-0.0346099284078397</v>
      </c>
    </row>
    <row r="208" spans="2:8">
      <c r="B208" s="31">
        <v>43741</v>
      </c>
      <c r="C208">
        <v>121.644318</v>
      </c>
      <c r="D208">
        <f t="shared" si="9"/>
        <v>-7.96835930306256</v>
      </c>
      <c r="E208">
        <v>0.0580064906936302</v>
      </c>
      <c r="G208">
        <v>199</v>
      </c>
      <c r="H208">
        <f ca="1" t="shared" si="10"/>
        <v>0.0130044606908014</v>
      </c>
    </row>
    <row r="209" spans="2:8">
      <c r="B209" s="31">
        <v>45498</v>
      </c>
      <c r="C209">
        <v>1090.949951</v>
      </c>
      <c r="D209">
        <f t="shared" si="9"/>
        <v>0.97281179858635</v>
      </c>
      <c r="E209">
        <v>0.0579769951334825</v>
      </c>
      <c r="G209">
        <v>200</v>
      </c>
      <c r="H209">
        <f ca="1" t="shared" si="10"/>
        <v>0.0134573014705118</v>
      </c>
    </row>
    <row r="210" spans="2:8">
      <c r="B210" s="31">
        <v>33651</v>
      </c>
      <c r="C210">
        <v>29.660967</v>
      </c>
      <c r="D210">
        <f t="shared" si="9"/>
        <v>0.500000016857171</v>
      </c>
      <c r="E210">
        <v>0.0579709016229984</v>
      </c>
      <c r="G210">
        <v>201</v>
      </c>
      <c r="H210">
        <f ca="1" t="shared" si="10"/>
        <v>-0.00687641113409882</v>
      </c>
    </row>
    <row r="211" spans="2:8">
      <c r="B211" s="31">
        <v>34086</v>
      </c>
      <c r="C211">
        <v>14.830483</v>
      </c>
      <c r="D211">
        <f t="shared" si="9"/>
        <v>-30.4140660826758</v>
      </c>
      <c r="E211">
        <v>0.0579708698631056</v>
      </c>
      <c r="G211">
        <v>202</v>
      </c>
      <c r="H211">
        <f ca="1" t="shared" si="10"/>
        <v>0.00865727675676493</v>
      </c>
    </row>
    <row r="212" spans="2:8">
      <c r="B212" s="31">
        <v>41863</v>
      </c>
      <c r="C212">
        <v>465.885773</v>
      </c>
      <c r="D212">
        <f t="shared" si="9"/>
        <v>0.662954891305513</v>
      </c>
      <c r="E212">
        <v>0.057911412117751</v>
      </c>
      <c r="G212">
        <v>203</v>
      </c>
      <c r="H212">
        <f ca="1" t="shared" si="10"/>
        <v>-0.00427763904766467</v>
      </c>
    </row>
    <row r="213" spans="2:8">
      <c r="B213" s="31">
        <v>44152</v>
      </c>
      <c r="C213">
        <v>157.024521</v>
      </c>
      <c r="D213">
        <f t="shared" si="9"/>
        <v>0.0528823966289953</v>
      </c>
      <c r="E213">
        <v>0.0579112799840988</v>
      </c>
      <c r="G213">
        <v>204</v>
      </c>
      <c r="H213">
        <f ca="1" t="shared" si="10"/>
        <v>-0.0503528577871758</v>
      </c>
    </row>
    <row r="214" spans="2:8">
      <c r="B214" s="31">
        <v>40813</v>
      </c>
      <c r="C214">
        <v>148.720688</v>
      </c>
      <c r="D214">
        <f t="shared" si="9"/>
        <v>0.0292135953539967</v>
      </c>
      <c r="E214">
        <v>0.0577849061591215</v>
      </c>
      <c r="G214">
        <v>205</v>
      </c>
      <c r="H214">
        <f ca="1" t="shared" si="10"/>
        <v>0.071554119576304</v>
      </c>
    </row>
    <row r="215" spans="2:8">
      <c r="B215" s="31">
        <v>40801</v>
      </c>
      <c r="C215">
        <v>144.376022</v>
      </c>
      <c r="D215">
        <f t="shared" si="9"/>
        <v>0.786812549801379</v>
      </c>
      <c r="E215">
        <v>0.0575396238580393</v>
      </c>
      <c r="G215">
        <v>206</v>
      </c>
      <c r="H215">
        <f ca="1" t="shared" si="10"/>
        <v>-0.0212863304872429</v>
      </c>
    </row>
    <row r="216" spans="2:8">
      <c r="B216" s="31">
        <v>39752</v>
      </c>
      <c r="C216">
        <v>30.779156</v>
      </c>
      <c r="D216">
        <f t="shared" si="9"/>
        <v>0.0887027571516256</v>
      </c>
      <c r="E216">
        <v>0.0575051830531026</v>
      </c>
      <c r="G216">
        <v>207</v>
      </c>
      <c r="H216">
        <f ca="1" t="shared" si="10"/>
        <v>-0.012122384092064</v>
      </c>
    </row>
    <row r="217" spans="2:8">
      <c r="B217" s="31">
        <v>33508</v>
      </c>
      <c r="C217">
        <v>28.04896</v>
      </c>
      <c r="D217">
        <f t="shared" si="9"/>
        <v>0.311001227853011</v>
      </c>
      <c r="E217">
        <v>0.0574709365338323</v>
      </c>
      <c r="G217">
        <v>208</v>
      </c>
      <c r="H217">
        <f ca="1" t="shared" si="10"/>
        <v>0.0137960657982981</v>
      </c>
    </row>
    <row r="218" spans="2:8">
      <c r="B218" s="31">
        <v>36136</v>
      </c>
      <c r="C218">
        <v>19.325699</v>
      </c>
      <c r="D218">
        <f t="shared" si="9"/>
        <v>-0.946296897204081</v>
      </c>
      <c r="E218">
        <v>0.0572856898992372</v>
      </c>
      <c r="G218">
        <v>209</v>
      </c>
      <c r="H218">
        <f ca="1" t="shared" si="10"/>
        <v>-0.00642218942673827</v>
      </c>
    </row>
    <row r="219" spans="2:8">
      <c r="B219" s="31">
        <v>33757</v>
      </c>
      <c r="C219">
        <v>37.613548</v>
      </c>
      <c r="D219">
        <f t="shared" si="9"/>
        <v>0.323834858652526</v>
      </c>
      <c r="E219">
        <v>0.0571428411911581</v>
      </c>
      <c r="G219">
        <v>210</v>
      </c>
      <c r="H219">
        <f ca="1" t="shared" si="10"/>
        <v>-0.0164435659128579</v>
      </c>
    </row>
    <row r="220" spans="2:8">
      <c r="B220" s="31">
        <v>39869</v>
      </c>
      <c r="C220">
        <v>25.43297</v>
      </c>
      <c r="D220">
        <f t="shared" si="9"/>
        <v>-6.43621790927288</v>
      </c>
      <c r="E220">
        <v>0.0571021001479576</v>
      </c>
      <c r="G220">
        <v>211</v>
      </c>
      <c r="H220">
        <f ca="1" t="shared" si="10"/>
        <v>0.0177714761201166</v>
      </c>
    </row>
    <row r="221" spans="2:8">
      <c r="B221" s="31">
        <v>43406</v>
      </c>
      <c r="C221">
        <v>189.125107</v>
      </c>
      <c r="D221">
        <f t="shared" si="9"/>
        <v>0.653696280526097</v>
      </c>
      <c r="E221">
        <v>0.0570152750792629</v>
      </c>
      <c r="G221">
        <v>212</v>
      </c>
      <c r="H221">
        <f ca="1" t="shared" si="10"/>
        <v>0.0418031756387014</v>
      </c>
    </row>
    <row r="222" spans="2:8">
      <c r="B222" s="31">
        <v>35620</v>
      </c>
      <c r="C222">
        <v>65.494728</v>
      </c>
      <c r="D222">
        <f t="shared" si="9"/>
        <v>-5.26540152972313</v>
      </c>
      <c r="E222">
        <v>0.0569476523362307</v>
      </c>
      <c r="G222">
        <v>213</v>
      </c>
      <c r="H222">
        <f ca="1" t="shared" si="10"/>
        <v>0.00227435631281549</v>
      </c>
    </row>
    <row r="223" spans="2:8">
      <c r="B223" s="31">
        <v>44936</v>
      </c>
      <c r="C223">
        <v>410.350769</v>
      </c>
      <c r="D223">
        <f t="shared" si="9"/>
        <v>0.684510633876745</v>
      </c>
      <c r="E223">
        <v>0.0567933040720097</v>
      </c>
      <c r="G223">
        <v>214</v>
      </c>
      <c r="H223">
        <f ca="1" t="shared" si="10"/>
        <v>-0.012494583841025</v>
      </c>
    </row>
    <row r="224" spans="2:8">
      <c r="B224" s="31">
        <v>40148</v>
      </c>
      <c r="C224">
        <v>129.461304</v>
      </c>
      <c r="D224">
        <f t="shared" si="9"/>
        <v>0.347297258800977</v>
      </c>
      <c r="E224">
        <v>0.0566856100877836</v>
      </c>
      <c r="G224">
        <v>215</v>
      </c>
      <c r="H224">
        <f ca="1" t="shared" si="10"/>
        <v>0.0173062871599331</v>
      </c>
    </row>
    <row r="225" spans="2:8">
      <c r="B225" s="31">
        <v>40049</v>
      </c>
      <c r="C225">
        <v>84.499748</v>
      </c>
      <c r="D225">
        <f t="shared" si="9"/>
        <v>0.0837393029858502</v>
      </c>
      <c r="E225">
        <v>0.0566633642505064</v>
      </c>
      <c r="G225">
        <v>216</v>
      </c>
      <c r="H225">
        <f ca="1" t="shared" si="10"/>
        <v>0.0303988095452687</v>
      </c>
    </row>
    <row r="226" spans="2:8">
      <c r="B226" s="31">
        <v>39689</v>
      </c>
      <c r="C226">
        <v>77.423798</v>
      </c>
      <c r="D226">
        <f t="shared" si="9"/>
        <v>0.831551340325619</v>
      </c>
      <c r="E226">
        <v>0.0566529169752174</v>
      </c>
      <c r="G226">
        <v>217</v>
      </c>
      <c r="H226">
        <f ca="1" t="shared" si="10"/>
        <v>0.00511374976576313</v>
      </c>
    </row>
    <row r="227" spans="2:8">
      <c r="B227" s="31">
        <v>37195</v>
      </c>
      <c r="C227">
        <v>13.041935</v>
      </c>
      <c r="D227">
        <f t="shared" si="9"/>
        <v>-2.4938162166887</v>
      </c>
      <c r="E227">
        <v>0.0566038705146131</v>
      </c>
      <c r="G227">
        <v>218</v>
      </c>
      <c r="H227">
        <f ca="1" t="shared" si="10"/>
        <v>-0.0231489540920608</v>
      </c>
    </row>
    <row r="228" spans="2:8">
      <c r="B228" s="31">
        <v>33724</v>
      </c>
      <c r="C228">
        <v>45.566124</v>
      </c>
      <c r="D228">
        <f t="shared" si="9"/>
        <v>-4.03564354080237</v>
      </c>
      <c r="E228">
        <v>0.0566036294857996</v>
      </c>
      <c r="G228">
        <v>219</v>
      </c>
      <c r="H228">
        <f ca="1" t="shared" si="10"/>
        <v>-0.00201695672619193</v>
      </c>
    </row>
    <row r="229" spans="2:8">
      <c r="B229" s="31">
        <v>41075</v>
      </c>
      <c r="C229">
        <v>229.454758</v>
      </c>
      <c r="D229">
        <f t="shared" si="9"/>
        <v>0.44930905289835</v>
      </c>
      <c r="E229">
        <v>0.0565958671469344</v>
      </c>
      <c r="G229">
        <v>220</v>
      </c>
      <c r="H229">
        <f ca="1" t="shared" si="10"/>
        <v>0.0403042301982003</v>
      </c>
    </row>
    <row r="230" spans="2:8">
      <c r="B230" s="31">
        <v>38887</v>
      </c>
      <c r="C230">
        <v>126.358658</v>
      </c>
      <c r="D230">
        <f t="shared" si="9"/>
        <v>-3.00059364353173</v>
      </c>
      <c r="E230">
        <v>0.0565719366851776</v>
      </c>
      <c r="G230">
        <v>221</v>
      </c>
      <c r="H230">
        <f ca="1" t="shared" si="10"/>
        <v>-0.0465508855930578</v>
      </c>
    </row>
    <row r="231" spans="2:8">
      <c r="B231" s="31">
        <v>44495</v>
      </c>
      <c r="C231">
        <v>505.509644</v>
      </c>
      <c r="D231">
        <f t="shared" si="9"/>
        <v>0.907223524700945</v>
      </c>
      <c r="E231">
        <v>0.0565221857567567</v>
      </c>
      <c r="G231">
        <v>222</v>
      </c>
      <c r="H231">
        <f ca="1" t="shared" si="10"/>
        <v>-0.0390857798392253</v>
      </c>
    </row>
    <row r="232" spans="2:8">
      <c r="B232" s="31">
        <v>39937</v>
      </c>
      <c r="C232">
        <v>46.899403</v>
      </c>
      <c r="D232">
        <f t="shared" si="9"/>
        <v>-7.57553820034767</v>
      </c>
      <c r="E232">
        <v>0.0563189045284862</v>
      </c>
      <c r="G232">
        <v>223</v>
      </c>
      <c r="H232">
        <f ca="1" t="shared" si="10"/>
        <v>-0.0404284734797657</v>
      </c>
    </row>
    <row r="233" spans="2:8">
      <c r="B233" s="31">
        <v>42312</v>
      </c>
      <c r="C233">
        <v>402.187622</v>
      </c>
      <c r="D233">
        <f t="shared" si="9"/>
        <v>0.869757931038464</v>
      </c>
      <c r="E233">
        <v>0.0563172105779028</v>
      </c>
      <c r="G233">
        <v>224</v>
      </c>
      <c r="H233">
        <f ca="1" t="shared" si="10"/>
        <v>-0.0267249671637388</v>
      </c>
    </row>
    <row r="234" spans="2:8">
      <c r="B234" s="31">
        <v>40009</v>
      </c>
      <c r="C234">
        <v>52.381748</v>
      </c>
      <c r="D234">
        <f t="shared" si="9"/>
        <v>-0.466594089223597</v>
      </c>
      <c r="E234">
        <v>0.0563161046095675</v>
      </c>
      <c r="G234">
        <v>225</v>
      </c>
      <c r="H234">
        <f ca="1" t="shared" si="10"/>
        <v>0.0147745924097823</v>
      </c>
    </row>
    <row r="235" spans="2:8">
      <c r="B235" s="31">
        <v>43910</v>
      </c>
      <c r="C235">
        <v>76.822762</v>
      </c>
      <c r="D235">
        <f t="shared" si="9"/>
        <v>0.746745528363065</v>
      </c>
      <c r="E235">
        <v>0.0562743500422439</v>
      </c>
      <c r="G235">
        <v>226</v>
      </c>
      <c r="H235">
        <f ca="1" t="shared" si="10"/>
        <v>-0.0335976802373409</v>
      </c>
    </row>
    <row r="236" spans="2:8">
      <c r="B236" s="31">
        <v>36685</v>
      </c>
      <c r="C236">
        <v>19.455708</v>
      </c>
      <c r="D236">
        <f t="shared" si="9"/>
        <v>0.232429166802874</v>
      </c>
      <c r="E236">
        <v>0.0562670862453323</v>
      </c>
      <c r="G236">
        <v>227</v>
      </c>
      <c r="H236">
        <f ca="1" t="shared" si="10"/>
        <v>0.0202493364895912</v>
      </c>
    </row>
    <row r="237" spans="2:8">
      <c r="B237" s="31">
        <v>36867</v>
      </c>
      <c r="C237">
        <v>14.933634</v>
      </c>
      <c r="D237">
        <f t="shared" si="9"/>
        <v>-0.0561276645724678</v>
      </c>
      <c r="E237">
        <v>0.0561280663500927</v>
      </c>
      <c r="G237">
        <v>228</v>
      </c>
      <c r="H237">
        <f ca="1" t="shared" si="10"/>
        <v>-0.0374533202768408</v>
      </c>
    </row>
    <row r="238" spans="2:8">
      <c r="B238" s="31">
        <v>36928</v>
      </c>
      <c r="C238">
        <v>15.771824</v>
      </c>
      <c r="D238">
        <f t="shared" si="9"/>
        <v>-10.7424270648721</v>
      </c>
      <c r="E238">
        <v>0.0560704963484249</v>
      </c>
      <c r="G238">
        <v>229</v>
      </c>
      <c r="H238">
        <f ca="1" t="shared" si="10"/>
        <v>0.0131242751610373</v>
      </c>
    </row>
    <row r="239" spans="2:8">
      <c r="B239" s="31">
        <v>44193</v>
      </c>
      <c r="C239">
        <v>185.199493</v>
      </c>
      <c r="D239">
        <f t="shared" si="9"/>
        <v>0.0564722550293374</v>
      </c>
      <c r="E239">
        <v>0.0558089270795141</v>
      </c>
      <c r="G239">
        <v>230</v>
      </c>
      <c r="H239">
        <f ca="1" t="shared" si="10"/>
        <v>0.00959282216538311</v>
      </c>
    </row>
    <row r="240" spans="2:8">
      <c r="B240" s="31">
        <v>40878</v>
      </c>
      <c r="C240">
        <v>174.74086</v>
      </c>
      <c r="D240">
        <f t="shared" si="9"/>
        <v>0.597774132506845</v>
      </c>
      <c r="E240">
        <v>0.0557377936677202</v>
      </c>
      <c r="G240">
        <v>231</v>
      </c>
      <c r="H240">
        <f ca="1" t="shared" si="10"/>
        <v>0.00315844170076546</v>
      </c>
    </row>
    <row r="241" spans="2:8">
      <c r="B241" s="31">
        <v>38131</v>
      </c>
      <c r="C241">
        <v>70.285294</v>
      </c>
      <c r="D241">
        <f t="shared" si="9"/>
        <v>-3.7165702116861</v>
      </c>
      <c r="E241">
        <v>0.0556555401191037</v>
      </c>
      <c r="G241">
        <v>232</v>
      </c>
      <c r="H241">
        <f ca="1" t="shared" si="10"/>
        <v>0.0367477148997849</v>
      </c>
    </row>
    <row r="242" spans="2:8">
      <c r="B242" s="31">
        <v>42283</v>
      </c>
      <c r="C242">
        <v>331.505524</v>
      </c>
      <c r="D242">
        <f t="shared" si="9"/>
        <v>0.906636303894592</v>
      </c>
      <c r="E242">
        <v>0.0555889379387837</v>
      </c>
      <c r="G242">
        <v>233</v>
      </c>
      <c r="H242">
        <f ca="1" t="shared" si="10"/>
        <v>-0.0290910062975988</v>
      </c>
    </row>
    <row r="243" spans="2:8">
      <c r="B243" s="31">
        <v>33660</v>
      </c>
      <c r="C243">
        <v>30.950581</v>
      </c>
      <c r="D243">
        <f t="shared" si="9"/>
        <v>-0.287214414488697</v>
      </c>
      <c r="E243">
        <v>0.0555559522452906</v>
      </c>
      <c r="G243">
        <v>234</v>
      </c>
      <c r="H243">
        <f ca="1" t="shared" si="10"/>
        <v>-0.0121480408938562</v>
      </c>
    </row>
    <row r="244" spans="2:8">
      <c r="B244" s="31">
        <v>36388</v>
      </c>
      <c r="C244">
        <v>39.840034</v>
      </c>
      <c r="D244">
        <f t="shared" si="9"/>
        <v>-3.498388681094</v>
      </c>
      <c r="E244">
        <v>0.0555239987998003</v>
      </c>
      <c r="G244">
        <v>235</v>
      </c>
      <c r="H244">
        <f ca="1" t="shared" si="10"/>
        <v>-0.00197804520982595</v>
      </c>
    </row>
    <row r="245" spans="2:8">
      <c r="B245" s="31">
        <v>40400</v>
      </c>
      <c r="C245">
        <v>179.215958</v>
      </c>
      <c r="D245">
        <f t="shared" si="9"/>
        <v>-1.35251969023875</v>
      </c>
      <c r="E245">
        <v>0.0552594875507682</v>
      </c>
      <c r="G245">
        <v>236</v>
      </c>
      <c r="H245">
        <f ca="1" t="shared" si="10"/>
        <v>0.00397341356199177</v>
      </c>
    </row>
    <row r="246" spans="2:8">
      <c r="B246" s="31">
        <v>42334</v>
      </c>
      <c r="C246">
        <v>421.60907</v>
      </c>
      <c r="D246">
        <f t="shared" si="9"/>
        <v>0.257422322532103</v>
      </c>
      <c r="E246">
        <v>0.0552544493409499</v>
      </c>
      <c r="G246">
        <v>237</v>
      </c>
      <c r="H246">
        <f ca="1" t="shared" si="10"/>
        <v>0.0223694834749343</v>
      </c>
    </row>
    <row r="247" spans="2:8">
      <c r="B247" s="31">
        <v>42282</v>
      </c>
      <c r="C247">
        <v>313.077484</v>
      </c>
      <c r="D247">
        <f t="shared" si="9"/>
        <v>0.934071180283281</v>
      </c>
      <c r="E247">
        <v>0.0552117411292345</v>
      </c>
      <c r="G247">
        <v>238</v>
      </c>
      <c r="H247">
        <f ca="1" t="shared" si="10"/>
        <v>-0.0086270574590726</v>
      </c>
    </row>
    <row r="248" spans="2:8">
      <c r="B248" s="31">
        <v>36026</v>
      </c>
      <c r="C248">
        <v>20.640829</v>
      </c>
      <c r="D248">
        <f t="shared" si="9"/>
        <v>-9.96775081078381</v>
      </c>
      <c r="E248">
        <v>0.0550756948764024</v>
      </c>
      <c r="G248">
        <v>239</v>
      </c>
      <c r="H248">
        <f ca="1" t="shared" si="10"/>
        <v>-0.0615734667180787</v>
      </c>
    </row>
    <row r="249" spans="2:8">
      <c r="B249" s="31">
        <v>40588</v>
      </c>
      <c r="C249">
        <v>226.383469</v>
      </c>
      <c r="D249">
        <f t="shared" si="9"/>
        <v>0.868716505090749</v>
      </c>
      <c r="E249">
        <v>0.0550340625798962</v>
      </c>
      <c r="G249">
        <v>240</v>
      </c>
      <c r="H249">
        <f ca="1" t="shared" si="10"/>
        <v>0.0172519719088965</v>
      </c>
    </row>
    <row r="250" spans="2:8">
      <c r="B250" s="31">
        <v>36315</v>
      </c>
      <c r="C250">
        <v>29.720413</v>
      </c>
      <c r="D250">
        <f t="shared" si="9"/>
        <v>0.276811597470062</v>
      </c>
      <c r="E250">
        <v>0.0550001105300926</v>
      </c>
      <c r="G250">
        <v>241</v>
      </c>
      <c r="H250">
        <f ca="1" t="shared" si="10"/>
        <v>-0.00539065229847951</v>
      </c>
    </row>
    <row r="251" spans="2:8">
      <c r="B251" s="31">
        <v>33920</v>
      </c>
      <c r="C251">
        <v>21.493458</v>
      </c>
      <c r="D251">
        <f t="shared" si="9"/>
        <v>-7.07886502023081</v>
      </c>
      <c r="E251">
        <v>0.0550000376858857</v>
      </c>
      <c r="G251">
        <v>242</v>
      </c>
      <c r="H251">
        <f ca="1" t="shared" si="10"/>
        <v>0.0252001210836054</v>
      </c>
    </row>
    <row r="252" spans="2:8">
      <c r="B252" s="31">
        <v>40875</v>
      </c>
      <c r="C252">
        <v>173.642746</v>
      </c>
      <c r="D252">
        <f t="shared" si="9"/>
        <v>0.650753795381697</v>
      </c>
      <c r="E252">
        <v>0.0549904399691997</v>
      </c>
      <c r="G252">
        <v>243</v>
      </c>
      <c r="H252">
        <f ca="1" t="shared" si="10"/>
        <v>-0.0178731299206984</v>
      </c>
    </row>
    <row r="253" spans="2:8">
      <c r="B253" s="31">
        <v>37942</v>
      </c>
      <c r="C253">
        <v>60.64407</v>
      </c>
      <c r="D253">
        <f t="shared" si="9"/>
        <v>-0.848125843136847</v>
      </c>
      <c r="E253">
        <v>0.0549733057164534</v>
      </c>
      <c r="G253">
        <v>244</v>
      </c>
      <c r="H253">
        <f ca="1" t="shared" si="10"/>
        <v>-0.0256531494100261</v>
      </c>
    </row>
    <row r="254" spans="2:8">
      <c r="B254" s="31">
        <v>39318</v>
      </c>
      <c r="C254">
        <v>112.077873</v>
      </c>
      <c r="D254">
        <f t="shared" si="9"/>
        <v>0.814906837141708</v>
      </c>
      <c r="E254">
        <v>0.0545232956018</v>
      </c>
      <c r="G254">
        <v>245</v>
      </c>
      <c r="H254">
        <f ca="1" t="shared" si="10"/>
        <v>0.00363459163685276</v>
      </c>
    </row>
    <row r="255" spans="2:8">
      <c r="B255" s="31">
        <v>36279</v>
      </c>
      <c r="C255">
        <v>20.744848</v>
      </c>
      <c r="D255">
        <f t="shared" si="9"/>
        <v>-9.78923668180167</v>
      </c>
      <c r="E255">
        <v>0.0544412280099618</v>
      </c>
      <c r="G255">
        <v>246</v>
      </c>
      <c r="H255">
        <f ca="1" t="shared" si="10"/>
        <v>0.019745692013509</v>
      </c>
    </row>
    <row r="256" spans="2:8">
      <c r="B256" s="31">
        <v>41066</v>
      </c>
      <c r="C256">
        <v>223.821075</v>
      </c>
      <c r="D256">
        <f t="shared" si="9"/>
        <v>0.821935758283709</v>
      </c>
      <c r="E256">
        <v>0.0543943013409261</v>
      </c>
      <c r="G256">
        <v>247</v>
      </c>
      <c r="H256">
        <f ca="1" t="shared" si="10"/>
        <v>-0.00254572389228242</v>
      </c>
    </row>
    <row r="257" spans="2:8">
      <c r="B257" s="31">
        <v>34793</v>
      </c>
      <c r="C257">
        <v>39.85453</v>
      </c>
      <c r="D257">
        <f t="shared" si="9"/>
        <v>-6.24650066127991</v>
      </c>
      <c r="E257">
        <v>0.0543477491768186</v>
      </c>
      <c r="G257">
        <v>248</v>
      </c>
      <c r="H257">
        <f ca="1" t="shared" si="10"/>
        <v>-0.0382915177288207</v>
      </c>
    </row>
    <row r="258" spans="2:8">
      <c r="B258" s="31">
        <v>44217</v>
      </c>
      <c r="C258">
        <v>288.805878</v>
      </c>
      <c r="D258">
        <f t="shared" si="9"/>
        <v>0.940930859447397</v>
      </c>
      <c r="E258">
        <v>0.0540262168763754</v>
      </c>
      <c r="G258">
        <v>249</v>
      </c>
      <c r="H258">
        <f ca="1" t="shared" si="10"/>
        <v>0.0351290408386301</v>
      </c>
    </row>
    <row r="259" spans="2:8">
      <c r="B259" s="31">
        <v>36095</v>
      </c>
      <c r="C259">
        <v>17.059515</v>
      </c>
      <c r="D259">
        <f t="shared" si="9"/>
        <v>-5.03268815086478</v>
      </c>
      <c r="E259">
        <v>0.0540067522435427</v>
      </c>
      <c r="G259">
        <v>250</v>
      </c>
      <c r="H259">
        <f ca="1" t="shared" si="10"/>
        <v>0.0190585836885085</v>
      </c>
    </row>
    <row r="260" spans="2:8">
      <c r="B260" s="31">
        <v>38699</v>
      </c>
      <c r="C260">
        <v>102.914734</v>
      </c>
      <c r="D260">
        <f t="shared" si="9"/>
        <v>-2.68076955822477</v>
      </c>
      <c r="E260">
        <v>0.0538727136971466</v>
      </c>
      <c r="G260">
        <v>251</v>
      </c>
      <c r="H260">
        <f ca="1" t="shared" si="10"/>
        <v>0.000717802265761301</v>
      </c>
    </row>
    <row r="261" spans="2:8">
      <c r="B261" s="31">
        <v>41592</v>
      </c>
      <c r="C261">
        <v>378.80542</v>
      </c>
      <c r="D261">
        <f t="shared" si="9"/>
        <v>0.205448921506984</v>
      </c>
      <c r="E261">
        <v>0.0538689573132297</v>
      </c>
      <c r="G261">
        <v>252</v>
      </c>
      <c r="H261">
        <f ca="1" t="shared" si="10"/>
        <v>-0.041586842742491</v>
      </c>
    </row>
    <row r="262" spans="2:8">
      <c r="B262" s="31">
        <v>44299</v>
      </c>
      <c r="C262">
        <v>300.980255</v>
      </c>
      <c r="D262">
        <f t="shared" si="9"/>
        <v>0.917893205320063</v>
      </c>
      <c r="E262">
        <v>0.0538221419209045</v>
      </c>
      <c r="G262">
        <v>253</v>
      </c>
      <c r="H262">
        <f ca="1" t="shared" si="10"/>
        <v>-0.036881218279989</v>
      </c>
    </row>
    <row r="263" spans="2:8">
      <c r="B263" s="31">
        <v>36153</v>
      </c>
      <c r="C263">
        <v>24.712524</v>
      </c>
      <c r="D263">
        <f t="shared" si="9"/>
        <v>-0.706394377199189</v>
      </c>
      <c r="E263">
        <v>0.0538184606315405</v>
      </c>
      <c r="G263">
        <v>254</v>
      </c>
      <c r="H263">
        <f ca="1" t="shared" si="10"/>
        <v>0.00104999789664323</v>
      </c>
    </row>
    <row r="264" spans="2:8">
      <c r="B264" s="31">
        <v>35881</v>
      </c>
      <c r="C264">
        <v>42.169312</v>
      </c>
      <c r="D264">
        <f t="shared" si="9"/>
        <v>-1.92355099367047</v>
      </c>
      <c r="E264">
        <v>0.0536508871664778</v>
      </c>
      <c r="G264">
        <v>255</v>
      </c>
      <c r="H264">
        <f ca="1" t="shared" si="10"/>
        <v>0.0121795755386894</v>
      </c>
    </row>
    <row r="265" spans="2:8">
      <c r="B265" s="31">
        <v>43685</v>
      </c>
      <c r="C265">
        <v>123.284134</v>
      </c>
      <c r="D265">
        <f t="shared" si="9"/>
        <v>0.594042409382541</v>
      </c>
      <c r="E265">
        <v>0.0536074496009357</v>
      </c>
      <c r="G265">
        <v>256</v>
      </c>
      <c r="H265">
        <f ca="1" t="shared" si="10"/>
        <v>0.0103912155062551</v>
      </c>
    </row>
    <row r="266" spans="2:8">
      <c r="B266" s="31">
        <v>35457</v>
      </c>
      <c r="C266">
        <v>50.04813</v>
      </c>
      <c r="D266">
        <f t="shared" ref="D266:D329" si="11">(C266-C267)/C266</f>
        <v>0.355816550988019</v>
      </c>
      <c r="E266">
        <v>0.0534198780254128</v>
      </c>
      <c r="G266">
        <v>257</v>
      </c>
      <c r="H266">
        <f ca="1" t="shared" si="10"/>
        <v>0.0359059843895746</v>
      </c>
    </row>
    <row r="267" spans="2:8">
      <c r="B267" s="31">
        <v>33856</v>
      </c>
      <c r="C267">
        <v>32.240177</v>
      </c>
      <c r="D267">
        <f t="shared" si="11"/>
        <v>-1.40363345399748</v>
      </c>
      <c r="E267">
        <v>0.0533331129044361</v>
      </c>
      <c r="G267">
        <v>258</v>
      </c>
      <c r="H267">
        <f ca="1" t="shared" ref="H267:H330" si="12">_xlfn.NORM.INV(RAND(),N$12,N$13)</f>
        <v>-0.0261529083959952</v>
      </c>
    </row>
    <row r="268" spans="2:8">
      <c r="B268" s="31">
        <v>37999</v>
      </c>
      <c r="C268">
        <v>77.493568</v>
      </c>
      <c r="D268">
        <f t="shared" si="11"/>
        <v>-1.1801866059387</v>
      </c>
      <c r="E268">
        <v>0.0532443028045889</v>
      </c>
      <c r="G268">
        <v>259</v>
      </c>
      <c r="H268">
        <f ca="1" t="shared" si="12"/>
        <v>-0.0121247736279403</v>
      </c>
    </row>
    <row r="269" spans="2:8">
      <c r="B269" s="31">
        <v>43662</v>
      </c>
      <c r="C269">
        <v>168.950439</v>
      </c>
      <c r="D269">
        <f t="shared" si="11"/>
        <v>0.778438758599497</v>
      </c>
      <c r="E269">
        <v>0.0532352863551896</v>
      </c>
      <c r="G269">
        <v>260</v>
      </c>
      <c r="H269">
        <f ca="1" t="shared" si="12"/>
        <v>-0.00118314048602313</v>
      </c>
    </row>
    <row r="270" spans="2:8">
      <c r="B270" s="31">
        <v>37834</v>
      </c>
      <c r="C270">
        <v>37.432869</v>
      </c>
      <c r="D270">
        <f t="shared" si="11"/>
        <v>0.460264346823109</v>
      </c>
      <c r="E270">
        <v>0.0532273120716447</v>
      </c>
      <c r="G270">
        <v>261</v>
      </c>
      <c r="H270">
        <f ca="1" t="shared" si="12"/>
        <v>0.0186341432158625</v>
      </c>
    </row>
    <row r="271" spans="2:8">
      <c r="B271" s="31">
        <v>33416</v>
      </c>
      <c r="C271">
        <v>20.203854</v>
      </c>
      <c r="D271">
        <f t="shared" si="11"/>
        <v>-2.08953890678481</v>
      </c>
      <c r="E271">
        <v>0.0531918811133756</v>
      </c>
      <c r="G271">
        <v>262</v>
      </c>
      <c r="H271">
        <f ca="1" t="shared" si="12"/>
        <v>-0.0589326063425471</v>
      </c>
    </row>
    <row r="272" spans="2:8">
      <c r="B272" s="31">
        <v>39960</v>
      </c>
      <c r="C272">
        <v>62.420593</v>
      </c>
      <c r="D272">
        <f t="shared" si="11"/>
        <v>0.46818436986012</v>
      </c>
      <c r="E272">
        <v>0.0530754810355614</v>
      </c>
      <c r="G272">
        <v>263</v>
      </c>
      <c r="H272">
        <f ca="1" t="shared" si="12"/>
        <v>0.00260222643706584</v>
      </c>
    </row>
    <row r="273" spans="2:8">
      <c r="B273" s="31">
        <v>36333</v>
      </c>
      <c r="C273">
        <v>33.196247</v>
      </c>
      <c r="D273">
        <f t="shared" si="11"/>
        <v>-0.636761167610302</v>
      </c>
      <c r="E273">
        <v>0.0529905684820335</v>
      </c>
      <c r="G273">
        <v>264</v>
      </c>
      <c r="H273">
        <f ca="1" t="shared" si="12"/>
        <v>0.00375777521780147</v>
      </c>
    </row>
    <row r="274" spans="2:8">
      <c r="B274" s="31">
        <v>35529</v>
      </c>
      <c r="C274">
        <v>54.334328</v>
      </c>
      <c r="D274">
        <f t="shared" si="11"/>
        <v>0.663758830329143</v>
      </c>
      <c r="E274">
        <v>0.0529809626061814</v>
      </c>
      <c r="G274">
        <v>265</v>
      </c>
      <c r="H274">
        <f ca="1" t="shared" si="12"/>
        <v>0.018540525815871</v>
      </c>
    </row>
    <row r="275" spans="2:8">
      <c r="B275" s="31">
        <v>33336</v>
      </c>
      <c r="C275">
        <v>18.269438</v>
      </c>
      <c r="D275">
        <f t="shared" si="11"/>
        <v>-0.223529317103241</v>
      </c>
      <c r="E275">
        <v>0.0529412563210758</v>
      </c>
      <c r="G275">
        <v>266</v>
      </c>
      <c r="H275">
        <f ca="1" t="shared" si="12"/>
        <v>-0.0133766477478247</v>
      </c>
    </row>
    <row r="276" spans="2:8">
      <c r="B276" s="31">
        <v>34009</v>
      </c>
      <c r="C276">
        <v>22.353193</v>
      </c>
      <c r="D276">
        <f t="shared" si="11"/>
        <v>-0.237176451704237</v>
      </c>
      <c r="E276">
        <v>0.0528845252667036</v>
      </c>
      <c r="G276">
        <v>267</v>
      </c>
      <c r="H276">
        <f ca="1" t="shared" si="12"/>
        <v>-0.0409786735559644</v>
      </c>
    </row>
    <row r="277" spans="2:8">
      <c r="B277" s="31">
        <v>36222</v>
      </c>
      <c r="C277">
        <v>27.654844</v>
      </c>
      <c r="D277">
        <f t="shared" si="11"/>
        <v>0.261656258122447</v>
      </c>
      <c r="E277">
        <v>0.0526596714846774</v>
      </c>
      <c r="G277">
        <v>268</v>
      </c>
      <c r="H277">
        <f ca="1" t="shared" si="12"/>
        <v>0.0164154555343006</v>
      </c>
    </row>
    <row r="278" spans="2:8">
      <c r="B278" s="31">
        <v>33956</v>
      </c>
      <c r="C278">
        <v>20.418781</v>
      </c>
      <c r="D278">
        <f t="shared" si="11"/>
        <v>-4.31440348961086</v>
      </c>
      <c r="E278">
        <v>0.0526314964639661</v>
      </c>
      <c r="G278">
        <v>269</v>
      </c>
      <c r="H278">
        <f ca="1" t="shared" si="12"/>
        <v>-0.00599485162706476</v>
      </c>
    </row>
    <row r="279" spans="2:8">
      <c r="B279" s="31">
        <v>40094</v>
      </c>
      <c r="C279">
        <v>108.513641</v>
      </c>
      <c r="D279">
        <f t="shared" si="11"/>
        <v>0.897387472234942</v>
      </c>
      <c r="E279">
        <v>0.052524548503538</v>
      </c>
      <c r="G279">
        <v>270</v>
      </c>
      <c r="H279">
        <f ca="1" t="shared" si="12"/>
        <v>0.0235286083595466</v>
      </c>
    </row>
    <row r="280" spans="2:8">
      <c r="B280" s="31">
        <v>37005</v>
      </c>
      <c r="C280">
        <v>11.134859</v>
      </c>
      <c r="D280">
        <f t="shared" si="11"/>
        <v>-6.82360638783122</v>
      </c>
      <c r="E280">
        <v>0.0524860709956005</v>
      </c>
      <c r="G280">
        <v>271</v>
      </c>
      <c r="H280">
        <f ca="1" t="shared" si="12"/>
        <v>0.0253281934034948</v>
      </c>
    </row>
    <row r="281" spans="2:8">
      <c r="B281" s="31">
        <v>40038</v>
      </c>
      <c r="C281">
        <v>87.114754</v>
      </c>
      <c r="D281">
        <f t="shared" si="11"/>
        <v>-1.57869552154162</v>
      </c>
      <c r="E281">
        <v>0.0524256430776353</v>
      </c>
      <c r="G281">
        <v>272</v>
      </c>
      <c r="H281">
        <f ca="1" t="shared" si="12"/>
        <v>-0.0538254058809913</v>
      </c>
    </row>
    <row r="282" spans="2:8">
      <c r="B282" s="31">
        <v>40669</v>
      </c>
      <c r="C282">
        <v>224.642426</v>
      </c>
      <c r="D282">
        <f t="shared" si="11"/>
        <v>0.889969680081714</v>
      </c>
      <c r="E282">
        <v>0.0523355058496386</v>
      </c>
      <c r="G282">
        <v>273</v>
      </c>
      <c r="H282">
        <f ca="1" t="shared" si="12"/>
        <v>0.0290809708220928</v>
      </c>
    </row>
    <row r="283" spans="2:8">
      <c r="B283" s="31">
        <v>34250</v>
      </c>
      <c r="C283">
        <v>24.717478</v>
      </c>
      <c r="D283">
        <f t="shared" si="11"/>
        <v>0.122845704565814</v>
      </c>
      <c r="E283">
        <v>0.0521741740803815</v>
      </c>
      <c r="G283">
        <v>274</v>
      </c>
      <c r="H283">
        <f ca="1" t="shared" si="12"/>
        <v>0.0319692429378557</v>
      </c>
    </row>
    <row r="284" spans="2:8">
      <c r="B284" s="31">
        <v>36145</v>
      </c>
      <c r="C284">
        <v>21.681042</v>
      </c>
      <c r="D284">
        <f t="shared" si="11"/>
        <v>-0.818297662999776</v>
      </c>
      <c r="E284">
        <v>0.052090669811903</v>
      </c>
      <c r="G284">
        <v>275</v>
      </c>
      <c r="H284">
        <f ca="1" t="shared" si="12"/>
        <v>0.00120590130724527</v>
      </c>
    </row>
    <row r="285" spans="2:8">
      <c r="B285" s="31">
        <v>35929</v>
      </c>
      <c r="C285">
        <v>39.422588</v>
      </c>
      <c r="D285">
        <f t="shared" si="11"/>
        <v>-0.13002571013349</v>
      </c>
      <c r="E285">
        <v>0.0520717462790621</v>
      </c>
      <c r="G285">
        <v>276</v>
      </c>
      <c r="H285">
        <f ca="1" t="shared" si="12"/>
        <v>0.00965091582009697</v>
      </c>
    </row>
    <row r="286" spans="2:8">
      <c r="B286" s="31">
        <v>39926</v>
      </c>
      <c r="C286">
        <v>44.548538</v>
      </c>
      <c r="D286">
        <f t="shared" si="11"/>
        <v>-19.7402705336817</v>
      </c>
      <c r="E286">
        <v>0.0519559137945223</v>
      </c>
      <c r="G286">
        <v>277</v>
      </c>
      <c r="H286">
        <f ca="1" t="shared" si="12"/>
        <v>-0.0108354655090021</v>
      </c>
    </row>
    <row r="287" spans="2:8">
      <c r="B287" s="31">
        <v>45327</v>
      </c>
      <c r="C287">
        <v>923.94873</v>
      </c>
      <c r="D287">
        <f t="shared" si="11"/>
        <v>0.92353127321253</v>
      </c>
      <c r="E287">
        <v>0.0518450412286404</v>
      </c>
      <c r="G287">
        <v>278</v>
      </c>
      <c r="H287">
        <f ca="1" t="shared" si="12"/>
        <v>-0.0607212142504387</v>
      </c>
    </row>
    <row r="288" spans="2:8">
      <c r="B288" s="31">
        <v>39969</v>
      </c>
      <c r="C288">
        <v>70.653183</v>
      </c>
      <c r="D288">
        <f t="shared" si="11"/>
        <v>-2.02556148107298</v>
      </c>
      <c r="E288">
        <v>0.0517727984031518</v>
      </c>
      <c r="G288">
        <v>279</v>
      </c>
      <c r="H288">
        <f ca="1" t="shared" si="12"/>
        <v>0.0233834273534508</v>
      </c>
    </row>
    <row r="289" spans="2:8">
      <c r="B289" s="31">
        <v>40603</v>
      </c>
      <c r="C289">
        <v>213.765549</v>
      </c>
      <c r="D289">
        <f t="shared" si="11"/>
        <v>0.133645847675857</v>
      </c>
      <c r="E289">
        <v>0.0517580454463221</v>
      </c>
      <c r="G289">
        <v>280</v>
      </c>
      <c r="H289">
        <f ca="1" t="shared" si="12"/>
        <v>0.0384877503060724</v>
      </c>
    </row>
    <row r="290" spans="2:8">
      <c r="B290" s="31">
        <v>40911</v>
      </c>
      <c r="C290">
        <v>185.196671</v>
      </c>
      <c r="D290">
        <f t="shared" si="11"/>
        <v>-0.490427859796681</v>
      </c>
      <c r="E290">
        <v>0.0515598198846674</v>
      </c>
      <c r="G290">
        <v>281</v>
      </c>
      <c r="H290">
        <f ca="1" t="shared" si="12"/>
        <v>0.0167806666184304</v>
      </c>
    </row>
    <row r="291" spans="2:8">
      <c r="B291" s="31">
        <v>41221</v>
      </c>
      <c r="C291">
        <v>276.022278</v>
      </c>
      <c r="D291">
        <f t="shared" si="11"/>
        <v>-0.660923778768321</v>
      </c>
      <c r="E291">
        <v>0.0514175272475652</v>
      </c>
      <c r="G291">
        <v>282</v>
      </c>
      <c r="H291">
        <f ca="1" t="shared" si="12"/>
        <v>0.000353078934708152</v>
      </c>
    </row>
    <row r="292" spans="2:8">
      <c r="B292" s="31">
        <v>45026</v>
      </c>
      <c r="C292">
        <v>458.451965</v>
      </c>
      <c r="D292">
        <f t="shared" si="11"/>
        <v>0.722848458071283</v>
      </c>
      <c r="E292">
        <v>0.0512681126800274</v>
      </c>
      <c r="G292">
        <v>283</v>
      </c>
      <c r="H292">
        <f ca="1" t="shared" si="12"/>
        <v>-0.0108090557198653</v>
      </c>
    </row>
    <row r="293" spans="2:8">
      <c r="B293" s="31">
        <v>43752</v>
      </c>
      <c r="C293">
        <v>127.060669</v>
      </c>
      <c r="D293">
        <f t="shared" si="11"/>
        <v>0.809979947453291</v>
      </c>
      <c r="E293">
        <v>0.0512318410664121</v>
      </c>
      <c r="G293">
        <v>284</v>
      </c>
      <c r="H293">
        <f ca="1" t="shared" si="12"/>
        <v>0.0487902917287795</v>
      </c>
    </row>
    <row r="294" spans="2:8">
      <c r="B294" s="31">
        <v>39773</v>
      </c>
      <c r="C294">
        <v>24.144075</v>
      </c>
      <c r="D294">
        <f t="shared" si="11"/>
        <v>-4.05808199320123</v>
      </c>
      <c r="E294">
        <v>0.0511279061218954</v>
      </c>
      <c r="G294">
        <v>285</v>
      </c>
      <c r="H294">
        <f ca="1" t="shared" si="12"/>
        <v>0.0287542988243492</v>
      </c>
    </row>
    <row r="295" spans="2:8">
      <c r="B295" s="31">
        <v>40147</v>
      </c>
      <c r="C295">
        <v>122.122711</v>
      </c>
      <c r="D295">
        <f t="shared" si="11"/>
        <v>0.879440794595528</v>
      </c>
      <c r="E295">
        <v>0.051119492425942</v>
      </c>
      <c r="G295">
        <v>286</v>
      </c>
      <c r="H295">
        <f ca="1" t="shared" si="12"/>
        <v>-0.0367870886058267</v>
      </c>
    </row>
    <row r="296" spans="2:8">
      <c r="B296" s="31">
        <v>34093</v>
      </c>
      <c r="C296">
        <v>14.723017</v>
      </c>
      <c r="D296">
        <f t="shared" si="11"/>
        <v>-16.3809656675666</v>
      </c>
      <c r="E296">
        <v>0.0510948265562691</v>
      </c>
      <c r="G296">
        <v>287</v>
      </c>
      <c r="H296">
        <f ca="1" t="shared" si="12"/>
        <v>-0.0524149972262468</v>
      </c>
    </row>
    <row r="297" spans="2:8">
      <c r="B297" s="31">
        <v>41164</v>
      </c>
      <c r="C297">
        <v>255.900253</v>
      </c>
      <c r="D297">
        <f t="shared" si="11"/>
        <v>0.628666881388351</v>
      </c>
      <c r="E297">
        <v>0.0510923254147779</v>
      </c>
      <c r="G297">
        <v>288</v>
      </c>
      <c r="H297">
        <f ca="1" t="shared" si="12"/>
        <v>-0.0493929412237921</v>
      </c>
    </row>
    <row r="298" spans="2:8">
      <c r="B298" s="31">
        <v>40057</v>
      </c>
      <c r="C298">
        <v>95.024239</v>
      </c>
      <c r="D298">
        <f t="shared" si="11"/>
        <v>-0.139993859882424</v>
      </c>
      <c r="E298">
        <v>0.0509690269658459</v>
      </c>
      <c r="G298">
        <v>289</v>
      </c>
      <c r="H298">
        <f ca="1" t="shared" si="12"/>
        <v>0.0382602498574232</v>
      </c>
    </row>
    <row r="299" spans="2:8">
      <c r="B299" s="31">
        <v>44018</v>
      </c>
      <c r="C299">
        <v>108.327049</v>
      </c>
      <c r="D299">
        <f t="shared" si="11"/>
        <v>-0.206146952272281</v>
      </c>
      <c r="E299">
        <v>0.0509174675292779</v>
      </c>
      <c r="G299">
        <v>290</v>
      </c>
      <c r="H299">
        <f ca="1" t="shared" si="12"/>
        <v>0.0195519346999092</v>
      </c>
    </row>
    <row r="300" spans="2:8">
      <c r="B300" s="31">
        <v>40324</v>
      </c>
      <c r="C300">
        <v>130.65834</v>
      </c>
      <c r="D300">
        <f t="shared" si="11"/>
        <v>0.727376300663241</v>
      </c>
      <c r="E300">
        <v>0.050810625636297</v>
      </c>
      <c r="G300">
        <v>291</v>
      </c>
      <c r="H300">
        <f ca="1" t="shared" si="12"/>
        <v>-0.0103279561716403</v>
      </c>
    </row>
    <row r="301" spans="2:8">
      <c r="B301" s="31">
        <v>35851</v>
      </c>
      <c r="C301">
        <v>35.62056</v>
      </c>
      <c r="D301">
        <f t="shared" si="11"/>
        <v>-4.83747026997891</v>
      </c>
      <c r="E301">
        <v>0.0507302804896947</v>
      </c>
      <c r="G301">
        <v>292</v>
      </c>
      <c r="H301">
        <f ca="1" t="shared" si="12"/>
        <v>-0.0194405896818151</v>
      </c>
    </row>
    <row r="302" spans="2:8">
      <c r="B302" s="31">
        <v>40599</v>
      </c>
      <c r="C302">
        <v>207.93396</v>
      </c>
      <c r="D302">
        <f t="shared" si="11"/>
        <v>-0.652521728533425</v>
      </c>
      <c r="E302">
        <v>0.0506889206553851</v>
      </c>
      <c r="G302">
        <v>293</v>
      </c>
      <c r="H302">
        <f ca="1" t="shared" si="12"/>
        <v>-0.0559257555878007</v>
      </c>
    </row>
    <row r="303" spans="2:8">
      <c r="B303" s="31">
        <v>44257</v>
      </c>
      <c r="C303">
        <v>343.615387</v>
      </c>
      <c r="D303">
        <f t="shared" si="11"/>
        <v>0.931819514240787</v>
      </c>
      <c r="E303">
        <v>0.0504700477804855</v>
      </c>
      <c r="G303">
        <v>294</v>
      </c>
      <c r="H303">
        <f ca="1" t="shared" si="12"/>
        <v>0.0123312346344886</v>
      </c>
    </row>
    <row r="304" spans="2:8">
      <c r="B304" s="31">
        <v>34249</v>
      </c>
      <c r="C304">
        <v>23.427864</v>
      </c>
      <c r="D304">
        <f t="shared" si="11"/>
        <v>-1.83173126666605</v>
      </c>
      <c r="E304">
        <v>0.050458547992254</v>
      </c>
      <c r="G304">
        <v>295</v>
      </c>
      <c r="H304">
        <f ca="1" t="shared" si="12"/>
        <v>-0.00624145494365587</v>
      </c>
    </row>
    <row r="305" spans="2:8">
      <c r="B305" s="31">
        <v>38177</v>
      </c>
      <c r="C305">
        <v>66.341415</v>
      </c>
      <c r="D305">
        <f t="shared" si="11"/>
        <v>-1.39462955380135</v>
      </c>
      <c r="E305">
        <v>0.0504270974624222</v>
      </c>
      <c r="G305">
        <v>296</v>
      </c>
      <c r="H305">
        <f ca="1" t="shared" si="12"/>
        <v>0.00296378252255213</v>
      </c>
    </row>
    <row r="306" spans="2:8">
      <c r="B306" s="31">
        <v>43510</v>
      </c>
      <c r="C306">
        <v>158.863113</v>
      </c>
      <c r="D306">
        <f t="shared" si="11"/>
        <v>0.926811153448819</v>
      </c>
      <c r="E306">
        <v>0.0503597395828445</v>
      </c>
      <c r="G306">
        <v>297</v>
      </c>
      <c r="H306">
        <f ca="1" t="shared" si="12"/>
        <v>0.00698883672726537</v>
      </c>
    </row>
    <row r="307" spans="2:8">
      <c r="B307" s="31">
        <v>37011</v>
      </c>
      <c r="C307">
        <v>11.627008</v>
      </c>
      <c r="D307">
        <f t="shared" si="11"/>
        <v>-0.240079477024528</v>
      </c>
      <c r="E307">
        <v>0.0502644360440794</v>
      </c>
      <c r="G307">
        <v>298</v>
      </c>
      <c r="H307">
        <f ca="1" t="shared" si="12"/>
        <v>0.0103093408420189</v>
      </c>
    </row>
    <row r="308" spans="2:8">
      <c r="B308" s="31">
        <v>36893</v>
      </c>
      <c r="C308">
        <v>14.418414</v>
      </c>
      <c r="D308">
        <f t="shared" si="11"/>
        <v>0.212266758327234</v>
      </c>
      <c r="E308">
        <v>0.0501334612808315</v>
      </c>
      <c r="G308">
        <v>299</v>
      </c>
      <c r="H308">
        <f ca="1" t="shared" si="12"/>
        <v>0.0550124481179199</v>
      </c>
    </row>
    <row r="309" spans="2:8">
      <c r="B309" s="31">
        <v>36831</v>
      </c>
      <c r="C309">
        <v>11.357864</v>
      </c>
      <c r="D309">
        <f t="shared" si="11"/>
        <v>-0.892385575315922</v>
      </c>
      <c r="E309">
        <v>0.0501015860024384</v>
      </c>
      <c r="G309">
        <v>300</v>
      </c>
      <c r="H309">
        <f ca="1" t="shared" si="12"/>
        <v>-0.0381305314202106</v>
      </c>
    </row>
    <row r="310" spans="2:8">
      <c r="B310" s="31">
        <v>33959</v>
      </c>
      <c r="C310">
        <v>21.493458</v>
      </c>
      <c r="D310">
        <f t="shared" si="11"/>
        <v>-1.21705381237398</v>
      </c>
      <c r="E310">
        <v>0.0500001907557174</v>
      </c>
      <c r="G310">
        <v>301</v>
      </c>
      <c r="H310">
        <f ca="1" t="shared" si="12"/>
        <v>-0.0511380093864994</v>
      </c>
    </row>
    <row r="311" spans="2:8">
      <c r="B311" s="31">
        <v>34577</v>
      </c>
      <c r="C311">
        <v>47.652153</v>
      </c>
      <c r="D311">
        <f t="shared" si="11"/>
        <v>-1.40000156970872</v>
      </c>
      <c r="E311">
        <v>0.0499997345345549</v>
      </c>
      <c r="G311">
        <v>302</v>
      </c>
      <c r="H311">
        <f ca="1" t="shared" si="12"/>
        <v>-0.027530126451859</v>
      </c>
    </row>
    <row r="312" spans="2:8">
      <c r="B312" s="31">
        <v>38883</v>
      </c>
      <c r="C312">
        <v>114.365242</v>
      </c>
      <c r="D312">
        <f t="shared" si="11"/>
        <v>-3.46221071258696</v>
      </c>
      <c r="E312">
        <v>0.049917342893394</v>
      </c>
      <c r="G312">
        <v>303</v>
      </c>
      <c r="H312">
        <f ca="1" t="shared" si="12"/>
        <v>0.0183821881003091</v>
      </c>
    </row>
    <row r="313" spans="2:8">
      <c r="B313" s="31">
        <v>42132</v>
      </c>
      <c r="C313">
        <v>510.321808</v>
      </c>
      <c r="D313">
        <f t="shared" si="11"/>
        <v>0.96609545050052</v>
      </c>
      <c r="E313">
        <v>0.0498345761465087</v>
      </c>
      <c r="G313">
        <v>304</v>
      </c>
      <c r="H313">
        <f ca="1" t="shared" si="12"/>
        <v>0.0125632883017757</v>
      </c>
    </row>
    <row r="314" spans="2:8">
      <c r="B314" s="31">
        <v>33333</v>
      </c>
      <c r="C314">
        <v>17.302231</v>
      </c>
      <c r="D314">
        <f t="shared" si="11"/>
        <v>-17.1061167776572</v>
      </c>
      <c r="E314">
        <v>0.0496893146323152</v>
      </c>
      <c r="G314">
        <v>305</v>
      </c>
      <c r="H314">
        <f ca="1" t="shared" si="12"/>
        <v>-0.0190425633530057</v>
      </c>
    </row>
    <row r="315" spans="2:8">
      <c r="B315" s="31">
        <v>42430</v>
      </c>
      <c r="C315">
        <v>313.276215</v>
      </c>
      <c r="D315">
        <f t="shared" si="11"/>
        <v>0.953418991607773</v>
      </c>
      <c r="E315">
        <v>0.049627415857281</v>
      </c>
      <c r="G315">
        <v>306</v>
      </c>
      <c r="H315">
        <f ca="1" t="shared" si="12"/>
        <v>0.024642294902779</v>
      </c>
    </row>
    <row r="316" spans="2:8">
      <c r="B316" s="31">
        <v>36090</v>
      </c>
      <c r="C316">
        <v>14.592722</v>
      </c>
      <c r="D316">
        <f t="shared" si="11"/>
        <v>-1.38607964984189</v>
      </c>
      <c r="E316">
        <v>0.0493890036416784</v>
      </c>
      <c r="G316">
        <v>307</v>
      </c>
      <c r="H316">
        <f ca="1" t="shared" si="12"/>
        <v>0.0528999878144007</v>
      </c>
    </row>
    <row r="317" spans="2:8">
      <c r="B317" s="31">
        <v>33662</v>
      </c>
      <c r="C317">
        <v>34.819397</v>
      </c>
      <c r="D317">
        <f t="shared" si="11"/>
        <v>-5.5486935629586</v>
      </c>
      <c r="E317">
        <v>0.049382877021104</v>
      </c>
      <c r="G317">
        <v>308</v>
      </c>
      <c r="H317">
        <f ca="1" t="shared" si="12"/>
        <v>-0.0234322925286273</v>
      </c>
    </row>
    <row r="318" spans="2:8">
      <c r="B318" s="31">
        <v>40555</v>
      </c>
      <c r="C318">
        <v>228.021561</v>
      </c>
      <c r="D318">
        <f t="shared" si="11"/>
        <v>0.163172902758963</v>
      </c>
      <c r="E318">
        <v>0.0492199331974576</v>
      </c>
      <c r="G318">
        <v>309</v>
      </c>
      <c r="H318">
        <f ca="1" t="shared" si="12"/>
        <v>-0.00257598395572726</v>
      </c>
    </row>
    <row r="319" spans="2:8">
      <c r="B319" s="31">
        <v>43839</v>
      </c>
      <c r="C319">
        <v>190.814621</v>
      </c>
      <c r="D319">
        <f t="shared" si="11"/>
        <v>-0.347135401117926</v>
      </c>
      <c r="E319">
        <v>0.0492187807767624</v>
      </c>
      <c r="G319">
        <v>310</v>
      </c>
      <c r="H319">
        <f ca="1" t="shared" si="12"/>
        <v>-0.0269571589617922</v>
      </c>
    </row>
    <row r="320" spans="2:8">
      <c r="B320" s="31">
        <v>44215</v>
      </c>
      <c r="C320">
        <v>257.053131</v>
      </c>
      <c r="D320">
        <f t="shared" si="11"/>
        <v>0.266828121226036</v>
      </c>
      <c r="E320">
        <v>0.0491011797868356</v>
      </c>
      <c r="G320">
        <v>311</v>
      </c>
      <c r="H320">
        <f ca="1" t="shared" si="12"/>
        <v>0.0507298681319033</v>
      </c>
    </row>
    <row r="321" spans="2:8">
      <c r="B321" s="31">
        <v>40401</v>
      </c>
      <c r="C321">
        <v>188.464127</v>
      </c>
      <c r="D321">
        <f t="shared" si="11"/>
        <v>0.339049775769794</v>
      </c>
      <c r="E321">
        <v>0.0490712431443252</v>
      </c>
      <c r="G321">
        <v>312</v>
      </c>
      <c r="H321">
        <f ca="1" t="shared" si="12"/>
        <v>0.0307156208793582</v>
      </c>
    </row>
    <row r="322" spans="2:8">
      <c r="B322" s="31">
        <v>38877</v>
      </c>
      <c r="C322">
        <v>124.565407</v>
      </c>
      <c r="D322">
        <f t="shared" si="11"/>
        <v>0.304100864857287</v>
      </c>
      <c r="E322">
        <v>0.0490656125741233</v>
      </c>
      <c r="G322">
        <v>313</v>
      </c>
      <c r="H322">
        <f ca="1" t="shared" si="12"/>
        <v>-0.00418376685810029</v>
      </c>
    </row>
    <row r="323" spans="2:8">
      <c r="B323" s="31">
        <v>38566</v>
      </c>
      <c r="C323">
        <v>86.684959</v>
      </c>
      <c r="D323">
        <f t="shared" si="11"/>
        <v>0.791975179915584</v>
      </c>
      <c r="E323">
        <v>0.0490606680681479</v>
      </c>
      <c r="G323">
        <v>314</v>
      </c>
      <c r="H323">
        <f ca="1" t="shared" si="12"/>
        <v>0.0421839466168521</v>
      </c>
    </row>
    <row r="324" spans="2:8">
      <c r="B324" s="31">
        <v>37270</v>
      </c>
      <c r="C324">
        <v>18.032623</v>
      </c>
      <c r="D324">
        <f t="shared" si="11"/>
        <v>-13.474497304136</v>
      </c>
      <c r="E324">
        <v>0.0490401756860331</v>
      </c>
      <c r="G324">
        <v>315</v>
      </c>
      <c r="H324">
        <f ca="1" t="shared" si="12"/>
        <v>-0.0430367579045972</v>
      </c>
    </row>
    <row r="325" spans="2:8">
      <c r="B325" s="31">
        <v>40967</v>
      </c>
      <c r="C325">
        <v>261.013153</v>
      </c>
      <c r="D325">
        <f t="shared" si="11"/>
        <v>0.946173969248209</v>
      </c>
      <c r="E325">
        <v>0.0490213303541833</v>
      </c>
      <c r="G325">
        <v>316</v>
      </c>
      <c r="H325">
        <f ca="1" t="shared" si="12"/>
        <v>-0.00914737727519851</v>
      </c>
    </row>
    <row r="326" spans="2:8">
      <c r="B326" s="31">
        <v>37204</v>
      </c>
      <c r="C326">
        <v>14.049302</v>
      </c>
      <c r="D326">
        <f t="shared" si="11"/>
        <v>-0.439629100435025</v>
      </c>
      <c r="E326">
        <v>0.0487139503442947</v>
      </c>
      <c r="G326">
        <v>317</v>
      </c>
      <c r="H326">
        <f ca="1" t="shared" si="12"/>
        <v>-0.00388329482982649</v>
      </c>
    </row>
    <row r="327" spans="2:8">
      <c r="B327" s="31">
        <v>36642</v>
      </c>
      <c r="C327">
        <v>20.225784</v>
      </c>
      <c r="D327">
        <f t="shared" si="11"/>
        <v>0.474565139230202</v>
      </c>
      <c r="E327">
        <v>0.0485257827335642</v>
      </c>
      <c r="G327">
        <v>318</v>
      </c>
      <c r="H327">
        <f ca="1" t="shared" si="12"/>
        <v>-0.0401843618460303</v>
      </c>
    </row>
    <row r="328" spans="2:8">
      <c r="B328" s="31">
        <v>36999</v>
      </c>
      <c r="C328">
        <v>10.627332</v>
      </c>
      <c r="D328">
        <f t="shared" si="11"/>
        <v>-0.865332992325826</v>
      </c>
      <c r="E328">
        <v>0.0484804652757624</v>
      </c>
      <c r="G328">
        <v>319</v>
      </c>
      <c r="H328">
        <f ca="1" t="shared" si="12"/>
        <v>-0.0112343517770641</v>
      </c>
    </row>
    <row r="329" spans="2:8">
      <c r="B329" s="31">
        <v>36108</v>
      </c>
      <c r="C329">
        <v>19.823513</v>
      </c>
      <c r="D329">
        <f t="shared" si="11"/>
        <v>0.172579148811818</v>
      </c>
      <c r="E329">
        <v>0.0483508145100214</v>
      </c>
      <c r="G329">
        <v>320</v>
      </c>
      <c r="H329">
        <f ca="1" t="shared" si="12"/>
        <v>-0.0214017859737453</v>
      </c>
    </row>
    <row r="330" spans="2:8">
      <c r="B330" s="31">
        <v>37266</v>
      </c>
      <c r="C330">
        <v>16.402388</v>
      </c>
      <c r="D330">
        <f t="shared" ref="D330:D393" si="13">(C330-C331)/C330</f>
        <v>-0.526300377725487</v>
      </c>
      <c r="E330">
        <v>0.0482890662018237</v>
      </c>
      <c r="G330">
        <v>321</v>
      </c>
      <c r="H330">
        <f ca="1" t="shared" si="12"/>
        <v>0.0565056218696847</v>
      </c>
    </row>
    <row r="331" spans="2:8">
      <c r="B331" s="31">
        <v>36571</v>
      </c>
      <c r="C331">
        <v>25.034971</v>
      </c>
      <c r="D331">
        <f t="shared" si="13"/>
        <v>0.197075522875581</v>
      </c>
      <c r="E331">
        <v>0.048250824816214</v>
      </c>
      <c r="G331">
        <v>322</v>
      </c>
      <c r="H331">
        <f ca="1" t="shared" ref="H331:H394" si="14">_xlfn.NORM.INV(RAND(),N$12,N$13)</f>
        <v>0.0187011048285716</v>
      </c>
    </row>
    <row r="332" spans="2:8">
      <c r="B332" s="31">
        <v>37273</v>
      </c>
      <c r="C332">
        <v>20.101191</v>
      </c>
      <c r="D332">
        <f t="shared" si="13"/>
        <v>-0.392119153536723</v>
      </c>
      <c r="E332">
        <v>0.0482020194723785</v>
      </c>
      <c r="G332">
        <v>323</v>
      </c>
      <c r="H332">
        <f ca="1" t="shared" si="14"/>
        <v>0.023984780761927</v>
      </c>
    </row>
    <row r="333" spans="2:8">
      <c r="B333" s="31">
        <v>37777</v>
      </c>
      <c r="C333">
        <v>27.983253</v>
      </c>
      <c r="D333">
        <f t="shared" si="13"/>
        <v>-0.00525735874953491</v>
      </c>
      <c r="E333">
        <v>0.0480899772446042</v>
      </c>
      <c r="G333">
        <v>324</v>
      </c>
      <c r="H333">
        <f ca="1" t="shared" si="14"/>
        <v>-0.0293438664087781</v>
      </c>
    </row>
    <row r="334" spans="2:8">
      <c r="B334" s="31">
        <v>36327</v>
      </c>
      <c r="C334">
        <v>28.130371</v>
      </c>
      <c r="D334">
        <f t="shared" si="13"/>
        <v>-5.84505021281092</v>
      </c>
      <c r="E334">
        <v>0.0480718153343943</v>
      </c>
      <c r="G334">
        <v>325</v>
      </c>
      <c r="H334">
        <f ca="1" t="shared" si="14"/>
        <v>-0.0149057995941355</v>
      </c>
    </row>
    <row r="335" spans="2:8">
      <c r="B335" s="31">
        <v>43832</v>
      </c>
      <c r="C335">
        <v>192.553802</v>
      </c>
      <c r="D335">
        <f t="shared" si="13"/>
        <v>0.860471116535004</v>
      </c>
      <c r="E335">
        <v>0.0480000078108039</v>
      </c>
      <c r="G335">
        <v>326</v>
      </c>
      <c r="H335">
        <f ca="1" t="shared" si="14"/>
        <v>0.00490586227273189</v>
      </c>
    </row>
    <row r="336" spans="2:8">
      <c r="B336" s="31">
        <v>33823</v>
      </c>
      <c r="C336">
        <v>26.866817</v>
      </c>
      <c r="D336">
        <f t="shared" si="13"/>
        <v>-1.80880288126427</v>
      </c>
      <c r="E336">
        <v>0.0479999547397074</v>
      </c>
      <c r="G336">
        <v>327</v>
      </c>
      <c r="H336">
        <f ca="1" t="shared" si="14"/>
        <v>0.0174229699619399</v>
      </c>
    </row>
    <row r="337" spans="2:8">
      <c r="B337" s="31">
        <v>39666</v>
      </c>
      <c r="C337">
        <v>75.463593</v>
      </c>
      <c r="D337">
        <f t="shared" si="13"/>
        <v>-0.471732746676931</v>
      </c>
      <c r="E337">
        <v>0.047990717855165</v>
      </c>
      <c r="G337">
        <v>328</v>
      </c>
      <c r="H337">
        <f ca="1" t="shared" si="14"/>
        <v>-0.0132725940253616</v>
      </c>
    </row>
    <row r="338" spans="2:8">
      <c r="B338" s="31">
        <v>39526</v>
      </c>
      <c r="C338">
        <v>111.062241</v>
      </c>
      <c r="D338">
        <f t="shared" si="13"/>
        <v>0.556470736080321</v>
      </c>
      <c r="E338">
        <v>0.0479521118252963</v>
      </c>
      <c r="G338">
        <v>329</v>
      </c>
      <c r="H338">
        <f ca="1" t="shared" si="14"/>
        <v>-0.0513784893746885</v>
      </c>
    </row>
    <row r="339" spans="2:8">
      <c r="B339" s="31">
        <v>39938</v>
      </c>
      <c r="C339">
        <v>49.259354</v>
      </c>
      <c r="D339">
        <f t="shared" si="13"/>
        <v>0.150756869446562</v>
      </c>
      <c r="E339">
        <v>0.0479086875560732</v>
      </c>
      <c r="G339">
        <v>330</v>
      </c>
      <c r="H339">
        <f ca="1" t="shared" si="14"/>
        <v>-0.0231441791241682</v>
      </c>
    </row>
    <row r="340" spans="2:8">
      <c r="B340" s="31">
        <v>36389</v>
      </c>
      <c r="C340">
        <v>41.833168</v>
      </c>
      <c r="D340">
        <f t="shared" si="13"/>
        <v>0.244728895502248</v>
      </c>
      <c r="E340">
        <v>0.0476448257516619</v>
      </c>
      <c r="G340">
        <v>331</v>
      </c>
      <c r="H340">
        <f ca="1" t="shared" si="14"/>
        <v>-0.0826425475895654</v>
      </c>
    </row>
    <row r="341" spans="2:8">
      <c r="B341" s="31">
        <v>34316</v>
      </c>
      <c r="C341">
        <v>31.595383</v>
      </c>
      <c r="D341">
        <f t="shared" si="13"/>
        <v>0.285714181720791</v>
      </c>
      <c r="E341">
        <v>0.0476192676632532</v>
      </c>
      <c r="G341">
        <v>332</v>
      </c>
      <c r="H341">
        <f ca="1" t="shared" si="14"/>
        <v>-0.00896921869083655</v>
      </c>
    </row>
    <row r="342" spans="2:8">
      <c r="B342" s="31">
        <v>33962</v>
      </c>
      <c r="C342">
        <v>22.568134</v>
      </c>
      <c r="D342">
        <f t="shared" si="13"/>
        <v>-2.59171932424719</v>
      </c>
      <c r="E342">
        <v>0.0476191784398303</v>
      </c>
      <c r="G342">
        <v>333</v>
      </c>
      <c r="H342">
        <f ca="1" t="shared" si="14"/>
        <v>0.00779554829132276</v>
      </c>
    </row>
    <row r="343" spans="2:8">
      <c r="B343" s="31">
        <v>38597</v>
      </c>
      <c r="C343">
        <v>81.058403</v>
      </c>
      <c r="D343">
        <f t="shared" si="13"/>
        <v>-2.20735372741059</v>
      </c>
      <c r="E343">
        <v>0.0474931143165996</v>
      </c>
      <c r="G343">
        <v>334</v>
      </c>
      <c r="H343">
        <f ca="1" t="shared" si="14"/>
        <v>-0.0213741502373151</v>
      </c>
    </row>
    <row r="344" spans="2:8">
      <c r="B344" s="31">
        <v>41214</v>
      </c>
      <c r="C344">
        <v>259.982971</v>
      </c>
      <c r="D344">
        <f t="shared" si="13"/>
        <v>0.927060234264343</v>
      </c>
      <c r="E344">
        <v>0.0474855870463916</v>
      </c>
      <c r="G344">
        <v>335</v>
      </c>
      <c r="H344">
        <f ca="1" t="shared" si="14"/>
        <v>-0.0193303738068869</v>
      </c>
    </row>
    <row r="345" spans="2:8">
      <c r="B345" s="31">
        <v>37342</v>
      </c>
      <c r="C345">
        <v>18.963097</v>
      </c>
      <c r="D345">
        <f t="shared" si="13"/>
        <v>-0.798294550726603</v>
      </c>
      <c r="E345">
        <v>0.0474454146387587</v>
      </c>
      <c r="G345">
        <v>336</v>
      </c>
      <c r="H345">
        <f ca="1" t="shared" si="14"/>
        <v>-0.00280165086645674</v>
      </c>
    </row>
    <row r="346" spans="2:8">
      <c r="B346" s="31">
        <v>39804</v>
      </c>
      <c r="C346">
        <v>34.101234</v>
      </c>
      <c r="D346">
        <f t="shared" si="13"/>
        <v>-0.206822280976694</v>
      </c>
      <c r="E346">
        <v>0.0473781681918021</v>
      </c>
      <c r="G346">
        <v>337</v>
      </c>
      <c r="H346">
        <f ca="1" t="shared" si="14"/>
        <v>0.0161080740375934</v>
      </c>
    </row>
    <row r="347" spans="2:8">
      <c r="B347" s="31">
        <v>34823</v>
      </c>
      <c r="C347">
        <v>41.154129</v>
      </c>
      <c r="D347">
        <f t="shared" si="13"/>
        <v>-0.0823587834892581</v>
      </c>
      <c r="E347">
        <v>0.0473682239757764</v>
      </c>
      <c r="G347">
        <v>338</v>
      </c>
      <c r="H347">
        <f ca="1" t="shared" si="14"/>
        <v>-0.00569771257309239</v>
      </c>
    </row>
    <row r="348" spans="2:8">
      <c r="B348" s="31">
        <v>36458</v>
      </c>
      <c r="C348">
        <v>44.543533</v>
      </c>
      <c r="D348">
        <f t="shared" si="13"/>
        <v>-1.01698666336144</v>
      </c>
      <c r="E348">
        <v>0.0472881214878037</v>
      </c>
      <c r="G348">
        <v>339</v>
      </c>
      <c r="H348">
        <f ca="1" t="shared" si="14"/>
        <v>-0.0319312791166056</v>
      </c>
    </row>
    <row r="349" spans="2:8">
      <c r="B349" s="31">
        <v>38622</v>
      </c>
      <c r="C349">
        <v>89.843712</v>
      </c>
      <c r="D349">
        <f t="shared" si="13"/>
        <v>-0.449276594894031</v>
      </c>
      <c r="E349">
        <v>0.0471524484651747</v>
      </c>
      <c r="G349">
        <v>340</v>
      </c>
      <c r="H349">
        <f ca="1" t="shared" si="14"/>
        <v>-0.0389166938215379</v>
      </c>
    </row>
    <row r="350" spans="2:8">
      <c r="B350" s="31">
        <v>38761</v>
      </c>
      <c r="C350">
        <v>130.208389</v>
      </c>
      <c r="D350">
        <f t="shared" si="13"/>
        <v>0.719381529250009</v>
      </c>
      <c r="E350">
        <v>0.0471286300915682</v>
      </c>
      <c r="G350">
        <v>341</v>
      </c>
      <c r="H350">
        <f ca="1" t="shared" si="14"/>
        <v>-0.0245402506684605</v>
      </c>
    </row>
    <row r="351" spans="2:8">
      <c r="B351" s="31">
        <v>33665</v>
      </c>
      <c r="C351">
        <v>36.538879</v>
      </c>
      <c r="D351">
        <f t="shared" si="13"/>
        <v>0.223462082676373</v>
      </c>
      <c r="E351">
        <v>0.0470589697073082</v>
      </c>
      <c r="G351">
        <v>342</v>
      </c>
      <c r="H351">
        <f ca="1" t="shared" si="14"/>
        <v>-0.0392938995607129</v>
      </c>
    </row>
    <row r="352" spans="2:8">
      <c r="B352" s="31">
        <v>39812</v>
      </c>
      <c r="C352">
        <v>28.373825</v>
      </c>
      <c r="D352">
        <f t="shared" si="13"/>
        <v>-6.56740203338817</v>
      </c>
      <c r="E352">
        <v>0.0470249605049725</v>
      </c>
      <c r="G352">
        <v>343</v>
      </c>
      <c r="H352">
        <f ca="1" t="shared" si="14"/>
        <v>0.00568641123376488</v>
      </c>
    </row>
    <row r="353" spans="2:8">
      <c r="B353" s="31">
        <v>43565</v>
      </c>
      <c r="C353">
        <v>214.716141</v>
      </c>
      <c r="D353">
        <f t="shared" si="13"/>
        <v>-0.694020101637352</v>
      </c>
      <c r="E353">
        <v>0.0469799659821569</v>
      </c>
      <c r="G353">
        <v>344</v>
      </c>
      <c r="H353">
        <f ca="1" t="shared" si="14"/>
        <v>0.0357387664643236</v>
      </c>
    </row>
    <row r="354" spans="2:8">
      <c r="B354" s="31">
        <v>41557</v>
      </c>
      <c r="C354">
        <v>363.733459</v>
      </c>
      <c r="D354">
        <f t="shared" si="13"/>
        <v>0.784880997158966</v>
      </c>
      <c r="E354">
        <v>0.0469528100245515</v>
      </c>
      <c r="G354">
        <v>345</v>
      </c>
      <c r="H354">
        <f ca="1" t="shared" si="14"/>
        <v>-0.0266864068569019</v>
      </c>
    </row>
    <row r="355" spans="2:8">
      <c r="B355" s="31">
        <v>38320</v>
      </c>
      <c r="C355">
        <v>78.245979</v>
      </c>
      <c r="D355">
        <f t="shared" si="13"/>
        <v>0.648395734175682</v>
      </c>
      <c r="E355">
        <v>0.04693893599312</v>
      </c>
      <c r="G355">
        <v>346</v>
      </c>
      <c r="H355">
        <f ca="1" t="shared" si="14"/>
        <v>-0.0190451033396592</v>
      </c>
    </row>
    <row r="356" spans="2:8">
      <c r="B356" s="31">
        <v>34305</v>
      </c>
      <c r="C356">
        <v>27.51162</v>
      </c>
      <c r="D356">
        <f t="shared" si="13"/>
        <v>-1.65702408654961</v>
      </c>
      <c r="E356">
        <v>0.0468749204881429</v>
      </c>
      <c r="G356">
        <v>347</v>
      </c>
      <c r="H356">
        <f ca="1" t="shared" si="14"/>
        <v>0.0257005365871601</v>
      </c>
    </row>
    <row r="357" spans="2:8">
      <c r="B357" s="31">
        <v>39659</v>
      </c>
      <c r="C357">
        <v>73.099037</v>
      </c>
      <c r="D357">
        <f t="shared" si="13"/>
        <v>-5.80460363657048</v>
      </c>
      <c r="E357">
        <v>0.0467771552175167</v>
      </c>
      <c r="G357">
        <v>348</v>
      </c>
      <c r="H357">
        <f ca="1" t="shared" si="14"/>
        <v>-0.00937723953359104</v>
      </c>
    </row>
    <row r="358" spans="2:8">
      <c r="B358" s="31">
        <v>45054</v>
      </c>
      <c r="C358">
        <v>497.409973</v>
      </c>
      <c r="D358">
        <f t="shared" si="13"/>
        <v>0.972883641800242</v>
      </c>
      <c r="E358">
        <v>0.0467532322678218</v>
      </c>
      <c r="G358">
        <v>349</v>
      </c>
      <c r="H358">
        <f ca="1" t="shared" si="14"/>
        <v>-0.0153628866907286</v>
      </c>
    </row>
    <row r="359" spans="2:8">
      <c r="B359" s="31">
        <v>36854</v>
      </c>
      <c r="C359">
        <v>13.487947</v>
      </c>
      <c r="D359">
        <f t="shared" si="13"/>
        <v>-3.93208239919685</v>
      </c>
      <c r="E359">
        <v>0.0467506285426537</v>
      </c>
      <c r="G359">
        <v>350</v>
      </c>
      <c r="H359">
        <f ca="1" t="shared" si="14"/>
        <v>-0.036184369257084</v>
      </c>
    </row>
    <row r="360" spans="2:8">
      <c r="B360" s="31">
        <v>38126</v>
      </c>
      <c r="C360">
        <v>66.523666</v>
      </c>
      <c r="D360">
        <f t="shared" si="13"/>
        <v>-3.33700570560859</v>
      </c>
      <c r="E360">
        <v>0.0466854307157396</v>
      </c>
      <c r="G360">
        <v>351</v>
      </c>
      <c r="H360">
        <f ca="1" t="shared" si="14"/>
        <v>0.0216572358875234</v>
      </c>
    </row>
    <row r="361" spans="2:8">
      <c r="B361" s="31">
        <v>41439</v>
      </c>
      <c r="C361">
        <v>288.513519</v>
      </c>
      <c r="D361">
        <f t="shared" si="13"/>
        <v>0.78714768648328</v>
      </c>
      <c r="E361">
        <v>0.046664426840948</v>
      </c>
      <c r="G361">
        <v>352</v>
      </c>
      <c r="H361">
        <f ca="1" t="shared" si="14"/>
        <v>-0.0285646285361975</v>
      </c>
    </row>
    <row r="362" spans="2:8">
      <c r="B362" s="31">
        <v>35594</v>
      </c>
      <c r="C362">
        <v>61.41077</v>
      </c>
      <c r="D362">
        <f t="shared" si="13"/>
        <v>0.65840146606206</v>
      </c>
      <c r="E362">
        <v>0.0466101467218209</v>
      </c>
      <c r="G362">
        <v>353</v>
      </c>
      <c r="H362">
        <f ca="1" t="shared" si="14"/>
        <v>0.0228480831103524</v>
      </c>
    </row>
    <row r="363" spans="2:8">
      <c r="B363" s="31">
        <v>37333</v>
      </c>
      <c r="C363">
        <v>20.977829</v>
      </c>
      <c r="D363">
        <f t="shared" si="13"/>
        <v>-0.189874223877028</v>
      </c>
      <c r="E363">
        <v>0.0465542931063076</v>
      </c>
      <c r="G363">
        <v>354</v>
      </c>
      <c r="H363">
        <f ca="1" t="shared" si="14"/>
        <v>0.0366490039319022</v>
      </c>
    </row>
    <row r="364" spans="2:8">
      <c r="B364" s="31">
        <v>39850</v>
      </c>
      <c r="C364">
        <v>24.960978</v>
      </c>
      <c r="D364">
        <f t="shared" si="13"/>
        <v>-1.51309103353242</v>
      </c>
      <c r="E364">
        <v>0.0465455319899725</v>
      </c>
      <c r="G364">
        <v>355</v>
      </c>
      <c r="H364">
        <f ca="1" t="shared" si="14"/>
        <v>0.0487701539810093</v>
      </c>
    </row>
    <row r="365" spans="2:8">
      <c r="B365" s="31">
        <v>39983</v>
      </c>
      <c r="C365">
        <v>62.72921</v>
      </c>
      <c r="D365">
        <f t="shared" si="13"/>
        <v>0.35483517168477</v>
      </c>
      <c r="E365">
        <v>0.0464475800030002</v>
      </c>
      <c r="G365">
        <v>356</v>
      </c>
      <c r="H365">
        <f ca="1" t="shared" si="14"/>
        <v>0.0272483335116367</v>
      </c>
    </row>
    <row r="366" spans="2:8">
      <c r="B366" s="31">
        <v>35933</v>
      </c>
      <c r="C366">
        <v>40.47068</v>
      </c>
      <c r="D366">
        <f t="shared" si="13"/>
        <v>-2.12115585900706</v>
      </c>
      <c r="E366">
        <v>0.0464366301727572</v>
      </c>
      <c r="G366">
        <v>357</v>
      </c>
      <c r="H366">
        <f ca="1" t="shared" si="14"/>
        <v>-0.00993908310983982</v>
      </c>
    </row>
    <row r="367" spans="2:8">
      <c r="B367" s="31">
        <v>44068</v>
      </c>
      <c r="C367">
        <v>126.3153</v>
      </c>
      <c r="D367">
        <f t="shared" si="13"/>
        <v>-0.450649018764948</v>
      </c>
      <c r="E367">
        <v>0.0464201802948652</v>
      </c>
      <c r="G367">
        <v>358</v>
      </c>
      <c r="H367">
        <f ca="1" t="shared" si="14"/>
        <v>-0.000692967495207935</v>
      </c>
    </row>
    <row r="368" spans="2:8">
      <c r="B368" s="31">
        <v>40879</v>
      </c>
      <c r="C368">
        <v>183.239166</v>
      </c>
      <c r="D368">
        <f t="shared" si="13"/>
        <v>0.758468230531021</v>
      </c>
      <c r="E368">
        <v>0.0463782180715667</v>
      </c>
      <c r="G368">
        <v>359</v>
      </c>
      <c r="H368">
        <f ca="1" t="shared" si="14"/>
        <v>0.0167119264487324</v>
      </c>
    </row>
    <row r="369" spans="2:8">
      <c r="B369" s="31">
        <v>39932</v>
      </c>
      <c r="C369">
        <v>44.25808</v>
      </c>
      <c r="D369">
        <f t="shared" si="13"/>
        <v>-8.38629312432893</v>
      </c>
      <c r="E369">
        <v>0.0463493897611465</v>
      </c>
      <c r="G369">
        <v>360</v>
      </c>
      <c r="H369">
        <f ca="1" t="shared" si="14"/>
        <v>-0.0362077294248985</v>
      </c>
    </row>
    <row r="370" spans="2:8">
      <c r="B370" s="31">
        <v>44701</v>
      </c>
      <c r="C370">
        <v>415.419312</v>
      </c>
      <c r="D370">
        <f t="shared" si="13"/>
        <v>0.908894709738482</v>
      </c>
      <c r="E370">
        <v>0.0462918536632692</v>
      </c>
      <c r="G370">
        <v>361</v>
      </c>
      <c r="H370">
        <f ca="1" t="shared" si="14"/>
        <v>-0.0157358758921878</v>
      </c>
    </row>
    <row r="371" spans="2:8">
      <c r="B371" s="31">
        <v>36542</v>
      </c>
      <c r="C371">
        <v>37.846897</v>
      </c>
      <c r="D371">
        <f t="shared" si="13"/>
        <v>0.749476212012837</v>
      </c>
      <c r="E371">
        <v>0.0462796461226398</v>
      </c>
      <c r="G371">
        <v>362</v>
      </c>
      <c r="H371">
        <f ca="1" t="shared" si="14"/>
        <v>0.0319130291882918</v>
      </c>
    </row>
    <row r="372" spans="2:8">
      <c r="B372" s="31">
        <v>36985</v>
      </c>
      <c r="C372">
        <v>9.481548</v>
      </c>
      <c r="D372">
        <f t="shared" si="13"/>
        <v>-1.94693377073026</v>
      </c>
      <c r="E372">
        <v>0.0462288436445188</v>
      </c>
      <c r="G372">
        <v>363</v>
      </c>
      <c r="H372">
        <f ca="1" t="shared" si="14"/>
        <v>-0.0950627058032054</v>
      </c>
    </row>
    <row r="373" spans="2:8">
      <c r="B373" s="31">
        <v>33812</v>
      </c>
      <c r="C373">
        <v>27.941494</v>
      </c>
      <c r="D373">
        <f t="shared" si="13"/>
        <v>-0.517956985406722</v>
      </c>
      <c r="E373">
        <v>0.0461539386548192</v>
      </c>
      <c r="G373">
        <v>364</v>
      </c>
      <c r="H373">
        <f ca="1" t="shared" si="14"/>
        <v>0.0601444241665506</v>
      </c>
    </row>
    <row r="374" spans="2:8">
      <c r="B374" s="31">
        <v>37859</v>
      </c>
      <c r="C374">
        <v>42.413986</v>
      </c>
      <c r="D374">
        <f t="shared" si="13"/>
        <v>-6.19244956133102</v>
      </c>
      <c r="E374">
        <v>0.0460515076324117</v>
      </c>
      <c r="G374">
        <v>365</v>
      </c>
      <c r="H374">
        <f ca="1" t="shared" si="14"/>
        <v>0.0123507859448861</v>
      </c>
    </row>
    <row r="375" spans="2:8">
      <c r="B375" s="31">
        <v>41521</v>
      </c>
      <c r="C375">
        <v>305.060455</v>
      </c>
      <c r="D375">
        <f t="shared" si="13"/>
        <v>0.892707666747563</v>
      </c>
      <c r="E375">
        <v>0.0460378976357325</v>
      </c>
      <c r="G375">
        <v>366</v>
      </c>
      <c r="H375">
        <f ca="1" t="shared" si="14"/>
        <v>-0.0475152553071212</v>
      </c>
    </row>
    <row r="376" spans="2:8">
      <c r="B376" s="31">
        <v>39903</v>
      </c>
      <c r="C376">
        <v>32.730648</v>
      </c>
      <c r="D376">
        <f t="shared" si="13"/>
        <v>-2.23376989053196</v>
      </c>
      <c r="E376">
        <v>0.046034377321219</v>
      </c>
      <c r="G376">
        <v>367</v>
      </c>
      <c r="H376">
        <f ca="1" t="shared" si="14"/>
        <v>-0.0382562285932417</v>
      </c>
    </row>
    <row r="377" spans="2:8">
      <c r="B377" s="31">
        <v>40100</v>
      </c>
      <c r="C377">
        <v>105.843384</v>
      </c>
      <c r="D377">
        <f t="shared" si="13"/>
        <v>0.778655376324702</v>
      </c>
      <c r="E377">
        <v>0.0460199855288074</v>
      </c>
      <c r="G377">
        <v>368</v>
      </c>
      <c r="H377">
        <f ca="1" t="shared" si="14"/>
        <v>-0.0127074396795414</v>
      </c>
    </row>
    <row r="378" spans="2:8">
      <c r="B378" s="31">
        <v>34201</v>
      </c>
      <c r="C378">
        <v>23.427864</v>
      </c>
      <c r="D378">
        <f t="shared" si="13"/>
        <v>-0.100917480142449</v>
      </c>
      <c r="E378">
        <v>0.0458714887537335</v>
      </c>
      <c r="G378">
        <v>369</v>
      </c>
      <c r="H378">
        <f ca="1" t="shared" si="14"/>
        <v>0.0480082621048857</v>
      </c>
    </row>
    <row r="379" spans="2:8">
      <c r="B379" s="31">
        <v>33616</v>
      </c>
      <c r="C379">
        <v>25.792145</v>
      </c>
      <c r="D379">
        <f t="shared" si="13"/>
        <v>-0.62095444174961</v>
      </c>
      <c r="E379">
        <v>0.0458334116840613</v>
      </c>
      <c r="G379">
        <v>370</v>
      </c>
      <c r="H379">
        <f ca="1" t="shared" si="14"/>
        <v>0.0282584728007131</v>
      </c>
    </row>
    <row r="380" spans="2:8">
      <c r="B380" s="31">
        <v>35780</v>
      </c>
      <c r="C380">
        <v>41.807892</v>
      </c>
      <c r="D380">
        <f t="shared" si="13"/>
        <v>0.266726722313577</v>
      </c>
      <c r="E380">
        <v>0.0456430809761947</v>
      </c>
      <c r="G380">
        <v>371</v>
      </c>
      <c r="H380">
        <f ca="1" t="shared" si="14"/>
        <v>-0.0280250143977888</v>
      </c>
    </row>
    <row r="381" spans="2:8">
      <c r="B381" s="31">
        <v>35955</v>
      </c>
      <c r="C381">
        <v>30.65661</v>
      </c>
      <c r="D381">
        <f t="shared" si="13"/>
        <v>0.323315656884437</v>
      </c>
      <c r="E381">
        <v>0.0455648227250175</v>
      </c>
      <c r="G381">
        <v>372</v>
      </c>
      <c r="H381">
        <f ca="1" t="shared" si="14"/>
        <v>0.0112053701149783</v>
      </c>
    </row>
    <row r="382" spans="2:8">
      <c r="B382" s="31">
        <v>36139</v>
      </c>
      <c r="C382">
        <v>20.744848</v>
      </c>
      <c r="D382">
        <f t="shared" si="13"/>
        <v>-0.595572789928372</v>
      </c>
      <c r="E382">
        <v>0.0454871493876455</v>
      </c>
      <c r="G382">
        <v>373</v>
      </c>
      <c r="H382">
        <f ca="1" t="shared" si="14"/>
        <v>-0.040613905893915</v>
      </c>
    </row>
    <row r="383" spans="2:8">
      <c r="B383" s="31">
        <v>34340</v>
      </c>
      <c r="C383">
        <v>33.099915</v>
      </c>
      <c r="D383">
        <f t="shared" si="13"/>
        <v>-1.29139748546182</v>
      </c>
      <c r="E383">
        <v>0.0454542556982397</v>
      </c>
      <c r="G383">
        <v>374</v>
      </c>
      <c r="H383">
        <f ca="1" t="shared" si="14"/>
        <v>-0.0231921894162515</v>
      </c>
    </row>
    <row r="384" spans="2:8">
      <c r="B384" s="31">
        <v>39708</v>
      </c>
      <c r="C384">
        <v>75.845062</v>
      </c>
      <c r="D384">
        <f t="shared" si="13"/>
        <v>-2.53330496321567</v>
      </c>
      <c r="E384">
        <v>0.0453565586115547</v>
      </c>
      <c r="G384">
        <v>375</v>
      </c>
      <c r="H384">
        <f ca="1" t="shared" si="14"/>
        <v>-0.0224783441266793</v>
      </c>
    </row>
    <row r="385" spans="2:8">
      <c r="B385" s="31">
        <v>40977</v>
      </c>
      <c r="C385">
        <v>267.983734</v>
      </c>
      <c r="D385">
        <f t="shared" si="13"/>
        <v>0.444439090471066</v>
      </c>
      <c r="E385">
        <v>0.0452522278833536</v>
      </c>
      <c r="G385">
        <v>376</v>
      </c>
      <c r="H385">
        <f ca="1" t="shared" si="14"/>
        <v>0.0114659821265349</v>
      </c>
    </row>
    <row r="386" spans="2:8">
      <c r="B386" s="31">
        <v>38779</v>
      </c>
      <c r="C386">
        <v>148.881287</v>
      </c>
      <c r="D386">
        <f t="shared" si="13"/>
        <v>0.920096398683066</v>
      </c>
      <c r="E386">
        <v>0.0452512275770425</v>
      </c>
      <c r="G386">
        <v>377</v>
      </c>
      <c r="H386">
        <f ca="1" t="shared" si="14"/>
        <v>0.0548267084620262</v>
      </c>
    </row>
    <row r="387" spans="2:8">
      <c r="B387" s="31">
        <v>36832</v>
      </c>
      <c r="C387">
        <v>11.896151</v>
      </c>
      <c r="D387">
        <f t="shared" si="13"/>
        <v>-54.904440688421</v>
      </c>
      <c r="E387">
        <v>0.0452488372079339</v>
      </c>
      <c r="G387">
        <v>378</v>
      </c>
      <c r="H387">
        <f ca="1" t="shared" si="14"/>
        <v>-0.00726360436735422</v>
      </c>
    </row>
    <row r="388" spans="2:8">
      <c r="B388" s="31">
        <v>45212</v>
      </c>
      <c r="C388">
        <v>665.047668</v>
      </c>
      <c r="D388">
        <f t="shared" si="13"/>
        <v>0.976203735820032</v>
      </c>
      <c r="E388">
        <v>0.0451955407803941</v>
      </c>
      <c r="G388">
        <v>379</v>
      </c>
      <c r="H388">
        <f ca="1" t="shared" si="14"/>
        <v>0.000837537682755658</v>
      </c>
    </row>
    <row r="389" spans="2:8">
      <c r="B389" s="31">
        <v>36950</v>
      </c>
      <c r="C389">
        <v>15.82565</v>
      </c>
      <c r="D389">
        <f t="shared" si="13"/>
        <v>-6.23326131944028</v>
      </c>
      <c r="E389">
        <v>0.0451894866877505</v>
      </c>
      <c r="G389">
        <v>380</v>
      </c>
      <c r="H389">
        <f ca="1" t="shared" si="14"/>
        <v>0.0183727527390944</v>
      </c>
    </row>
    <row r="390" spans="2:8">
      <c r="B390" s="31">
        <v>40128</v>
      </c>
      <c r="C390">
        <v>114.471062</v>
      </c>
      <c r="D390">
        <f t="shared" si="13"/>
        <v>0.395691445581242</v>
      </c>
      <c r="E390">
        <v>0.0450450699933229</v>
      </c>
      <c r="G390">
        <v>381</v>
      </c>
      <c r="H390">
        <f ca="1" t="shared" si="14"/>
        <v>0.0350401098092815</v>
      </c>
    </row>
    <row r="391" spans="2:8">
      <c r="B391" s="31">
        <v>38443</v>
      </c>
      <c r="C391">
        <v>69.175842</v>
      </c>
      <c r="D391">
        <f t="shared" si="13"/>
        <v>0.106838179143522</v>
      </c>
      <c r="E391">
        <v>0.0450139226350148</v>
      </c>
      <c r="G391">
        <v>382</v>
      </c>
      <c r="H391">
        <f ca="1" t="shared" si="14"/>
        <v>-0.0268584346402506</v>
      </c>
    </row>
    <row r="392" spans="2:8">
      <c r="B392" s="31">
        <v>40017</v>
      </c>
      <c r="C392">
        <v>61.785221</v>
      </c>
      <c r="D392">
        <f t="shared" si="13"/>
        <v>0.65125987005857</v>
      </c>
      <c r="E392">
        <v>0.0449538086138755</v>
      </c>
      <c r="G392">
        <v>383</v>
      </c>
      <c r="H392">
        <f ca="1" t="shared" si="14"/>
        <v>0.0157614414227013</v>
      </c>
    </row>
    <row r="393" spans="2:8">
      <c r="B393" s="31">
        <v>36619</v>
      </c>
      <c r="C393">
        <v>21.546986</v>
      </c>
      <c r="D393">
        <f t="shared" si="13"/>
        <v>-5.85119436193999</v>
      </c>
      <c r="E393">
        <v>0.0448492424880213</v>
      </c>
      <c r="G393">
        <v>384</v>
      </c>
      <c r="H393">
        <f ca="1" t="shared" si="14"/>
        <v>0.00652575095417474</v>
      </c>
    </row>
    <row r="394" spans="2:8">
      <c r="B394" s="31">
        <v>39055</v>
      </c>
      <c r="C394">
        <v>147.622589</v>
      </c>
      <c r="D394">
        <f t="shared" ref="D394:D457" si="15">(C394-C395)/C394</f>
        <v>0.458393809906694</v>
      </c>
      <c r="E394">
        <v>0.0447668412047698</v>
      </c>
      <c r="G394">
        <v>385</v>
      </c>
      <c r="H394">
        <f ca="1" t="shared" si="14"/>
        <v>0.0119777539124984</v>
      </c>
    </row>
    <row r="395" spans="2:8">
      <c r="B395" s="31">
        <v>43941</v>
      </c>
      <c r="C395">
        <v>79.953308</v>
      </c>
      <c r="D395">
        <f t="shared" si="15"/>
        <v>0.81937604132652</v>
      </c>
      <c r="E395">
        <v>0.0447482923408248</v>
      </c>
      <c r="G395">
        <v>386</v>
      </c>
      <c r="H395">
        <f ca="1" t="shared" ref="H395:H458" si="16">_xlfn.NORM.INV(RAND(),N$12,N$13)</f>
        <v>0.0320486637230769</v>
      </c>
    </row>
    <row r="396" spans="2:8">
      <c r="B396" s="31">
        <v>37209</v>
      </c>
      <c r="C396">
        <v>14.441483</v>
      </c>
      <c r="D396">
        <f t="shared" si="15"/>
        <v>0.249201276627892</v>
      </c>
      <c r="E396">
        <v>0.0447284395930805</v>
      </c>
      <c r="G396">
        <v>387</v>
      </c>
      <c r="H396">
        <f ca="1" t="shared" si="16"/>
        <v>0.0466854665010251</v>
      </c>
    </row>
    <row r="397" spans="2:8">
      <c r="B397" s="31">
        <v>37167</v>
      </c>
      <c r="C397">
        <v>10.842647</v>
      </c>
      <c r="D397">
        <f t="shared" si="15"/>
        <v>-8.75709953482761</v>
      </c>
      <c r="E397">
        <v>0.044680971353213</v>
      </c>
      <c r="G397">
        <v>388</v>
      </c>
      <c r="H397">
        <f ca="1" t="shared" si="16"/>
        <v>0.0353168178412819</v>
      </c>
    </row>
    <row r="398" spans="2:8">
      <c r="B398" s="31">
        <v>44040</v>
      </c>
      <c r="C398">
        <v>105.792786</v>
      </c>
      <c r="D398">
        <f t="shared" si="15"/>
        <v>0.840515004491894</v>
      </c>
      <c r="E398">
        <v>0.0446219556029086</v>
      </c>
      <c r="G398">
        <v>389</v>
      </c>
      <c r="H398">
        <f ca="1" t="shared" si="16"/>
        <v>-0.0169839335581286</v>
      </c>
    </row>
    <row r="399" spans="2:8">
      <c r="B399" s="31">
        <v>34172</v>
      </c>
      <c r="C399">
        <v>16.872362</v>
      </c>
      <c r="D399">
        <f t="shared" si="15"/>
        <v>-0.286624421642921</v>
      </c>
      <c r="E399">
        <v>0.0445861107057802</v>
      </c>
      <c r="G399">
        <v>390</v>
      </c>
      <c r="H399">
        <f ca="1" t="shared" si="16"/>
        <v>0.0032795932232162</v>
      </c>
    </row>
    <row r="400" spans="2:8">
      <c r="B400" s="31">
        <v>33444</v>
      </c>
      <c r="C400">
        <v>21.708393</v>
      </c>
      <c r="D400">
        <f t="shared" si="15"/>
        <v>0.323061591892131</v>
      </c>
      <c r="E400">
        <v>0.0445546107443329</v>
      </c>
      <c r="G400">
        <v>391</v>
      </c>
      <c r="H400">
        <f ca="1" t="shared" si="16"/>
        <v>-0.0122761254309322</v>
      </c>
    </row>
    <row r="401" spans="2:8">
      <c r="B401" s="31">
        <v>36913</v>
      </c>
      <c r="C401">
        <v>14.695245</v>
      </c>
      <c r="D401">
        <f t="shared" si="15"/>
        <v>-1.13927423462487</v>
      </c>
      <c r="E401">
        <v>0.0444793536957022</v>
      </c>
      <c r="G401">
        <v>392</v>
      </c>
      <c r="H401">
        <f ca="1" t="shared" si="16"/>
        <v>-0.0101144813724381</v>
      </c>
    </row>
    <row r="402" spans="2:8">
      <c r="B402" s="31">
        <v>36332</v>
      </c>
      <c r="C402">
        <v>31.437159</v>
      </c>
      <c r="D402">
        <f t="shared" si="15"/>
        <v>-1.16732221254471</v>
      </c>
      <c r="E402">
        <v>0.0444283785312789</v>
      </c>
      <c r="G402">
        <v>393</v>
      </c>
      <c r="H402">
        <f ca="1" t="shared" si="16"/>
        <v>-0.0109051342615123</v>
      </c>
    </row>
    <row r="403" spans="2:8">
      <c r="B403" s="31">
        <v>35200</v>
      </c>
      <c r="C403">
        <v>68.134453</v>
      </c>
      <c r="D403">
        <f t="shared" si="15"/>
        <v>-5.18675755714954</v>
      </c>
      <c r="E403">
        <v>0.0443347215248061</v>
      </c>
      <c r="G403">
        <v>394</v>
      </c>
      <c r="H403">
        <f ca="1" t="shared" si="16"/>
        <v>-0.0247292680415987</v>
      </c>
    </row>
    <row r="404" spans="2:8">
      <c r="B404" s="31">
        <v>44698</v>
      </c>
      <c r="C404">
        <v>421.531342</v>
      </c>
      <c r="D404">
        <f t="shared" si="15"/>
        <v>0.690793369286405</v>
      </c>
      <c r="E404">
        <v>0.0443239402113069</v>
      </c>
      <c r="G404">
        <v>395</v>
      </c>
      <c r="H404">
        <f ca="1" t="shared" si="16"/>
        <v>0.0398673640940893</v>
      </c>
    </row>
    <row r="405" spans="2:8">
      <c r="B405" s="31">
        <v>44056</v>
      </c>
      <c r="C405">
        <v>130.340286</v>
      </c>
      <c r="D405">
        <f t="shared" si="15"/>
        <v>0.699212482931026</v>
      </c>
      <c r="E405">
        <v>0.044224108883726</v>
      </c>
      <c r="G405">
        <v>396</v>
      </c>
      <c r="H405">
        <f ca="1" t="shared" si="16"/>
        <v>-0.0421516190776531</v>
      </c>
    </row>
    <row r="406" spans="2:8">
      <c r="B406" s="31">
        <v>34822</v>
      </c>
      <c r="C406">
        <v>39.204731</v>
      </c>
      <c r="D406">
        <f t="shared" si="15"/>
        <v>-0.291307291459288</v>
      </c>
      <c r="E406">
        <v>0.0441989258898371</v>
      </c>
      <c r="G406">
        <v>397</v>
      </c>
      <c r="H406">
        <f ca="1" t="shared" si="16"/>
        <v>0.040497286045863</v>
      </c>
    </row>
    <row r="407" spans="2:8">
      <c r="B407" s="31">
        <v>35027</v>
      </c>
      <c r="C407">
        <v>50.625355</v>
      </c>
      <c r="D407">
        <f t="shared" si="15"/>
        <v>-7.31667104359071</v>
      </c>
      <c r="E407">
        <v>0.0441988011738387</v>
      </c>
      <c r="G407">
        <v>398</v>
      </c>
      <c r="H407">
        <f ca="1" t="shared" si="16"/>
        <v>-0.0620064077785507</v>
      </c>
    </row>
    <row r="408" spans="2:8">
      <c r="B408" s="31">
        <v>42997</v>
      </c>
      <c r="C408">
        <v>421.034424</v>
      </c>
      <c r="D408">
        <f t="shared" si="15"/>
        <v>0.955193616187545</v>
      </c>
      <c r="E408">
        <v>0.0441401770036742</v>
      </c>
      <c r="G408">
        <v>399</v>
      </c>
      <c r="H408">
        <f ca="1" t="shared" si="16"/>
        <v>0.00325595315187788</v>
      </c>
    </row>
    <row r="409" spans="2:8">
      <c r="B409" s="31">
        <v>36105</v>
      </c>
      <c r="C409">
        <v>18.86503</v>
      </c>
      <c r="D409">
        <f t="shared" si="15"/>
        <v>-6.59921510858981</v>
      </c>
      <c r="E409">
        <v>0.0441115651552105</v>
      </c>
      <c r="G409">
        <v>400</v>
      </c>
      <c r="H409">
        <f ca="1" t="shared" si="16"/>
        <v>0.0102123190650674</v>
      </c>
    </row>
    <row r="410" spans="2:8">
      <c r="B410" s="31">
        <v>44070</v>
      </c>
      <c r="C410">
        <v>143.359421</v>
      </c>
      <c r="D410">
        <f t="shared" si="15"/>
        <v>0.0266780862626392</v>
      </c>
      <c r="E410">
        <v>0.0440208669648574</v>
      </c>
      <c r="G410">
        <v>401</v>
      </c>
      <c r="H410">
        <f ca="1" t="shared" si="16"/>
        <v>-0.020181505194842</v>
      </c>
    </row>
    <row r="411" spans="2:8">
      <c r="B411" s="31">
        <v>40784</v>
      </c>
      <c r="C411">
        <v>139.534866</v>
      </c>
      <c r="D411">
        <f t="shared" si="15"/>
        <v>0.719653638396012</v>
      </c>
      <c r="E411">
        <v>0.0440020202549232</v>
      </c>
      <c r="G411">
        <v>402</v>
      </c>
      <c r="H411">
        <f ca="1" t="shared" si="16"/>
        <v>-0.0219237083134712</v>
      </c>
    </row>
    <row r="412" spans="2:8">
      <c r="B412" s="31">
        <v>34372</v>
      </c>
      <c r="C412">
        <v>39.118092</v>
      </c>
      <c r="D412">
        <f t="shared" si="15"/>
        <v>0.718104809406348</v>
      </c>
      <c r="E412">
        <v>0.0439563105480705</v>
      </c>
      <c r="G412">
        <v>403</v>
      </c>
      <c r="H412">
        <f ca="1" t="shared" si="16"/>
        <v>-0.0124813489023729</v>
      </c>
    </row>
    <row r="413" spans="2:8">
      <c r="B413" s="31">
        <v>36824</v>
      </c>
      <c r="C413">
        <v>11.027202</v>
      </c>
      <c r="D413">
        <f t="shared" si="15"/>
        <v>-1.27069822426396</v>
      </c>
      <c r="E413">
        <v>0.0439329940632266</v>
      </c>
      <c r="G413">
        <v>404</v>
      </c>
      <c r="H413">
        <f ca="1" t="shared" si="16"/>
        <v>0.00250947594698199</v>
      </c>
    </row>
    <row r="414" spans="2:8">
      <c r="B414" s="31">
        <v>36250</v>
      </c>
      <c r="C414">
        <v>25.039448</v>
      </c>
      <c r="D414">
        <f t="shared" si="15"/>
        <v>-9.72038145569343</v>
      </c>
      <c r="E414">
        <v>0.04391698251495</v>
      </c>
      <c r="G414">
        <v>405</v>
      </c>
      <c r="H414">
        <f ca="1" t="shared" si="16"/>
        <v>-0.0399807037175003</v>
      </c>
    </row>
    <row r="415" spans="2:8">
      <c r="B415" s="31">
        <v>43332</v>
      </c>
      <c r="C415">
        <v>268.432434</v>
      </c>
      <c r="D415">
        <f t="shared" si="15"/>
        <v>0.890303743995407</v>
      </c>
      <c r="E415">
        <v>0.0438726975891446</v>
      </c>
      <c r="G415">
        <v>406</v>
      </c>
      <c r="H415">
        <f ca="1" t="shared" si="16"/>
        <v>0.0114369704846662</v>
      </c>
    </row>
    <row r="416" spans="2:8">
      <c r="B416" s="31">
        <v>33540</v>
      </c>
      <c r="C416">
        <v>29.446033</v>
      </c>
      <c r="D416">
        <f t="shared" si="15"/>
        <v>-0.032027641889826</v>
      </c>
      <c r="E416">
        <v>0.0437955088890921</v>
      </c>
      <c r="G416">
        <v>407</v>
      </c>
      <c r="H416">
        <f ca="1" t="shared" si="16"/>
        <v>-0.0123885936888161</v>
      </c>
    </row>
    <row r="417" spans="2:8">
      <c r="B417" s="31">
        <v>36319</v>
      </c>
      <c r="C417">
        <v>30.38912</v>
      </c>
      <c r="D417">
        <f t="shared" si="15"/>
        <v>0.286665721152834</v>
      </c>
      <c r="E417">
        <v>0.0437652686224542</v>
      </c>
      <c r="G417">
        <v>408</v>
      </c>
      <c r="H417">
        <f ca="1" t="shared" si="16"/>
        <v>0.0424674858116787</v>
      </c>
    </row>
    <row r="418" spans="2:8">
      <c r="B418" s="31">
        <v>37413</v>
      </c>
      <c r="C418">
        <v>21.677601</v>
      </c>
      <c r="D418">
        <f t="shared" si="15"/>
        <v>-1.55084974578137</v>
      </c>
      <c r="E418">
        <v>0.0436325495611806</v>
      </c>
      <c r="G418">
        <v>409</v>
      </c>
      <c r="H418">
        <f ca="1" t="shared" si="16"/>
        <v>-0.0332302032519267</v>
      </c>
    </row>
    <row r="419" spans="2:8">
      <c r="B419" s="31">
        <v>35097</v>
      </c>
      <c r="C419">
        <v>55.296303</v>
      </c>
      <c r="D419">
        <f t="shared" si="15"/>
        <v>0.689883426745546</v>
      </c>
      <c r="E419">
        <v>0.0435001233265089</v>
      </c>
      <c r="G419">
        <v>410</v>
      </c>
      <c r="H419">
        <f ca="1" t="shared" si="16"/>
        <v>0.0179459440130749</v>
      </c>
    </row>
    <row r="420" spans="2:8">
      <c r="B420" s="31">
        <v>37267</v>
      </c>
      <c r="C420">
        <v>17.1483</v>
      </c>
      <c r="D420">
        <f t="shared" si="15"/>
        <v>-1.30623222126975</v>
      </c>
      <c r="E420">
        <v>0.0434977228063424</v>
      </c>
      <c r="G420">
        <v>411</v>
      </c>
      <c r="H420">
        <f ca="1" t="shared" si="16"/>
        <v>-0.00821056030136139</v>
      </c>
    </row>
    <row r="421" spans="2:8">
      <c r="B421" s="31">
        <v>34359</v>
      </c>
      <c r="C421">
        <v>39.547962</v>
      </c>
      <c r="D421">
        <f t="shared" si="15"/>
        <v>-2.45396688203554</v>
      </c>
      <c r="E421">
        <v>0.0434785994787797</v>
      </c>
      <c r="G421">
        <v>412</v>
      </c>
      <c r="H421">
        <f ca="1" t="shared" si="16"/>
        <v>0.00341482657863916</v>
      </c>
    </row>
    <row r="422" spans="2:8">
      <c r="B422" s="31">
        <v>40325</v>
      </c>
      <c r="C422">
        <v>136.597351</v>
      </c>
      <c r="D422">
        <f t="shared" si="15"/>
        <v>0.891429204948491</v>
      </c>
      <c r="E422">
        <v>0.0434782296766501</v>
      </c>
      <c r="G422">
        <v>413</v>
      </c>
      <c r="H422">
        <f ca="1" t="shared" si="16"/>
        <v>0.0340297700310793</v>
      </c>
    </row>
    <row r="423" spans="2:8">
      <c r="B423" s="31">
        <v>33291</v>
      </c>
      <c r="C423">
        <v>14.830483</v>
      </c>
      <c r="D423">
        <f t="shared" si="15"/>
        <v>-9.63679827555178</v>
      </c>
      <c r="E423">
        <v>0.0434779501112674</v>
      </c>
      <c r="G423">
        <v>414</v>
      </c>
      <c r="H423">
        <f ca="1" t="shared" si="16"/>
        <v>-0.000826451974512806</v>
      </c>
    </row>
    <row r="424" spans="2:8">
      <c r="B424" s="31">
        <v>38833</v>
      </c>
      <c r="C424">
        <v>157.748856</v>
      </c>
      <c r="D424">
        <f t="shared" si="15"/>
        <v>-1.79683472950194</v>
      </c>
      <c r="E424">
        <v>0.0432811126059766</v>
      </c>
      <c r="G424">
        <v>415</v>
      </c>
      <c r="H424">
        <f ca="1" t="shared" si="16"/>
        <v>0.0185406228192519</v>
      </c>
    </row>
    <row r="425" spans="2:8">
      <c r="B425" s="31">
        <v>41821</v>
      </c>
      <c r="C425">
        <v>441.197479</v>
      </c>
      <c r="D425">
        <f t="shared" si="15"/>
        <v>0.661439429938356</v>
      </c>
      <c r="E425">
        <v>0.0432564235028187</v>
      </c>
      <c r="G425">
        <v>416</v>
      </c>
      <c r="H425">
        <f ca="1" t="shared" si="16"/>
        <v>0.0406375753866753</v>
      </c>
    </row>
    <row r="426" spans="2:8">
      <c r="B426" s="31">
        <v>44076</v>
      </c>
      <c r="C426">
        <v>149.37207</v>
      </c>
      <c r="D426">
        <f t="shared" si="15"/>
        <v>-2.32667984717625</v>
      </c>
      <c r="E426">
        <v>0.0432468332265864</v>
      </c>
      <c r="G426">
        <v>417</v>
      </c>
      <c r="H426">
        <f ca="1" t="shared" si="16"/>
        <v>-0.00766217688095492</v>
      </c>
    </row>
    <row r="427" spans="2:8">
      <c r="B427" s="31">
        <v>42586</v>
      </c>
      <c r="C427">
        <v>496.913055</v>
      </c>
      <c r="D427">
        <f t="shared" si="15"/>
        <v>0.959773819989495</v>
      </c>
      <c r="E427">
        <v>0.0432000000482981</v>
      </c>
      <c r="G427">
        <v>418</v>
      </c>
      <c r="H427">
        <f ca="1" t="shared" si="16"/>
        <v>0.0160111472372607</v>
      </c>
    </row>
    <row r="428" spans="2:8">
      <c r="B428" s="31">
        <v>33361</v>
      </c>
      <c r="C428">
        <v>19.988914</v>
      </c>
      <c r="D428">
        <f t="shared" si="15"/>
        <v>-1.00000005002773</v>
      </c>
      <c r="E428">
        <v>0.0430108909368463</v>
      </c>
      <c r="G428">
        <v>419</v>
      </c>
      <c r="H428">
        <f ca="1" t="shared" si="16"/>
        <v>-0.00806754422781651</v>
      </c>
    </row>
    <row r="429" spans="2:8">
      <c r="B429" s="31">
        <v>33737</v>
      </c>
      <c r="C429">
        <v>39.977829</v>
      </c>
      <c r="D429">
        <f t="shared" si="15"/>
        <v>-2.31650805750357</v>
      </c>
      <c r="E429">
        <v>0.0430108898609777</v>
      </c>
      <c r="G429">
        <v>420</v>
      </c>
      <c r="H429">
        <f ca="1" t="shared" si="16"/>
        <v>-0.0120951792190312</v>
      </c>
    </row>
    <row r="430" spans="2:8">
      <c r="B430" s="31">
        <v>39282</v>
      </c>
      <c r="C430">
        <v>132.586792</v>
      </c>
      <c r="D430">
        <f t="shared" si="15"/>
        <v>-0.340621258865664</v>
      </c>
      <c r="E430">
        <v>0.0429996601773124</v>
      </c>
      <c r="G430">
        <v>421</v>
      </c>
      <c r="H430">
        <f ca="1" t="shared" si="16"/>
        <v>0.0708814767103629</v>
      </c>
    </row>
    <row r="431" spans="2:8">
      <c r="B431" s="31">
        <v>40840</v>
      </c>
      <c r="C431">
        <v>177.748672</v>
      </c>
      <c r="D431">
        <f t="shared" si="15"/>
        <v>0.750435125613765</v>
      </c>
      <c r="E431">
        <v>0.0429760229094707</v>
      </c>
      <c r="G431">
        <v>422</v>
      </c>
      <c r="H431">
        <f ca="1" t="shared" si="16"/>
        <v>-0.0152872602678414</v>
      </c>
    </row>
    <row r="432" spans="2:8">
      <c r="B432" s="31">
        <v>34836</v>
      </c>
      <c r="C432">
        <v>44.359825</v>
      </c>
      <c r="D432">
        <f t="shared" si="15"/>
        <v>0.399861992241854</v>
      </c>
      <c r="E432">
        <v>0.0429689026050035</v>
      </c>
      <c r="G432">
        <v>423</v>
      </c>
      <c r="H432">
        <f ca="1" t="shared" si="16"/>
        <v>-0.0478789707891885</v>
      </c>
    </row>
    <row r="433" spans="2:8">
      <c r="B433" s="31">
        <v>39841</v>
      </c>
      <c r="C433">
        <v>26.622017</v>
      </c>
      <c r="D433">
        <f t="shared" si="15"/>
        <v>-0.136632246910518</v>
      </c>
      <c r="E433">
        <v>0.0429592919274298</v>
      </c>
      <c r="G433">
        <v>424</v>
      </c>
      <c r="H433">
        <f ca="1" t="shared" si="16"/>
        <v>0.0111598639093883</v>
      </c>
    </row>
    <row r="434" spans="2:8">
      <c r="B434" s="31">
        <v>37790</v>
      </c>
      <c r="C434">
        <v>30.259443</v>
      </c>
      <c r="D434">
        <f t="shared" si="15"/>
        <v>0.573570537963967</v>
      </c>
      <c r="E434">
        <v>0.0429480146082002</v>
      </c>
      <c r="G434">
        <v>425</v>
      </c>
      <c r="H434">
        <f ca="1" t="shared" si="16"/>
        <v>-0.0470046612864237</v>
      </c>
    </row>
    <row r="435" spans="2:8">
      <c r="B435" s="31">
        <v>37040</v>
      </c>
      <c r="C435">
        <v>12.903518</v>
      </c>
      <c r="D435">
        <f t="shared" si="15"/>
        <v>-1.62308992012876</v>
      </c>
      <c r="E435">
        <v>0.0429081433450939</v>
      </c>
      <c r="G435">
        <v>426</v>
      </c>
      <c r="H435">
        <f ca="1" t="shared" si="16"/>
        <v>0.0355817508746882</v>
      </c>
    </row>
    <row r="436" spans="2:8">
      <c r="B436" s="31">
        <v>39819</v>
      </c>
      <c r="C436">
        <v>33.847088</v>
      </c>
      <c r="D436">
        <f t="shared" si="15"/>
        <v>-0.270278819850027</v>
      </c>
      <c r="E436">
        <v>0.0429070294023521</v>
      </c>
      <c r="G436">
        <v>427</v>
      </c>
      <c r="H436">
        <f ca="1" t="shared" si="16"/>
        <v>-0.00420035578616526</v>
      </c>
    </row>
    <row r="437" spans="2:8">
      <c r="B437" s="31">
        <v>34824</v>
      </c>
      <c r="C437">
        <v>42.995239</v>
      </c>
      <c r="D437">
        <f t="shared" si="15"/>
        <v>-3.17745490378597</v>
      </c>
      <c r="E437">
        <v>0.0428212528368548</v>
      </c>
      <c r="G437">
        <v>428</v>
      </c>
      <c r="H437">
        <f ca="1" t="shared" si="16"/>
        <v>-0.000420066796137414</v>
      </c>
    </row>
    <row r="438" spans="2:8">
      <c r="B438" s="31">
        <v>40833</v>
      </c>
      <c r="C438">
        <v>179.610672</v>
      </c>
      <c r="D438">
        <f t="shared" si="15"/>
        <v>0.774488160703502</v>
      </c>
      <c r="E438">
        <v>0.0427964046590728</v>
      </c>
      <c r="G438">
        <v>429</v>
      </c>
      <c r="H438">
        <f ca="1" t="shared" si="16"/>
        <v>0.0100624209654386</v>
      </c>
    </row>
    <row r="439" spans="2:8">
      <c r="B439" s="31">
        <v>34534</v>
      </c>
      <c r="C439">
        <v>40.504333</v>
      </c>
      <c r="D439">
        <f t="shared" si="15"/>
        <v>-2.54540987009958</v>
      </c>
      <c r="E439">
        <v>0.0427805834995481</v>
      </c>
      <c r="G439">
        <v>430</v>
      </c>
      <c r="H439">
        <f ca="1" t="shared" si="16"/>
        <v>0.0168886581617739</v>
      </c>
    </row>
    <row r="440" spans="2:8">
      <c r="B440" s="31">
        <v>40171</v>
      </c>
      <c r="C440">
        <v>143.604462</v>
      </c>
      <c r="D440">
        <f t="shared" si="15"/>
        <v>0.197747657729465</v>
      </c>
      <c r="E440">
        <v>0.042767382812938</v>
      </c>
      <c r="G440">
        <v>431</v>
      </c>
      <c r="H440">
        <f ca="1" t="shared" si="16"/>
        <v>-0.00763113799671905</v>
      </c>
    </row>
    <row r="441" spans="2:8">
      <c r="B441" s="31">
        <v>38918</v>
      </c>
      <c r="C441">
        <v>115.207016</v>
      </c>
      <c r="D441">
        <f t="shared" si="15"/>
        <v>0.633086122116035</v>
      </c>
      <c r="E441">
        <v>0.0426953858435149</v>
      </c>
      <c r="G441">
        <v>432</v>
      </c>
      <c r="H441">
        <f ca="1" t="shared" si="16"/>
        <v>0.000883378483472898</v>
      </c>
    </row>
    <row r="442" spans="2:8">
      <c r="B442" s="31">
        <v>36427</v>
      </c>
      <c r="C442">
        <v>42.271053</v>
      </c>
      <c r="D442">
        <f t="shared" si="15"/>
        <v>-0.608041749042779</v>
      </c>
      <c r="E442">
        <v>0.0426861852719875</v>
      </c>
      <c r="G442">
        <v>433</v>
      </c>
      <c r="H442">
        <f ca="1" t="shared" si="16"/>
        <v>-0.00664473778332957</v>
      </c>
    </row>
    <row r="443" spans="2:8">
      <c r="B443" s="31">
        <v>35172</v>
      </c>
      <c r="C443">
        <v>67.973618</v>
      </c>
      <c r="D443">
        <f t="shared" si="15"/>
        <v>0.486346835326612</v>
      </c>
      <c r="E443">
        <v>0.0425878757843962</v>
      </c>
      <c r="G443">
        <v>434</v>
      </c>
      <c r="H443">
        <f ca="1" t="shared" si="16"/>
        <v>0.00389123826680071</v>
      </c>
    </row>
    <row r="444" spans="2:8">
      <c r="B444" s="31">
        <v>37827</v>
      </c>
      <c r="C444">
        <v>34.914864</v>
      </c>
      <c r="D444">
        <f t="shared" si="15"/>
        <v>-0.136973238675654</v>
      </c>
      <c r="E444">
        <v>0.0424624595415866</v>
      </c>
      <c r="G444">
        <v>435</v>
      </c>
      <c r="H444">
        <f ca="1" t="shared" si="16"/>
        <v>-0.0052933722498334</v>
      </c>
    </row>
    <row r="445" spans="2:8">
      <c r="B445" s="31">
        <v>35874</v>
      </c>
      <c r="C445">
        <v>39.697266</v>
      </c>
      <c r="D445">
        <f t="shared" si="15"/>
        <v>-5.81850009519547</v>
      </c>
      <c r="E445">
        <v>0.0424252390580247</v>
      </c>
      <c r="G445">
        <v>436</v>
      </c>
      <c r="H445">
        <f ca="1" t="shared" si="16"/>
        <v>0.00866652675299182</v>
      </c>
    </row>
    <row r="446" spans="2:8">
      <c r="B446" s="31">
        <v>41242</v>
      </c>
      <c r="C446">
        <v>270.675812</v>
      </c>
      <c r="D446">
        <f t="shared" si="15"/>
        <v>0.869659624407075</v>
      </c>
      <c r="E446">
        <v>0.0423774511480915</v>
      </c>
      <c r="G446">
        <v>437</v>
      </c>
      <c r="H446">
        <f ca="1" t="shared" si="16"/>
        <v>0.0299046290890424</v>
      </c>
    </row>
    <row r="447" spans="2:8">
      <c r="B447" s="31">
        <v>36469</v>
      </c>
      <c r="C447">
        <v>35.279987</v>
      </c>
      <c r="D447">
        <f t="shared" si="15"/>
        <v>0.63970304184069</v>
      </c>
      <c r="E447">
        <v>0.0423711607376725</v>
      </c>
      <c r="G447">
        <v>438</v>
      </c>
      <c r="H447">
        <f ca="1" t="shared" si="16"/>
        <v>-0.0460863036771048</v>
      </c>
    </row>
    <row r="448" spans="2:8">
      <c r="B448" s="31">
        <v>37028</v>
      </c>
      <c r="C448">
        <v>12.711272</v>
      </c>
      <c r="D448">
        <f t="shared" si="15"/>
        <v>-15.9606040213757</v>
      </c>
      <c r="E448">
        <v>0.042347296163594</v>
      </c>
      <c r="G448">
        <v>439</v>
      </c>
      <c r="H448">
        <f ca="1" t="shared" si="16"/>
        <v>-0.0540808656746521</v>
      </c>
    </row>
    <row r="449" spans="2:8">
      <c r="B449" s="31">
        <v>40462</v>
      </c>
      <c r="C449">
        <v>215.590851</v>
      </c>
      <c r="D449">
        <f t="shared" si="15"/>
        <v>0.294054862281702</v>
      </c>
      <c r="E449">
        <v>0.0422456377798703</v>
      </c>
      <c r="G449">
        <v>440</v>
      </c>
      <c r="H449">
        <f ca="1" t="shared" si="16"/>
        <v>-0.0395930033117213</v>
      </c>
    </row>
    <row r="450" spans="2:8">
      <c r="B450" s="31">
        <v>40182</v>
      </c>
      <c r="C450">
        <v>152.195313</v>
      </c>
      <c r="D450">
        <f t="shared" si="15"/>
        <v>0.132497595376015</v>
      </c>
      <c r="E450">
        <v>0.0422288497149711</v>
      </c>
      <c r="G450">
        <v>441</v>
      </c>
      <c r="H450">
        <f ca="1" t="shared" si="16"/>
        <v>-0.00543378211691473</v>
      </c>
    </row>
    <row r="451" spans="2:8">
      <c r="B451" s="31">
        <v>44102</v>
      </c>
      <c r="C451">
        <v>132.0298</v>
      </c>
      <c r="D451">
        <f t="shared" si="15"/>
        <v>-0.791316823929143</v>
      </c>
      <c r="E451">
        <v>0.0421528245896002</v>
      </c>
      <c r="G451">
        <v>442</v>
      </c>
      <c r="H451">
        <f ca="1" t="shared" si="16"/>
        <v>-0.0267181488274535</v>
      </c>
    </row>
    <row r="452" spans="2:8">
      <c r="B452" s="31">
        <v>41159</v>
      </c>
      <c r="C452">
        <v>236.507202</v>
      </c>
      <c r="D452">
        <f t="shared" si="15"/>
        <v>0.813302027901882</v>
      </c>
      <c r="E452">
        <v>0.0421290384214177</v>
      </c>
      <c r="G452">
        <v>443</v>
      </c>
      <c r="H452">
        <f ca="1" t="shared" si="16"/>
        <v>-0.0473493977141009</v>
      </c>
    </row>
    <row r="453" spans="2:8">
      <c r="B453" s="31">
        <v>37880</v>
      </c>
      <c r="C453">
        <v>44.155415</v>
      </c>
      <c r="D453">
        <f t="shared" si="15"/>
        <v>0.480040737925348</v>
      </c>
      <c r="E453">
        <v>0.0421034883264034</v>
      </c>
      <c r="G453">
        <v>444</v>
      </c>
      <c r="H453">
        <f ca="1" t="shared" si="16"/>
        <v>0.0207633606073049</v>
      </c>
    </row>
    <row r="454" spans="2:8">
      <c r="B454" s="31">
        <v>36257</v>
      </c>
      <c r="C454">
        <v>22.959017</v>
      </c>
      <c r="D454">
        <f t="shared" si="15"/>
        <v>0.115431205090357</v>
      </c>
      <c r="E454">
        <v>0.0420712263072935</v>
      </c>
      <c r="G454">
        <v>445</v>
      </c>
      <c r="H454">
        <f ca="1" t="shared" si="16"/>
        <v>-0.0084747710956123</v>
      </c>
    </row>
    <row r="455" spans="2:8">
      <c r="B455" s="31">
        <v>36686</v>
      </c>
      <c r="C455">
        <v>20.30883</v>
      </c>
      <c r="D455">
        <f t="shared" si="15"/>
        <v>0.341916545660188</v>
      </c>
      <c r="E455">
        <v>0.0420074420830742</v>
      </c>
      <c r="G455">
        <v>446</v>
      </c>
      <c r="H455">
        <f ca="1" t="shared" si="16"/>
        <v>0.00837231087185957</v>
      </c>
    </row>
    <row r="456" spans="2:8">
      <c r="B456" s="31">
        <v>37203</v>
      </c>
      <c r="C456">
        <v>13.364905</v>
      </c>
      <c r="D456">
        <f t="shared" si="15"/>
        <v>0.259493576647197</v>
      </c>
      <c r="E456">
        <v>0.0420021691138097</v>
      </c>
      <c r="G456">
        <v>447</v>
      </c>
      <c r="H456">
        <f ca="1" t="shared" si="16"/>
        <v>0.0264457558446441</v>
      </c>
    </row>
    <row r="457" spans="2:8">
      <c r="B457" s="31">
        <v>36987</v>
      </c>
      <c r="C457">
        <v>9.896798</v>
      </c>
      <c r="D457">
        <f t="shared" si="15"/>
        <v>-5.82675457253952</v>
      </c>
      <c r="E457">
        <v>0.0419580151075126</v>
      </c>
      <c r="G457">
        <v>448</v>
      </c>
      <c r="H457">
        <f ca="1" t="shared" si="16"/>
        <v>0.0229648043282905</v>
      </c>
    </row>
    <row r="458" spans="2:8">
      <c r="B458" s="31">
        <v>38198</v>
      </c>
      <c r="C458">
        <v>67.563011</v>
      </c>
      <c r="D458">
        <f t="shared" ref="D458:D521" si="17">(C458-C459)/C458</f>
        <v>-5.21582343332804</v>
      </c>
      <c r="E458">
        <v>0.0418338815598376</v>
      </c>
      <c r="G458">
        <v>449</v>
      </c>
      <c r="H458">
        <f ca="1" t="shared" si="16"/>
        <v>-0.0212557534359826</v>
      </c>
    </row>
    <row r="459" spans="2:8">
      <c r="B459" s="31">
        <v>41746</v>
      </c>
      <c r="C459">
        <v>419.959747</v>
      </c>
      <c r="D459">
        <f t="shared" si="17"/>
        <v>0.975921230374491</v>
      </c>
      <c r="E459">
        <v>0.0418318377546788</v>
      </c>
      <c r="G459">
        <v>450</v>
      </c>
      <c r="H459">
        <f ca="1" t="shared" ref="H459:H522" si="18">_xlfn.NORM.INV(RAND(),N$12,N$13)</f>
        <v>0.011334607389628</v>
      </c>
    </row>
    <row r="460" spans="2:8">
      <c r="B460" s="31">
        <v>36998</v>
      </c>
      <c r="C460">
        <v>10.112114</v>
      </c>
      <c r="D460">
        <f t="shared" si="17"/>
        <v>-0.382509433734628</v>
      </c>
      <c r="E460">
        <v>0.0418252800551893</v>
      </c>
      <c r="G460">
        <v>451</v>
      </c>
      <c r="H460">
        <f ca="1" t="shared" si="18"/>
        <v>-0.0286890348225453</v>
      </c>
    </row>
    <row r="461" spans="2:8">
      <c r="B461" s="31">
        <v>36909</v>
      </c>
      <c r="C461">
        <v>13.980093</v>
      </c>
      <c r="D461">
        <f t="shared" si="17"/>
        <v>-3.1746077082606</v>
      </c>
      <c r="E461">
        <v>0.0418040852804055</v>
      </c>
      <c r="G461">
        <v>452</v>
      </c>
      <c r="H461">
        <f ca="1" t="shared" si="18"/>
        <v>0.0317965030724329</v>
      </c>
    </row>
    <row r="462" spans="2:8">
      <c r="B462" s="31">
        <v>37904</v>
      </c>
      <c r="C462">
        <v>58.361404</v>
      </c>
      <c r="D462">
        <f t="shared" si="17"/>
        <v>-4.28085618022486</v>
      </c>
      <c r="E462">
        <v>0.0418012904555895</v>
      </c>
      <c r="G462">
        <v>453</v>
      </c>
      <c r="H462">
        <f ca="1" t="shared" si="18"/>
        <v>0.00259063890402331</v>
      </c>
    </row>
    <row r="463" spans="2:8">
      <c r="B463" s="31">
        <v>41424</v>
      </c>
      <c r="C463">
        <v>308.198181</v>
      </c>
      <c r="D463">
        <f t="shared" si="17"/>
        <v>0.801066843415276</v>
      </c>
      <c r="E463">
        <v>0.0417916029166959</v>
      </c>
      <c r="G463">
        <v>454</v>
      </c>
      <c r="H463">
        <f ca="1" t="shared" si="18"/>
        <v>-0.00521321755538481</v>
      </c>
    </row>
    <row r="464" spans="2:8">
      <c r="B464" s="31">
        <v>37928</v>
      </c>
      <c r="C464">
        <v>61.310837</v>
      </c>
      <c r="D464">
        <f t="shared" si="17"/>
        <v>0.74759290922745</v>
      </c>
      <c r="E464">
        <v>0.0417092332306604</v>
      </c>
      <c r="G464">
        <v>455</v>
      </c>
      <c r="H464">
        <f ca="1" t="shared" si="18"/>
        <v>-0.0126608792898709</v>
      </c>
    </row>
    <row r="465" spans="2:8">
      <c r="B465" s="31">
        <v>34123</v>
      </c>
      <c r="C465">
        <v>15.47529</v>
      </c>
      <c r="D465">
        <f t="shared" si="17"/>
        <v>0</v>
      </c>
      <c r="E465">
        <v>0.0416668766788862</v>
      </c>
      <c r="G465">
        <v>456</v>
      </c>
      <c r="H465">
        <f ca="1" t="shared" si="18"/>
        <v>-0.0156586441025259</v>
      </c>
    </row>
    <row r="466" spans="2:8">
      <c r="B466" s="31">
        <v>33329</v>
      </c>
      <c r="C466">
        <v>15.47529</v>
      </c>
      <c r="D466">
        <f t="shared" si="17"/>
        <v>-1.66666647280923</v>
      </c>
      <c r="E466">
        <v>0.0416668766788862</v>
      </c>
      <c r="G466">
        <v>457</v>
      </c>
      <c r="H466">
        <f ca="1" t="shared" si="18"/>
        <v>0.0147893720035437</v>
      </c>
    </row>
    <row r="467" spans="2:8">
      <c r="B467" s="31">
        <v>33688</v>
      </c>
      <c r="C467">
        <v>41.267437</v>
      </c>
      <c r="D467">
        <f t="shared" si="17"/>
        <v>0.500000012116091</v>
      </c>
      <c r="E467">
        <v>0.0416666293087211</v>
      </c>
      <c r="G467">
        <v>458</v>
      </c>
      <c r="H467">
        <f ca="1" t="shared" si="18"/>
        <v>0.0416457308699917</v>
      </c>
    </row>
    <row r="468" spans="2:8">
      <c r="B468" s="31">
        <v>34180</v>
      </c>
      <c r="C468">
        <v>20.633718</v>
      </c>
      <c r="D468">
        <f t="shared" si="17"/>
        <v>-6.75243821787232</v>
      </c>
      <c r="E468">
        <v>0.0416666060862128</v>
      </c>
      <c r="G468">
        <v>459</v>
      </c>
      <c r="H468">
        <f ca="1" t="shared" si="18"/>
        <v>-0.00574180794956075</v>
      </c>
    </row>
    <row r="469" spans="2:8">
      <c r="B469" s="31">
        <v>38810</v>
      </c>
      <c r="C469">
        <v>159.961624</v>
      </c>
      <c r="D469">
        <f t="shared" si="17"/>
        <v>0.935245799955119</v>
      </c>
      <c r="E469">
        <v>0.0416025783784241</v>
      </c>
      <c r="G469">
        <v>460</v>
      </c>
      <c r="H469">
        <f ca="1" t="shared" si="18"/>
        <v>-0.0114674162637597</v>
      </c>
    </row>
    <row r="470" spans="2:8">
      <c r="B470" s="31">
        <v>37081</v>
      </c>
      <c r="C470">
        <v>10.358187</v>
      </c>
      <c r="D470">
        <f t="shared" si="17"/>
        <v>-5.26105292364388</v>
      </c>
      <c r="E470">
        <v>0.0415736846612249</v>
      </c>
      <c r="G470">
        <v>461</v>
      </c>
      <c r="H470">
        <f ca="1" t="shared" si="18"/>
        <v>-0.00411576185162938</v>
      </c>
    </row>
    <row r="471" spans="2:8">
      <c r="B471" s="31">
        <v>39988</v>
      </c>
      <c r="C471">
        <v>64.853157</v>
      </c>
      <c r="D471">
        <f t="shared" si="17"/>
        <v>-4.95259324075773</v>
      </c>
      <c r="E471">
        <v>0.0415676448873568</v>
      </c>
      <c r="G471">
        <v>462</v>
      </c>
      <c r="H471">
        <f ca="1" t="shared" si="18"/>
        <v>0.00706701991784629</v>
      </c>
    </row>
    <row r="472" spans="2:8">
      <c r="B472" s="31">
        <v>42459</v>
      </c>
      <c r="C472">
        <v>386.044464</v>
      </c>
      <c r="D472">
        <f t="shared" si="17"/>
        <v>-0.307786263190657</v>
      </c>
      <c r="E472">
        <v>0.0415592852537318</v>
      </c>
      <c r="G472">
        <v>463</v>
      </c>
      <c r="H472">
        <f ca="1" t="shared" si="18"/>
        <v>0.0563671011703467</v>
      </c>
    </row>
    <row r="473" spans="2:8">
      <c r="B473" s="31">
        <v>44490</v>
      </c>
      <c r="C473">
        <v>504.863647</v>
      </c>
      <c r="D473">
        <f t="shared" si="17"/>
        <v>0.943378189002386</v>
      </c>
      <c r="E473">
        <v>0.0415354247124076</v>
      </c>
      <c r="G473">
        <v>464</v>
      </c>
      <c r="H473">
        <f ca="1" t="shared" si="18"/>
        <v>-0.0132013817839708</v>
      </c>
    </row>
    <row r="474" spans="2:8">
      <c r="B474" s="31">
        <v>33476</v>
      </c>
      <c r="C474">
        <v>28.586294</v>
      </c>
      <c r="D474">
        <f t="shared" si="17"/>
        <v>-10.5300866911954</v>
      </c>
      <c r="E474">
        <v>0.0413535241749069</v>
      </c>
      <c r="G474">
        <v>465</v>
      </c>
      <c r="H474">
        <f ca="1" t="shared" si="18"/>
        <v>0.00754689702495962</v>
      </c>
    </row>
    <row r="475" spans="2:8">
      <c r="B475" s="31">
        <v>44466</v>
      </c>
      <c r="C475">
        <v>329.602448</v>
      </c>
      <c r="D475">
        <f t="shared" si="17"/>
        <v>0.872511459623625</v>
      </c>
      <c r="E475">
        <v>0.0413086980470484</v>
      </c>
      <c r="G475">
        <v>466</v>
      </c>
      <c r="H475">
        <f ca="1" t="shared" si="18"/>
        <v>0.070810559504158</v>
      </c>
    </row>
    <row r="476" spans="2:8">
      <c r="B476" s="31">
        <v>34544</v>
      </c>
      <c r="C476">
        <v>42.020535</v>
      </c>
      <c r="D476">
        <f t="shared" si="17"/>
        <v>0.287393746890657</v>
      </c>
      <c r="E476">
        <v>0.0412368857274188</v>
      </c>
      <c r="G476">
        <v>467</v>
      </c>
      <c r="H476">
        <f ca="1" t="shared" si="18"/>
        <v>-0.00949646653438475</v>
      </c>
    </row>
    <row r="477" spans="2:8">
      <c r="B477" s="31">
        <v>39798</v>
      </c>
      <c r="C477">
        <v>29.944096</v>
      </c>
      <c r="D477">
        <f t="shared" si="17"/>
        <v>-12.9753671641982</v>
      </c>
      <c r="E477">
        <v>0.0412245873109677</v>
      </c>
      <c r="G477">
        <v>468</v>
      </c>
      <c r="H477">
        <f ca="1" t="shared" si="18"/>
        <v>-0.00452685735251029</v>
      </c>
    </row>
    <row r="478" spans="2:8">
      <c r="B478" s="31">
        <v>42520</v>
      </c>
      <c r="C478">
        <v>418.479736</v>
      </c>
      <c r="D478">
        <f t="shared" si="17"/>
        <v>0.929893071333805</v>
      </c>
      <c r="E478">
        <v>0.0411868688427962</v>
      </c>
      <c r="G478">
        <v>469</v>
      </c>
      <c r="H478">
        <f ca="1" t="shared" si="18"/>
        <v>0.0117271423862912</v>
      </c>
    </row>
    <row r="479" spans="2:8">
      <c r="B479" s="31">
        <v>36328</v>
      </c>
      <c r="C479">
        <v>29.338329</v>
      </c>
      <c r="D479">
        <f t="shared" si="17"/>
        <v>-4.85190935720981</v>
      </c>
      <c r="E479">
        <v>0.0411733742572728</v>
      </c>
      <c r="G479">
        <v>470</v>
      </c>
      <c r="H479">
        <f ca="1" t="shared" si="18"/>
        <v>0.0208133355862153</v>
      </c>
    </row>
    <row r="480" spans="2:8">
      <c r="B480" s="31">
        <v>40896</v>
      </c>
      <c r="C480">
        <v>171.685242</v>
      </c>
      <c r="D480">
        <f t="shared" si="17"/>
        <v>-0.0633753657172234</v>
      </c>
      <c r="E480">
        <v>0.0411567698987195</v>
      </c>
      <c r="G480">
        <v>471</v>
      </c>
      <c r="H480">
        <f ca="1" t="shared" si="18"/>
        <v>0.0015310187351235</v>
      </c>
    </row>
    <row r="481" spans="2:8">
      <c r="B481" s="31">
        <v>43829</v>
      </c>
      <c r="C481">
        <v>182.565857</v>
      </c>
      <c r="D481">
        <f t="shared" si="17"/>
        <v>0.828114360945377</v>
      </c>
      <c r="E481">
        <v>0.0410997057352295</v>
      </c>
      <c r="G481">
        <v>472</v>
      </c>
      <c r="H481">
        <f ca="1" t="shared" si="18"/>
        <v>-0.00815213869958363</v>
      </c>
    </row>
    <row r="482" spans="2:8">
      <c r="B482" s="31">
        <v>34337</v>
      </c>
      <c r="C482">
        <v>31.380449</v>
      </c>
      <c r="D482">
        <f t="shared" si="17"/>
        <v>-0.422519639537344</v>
      </c>
      <c r="E482">
        <v>0.0410961296315422</v>
      </c>
      <c r="G482">
        <v>473</v>
      </c>
      <c r="H482">
        <f ca="1" t="shared" si="18"/>
        <v>0.0246552571572617</v>
      </c>
    </row>
    <row r="483" spans="2:8">
      <c r="B483" s="31">
        <v>39923</v>
      </c>
      <c r="C483">
        <v>44.639305</v>
      </c>
      <c r="D483">
        <f t="shared" si="17"/>
        <v>-0.451287760864556</v>
      </c>
      <c r="E483">
        <v>0.0410735785424974</v>
      </c>
      <c r="G483">
        <v>474</v>
      </c>
      <c r="H483">
        <f ca="1" t="shared" si="18"/>
        <v>0.00576666372076357</v>
      </c>
    </row>
    <row r="484" spans="2:8">
      <c r="B484" s="31">
        <v>38247</v>
      </c>
      <c r="C484">
        <v>64.784477</v>
      </c>
      <c r="D484">
        <f t="shared" si="17"/>
        <v>-7.05836286985847</v>
      </c>
      <c r="E484">
        <v>0.0410401862162135</v>
      </c>
      <c r="G484">
        <v>475</v>
      </c>
      <c r="H484">
        <f ca="1" t="shared" si="18"/>
        <v>-0.0059495737395278</v>
      </c>
    </row>
    <row r="485" spans="2:8">
      <c r="B485" s="31">
        <v>42611</v>
      </c>
      <c r="C485">
        <v>522.056824</v>
      </c>
      <c r="D485">
        <f t="shared" si="17"/>
        <v>0.741434321333572</v>
      </c>
      <c r="E485">
        <v>0.0410241376329563</v>
      </c>
      <c r="G485">
        <v>476</v>
      </c>
      <c r="H485">
        <f ca="1" t="shared" si="18"/>
        <v>0.00337432884011607</v>
      </c>
    </row>
    <row r="486" spans="2:8">
      <c r="B486" s="31">
        <v>40149</v>
      </c>
      <c r="C486">
        <v>134.985977</v>
      </c>
      <c r="D486">
        <f t="shared" si="17"/>
        <v>0.409235871960241</v>
      </c>
      <c r="E486">
        <v>0.0409277550363619</v>
      </c>
      <c r="G486">
        <v>477</v>
      </c>
      <c r="H486">
        <f ca="1" t="shared" si="18"/>
        <v>0.0335175048746187</v>
      </c>
    </row>
    <row r="487" spans="2:8">
      <c r="B487" s="31">
        <v>38005</v>
      </c>
      <c r="C487">
        <v>79.744873</v>
      </c>
      <c r="D487">
        <f t="shared" si="17"/>
        <v>-0.752995694155786</v>
      </c>
      <c r="E487">
        <v>0.0409206746118964</v>
      </c>
      <c r="G487">
        <v>478</v>
      </c>
      <c r="H487">
        <f ca="1" t="shared" si="18"/>
        <v>-0.00743978232442578</v>
      </c>
    </row>
    <row r="488" spans="2:8">
      <c r="B488" s="31">
        <v>40339</v>
      </c>
      <c r="C488">
        <v>139.792419</v>
      </c>
      <c r="D488">
        <f t="shared" si="17"/>
        <v>0.804935945775429</v>
      </c>
      <c r="E488">
        <v>0.0409036272560675</v>
      </c>
      <c r="G488">
        <v>479</v>
      </c>
      <c r="H488">
        <f ca="1" t="shared" si="18"/>
        <v>0.0031960197185046</v>
      </c>
    </row>
    <row r="489" spans="2:8">
      <c r="B489" s="31">
        <v>36305</v>
      </c>
      <c r="C489">
        <v>27.268476</v>
      </c>
      <c r="D489">
        <f t="shared" si="17"/>
        <v>-7.51286401190884</v>
      </c>
      <c r="E489">
        <v>0.0408717010807644</v>
      </c>
      <c r="G489">
        <v>480</v>
      </c>
      <c r="H489">
        <f ca="1" t="shared" si="18"/>
        <v>0.017317672952424</v>
      </c>
    </row>
    <row r="490" spans="2:8">
      <c r="B490" s="31">
        <v>41128</v>
      </c>
      <c r="C490">
        <v>232.132828</v>
      </c>
      <c r="D490">
        <f t="shared" si="17"/>
        <v>0.695814919378831</v>
      </c>
      <c r="E490">
        <v>0.040829136842291</v>
      </c>
      <c r="G490">
        <v>481</v>
      </c>
      <c r="H490">
        <f ca="1" t="shared" si="18"/>
        <v>0.0153889967373401</v>
      </c>
    </row>
    <row r="491" spans="2:8">
      <c r="B491" s="31">
        <v>43921</v>
      </c>
      <c r="C491">
        <v>70.611343</v>
      </c>
      <c r="D491">
        <f t="shared" si="17"/>
        <v>-0.624912034317206</v>
      </c>
      <c r="E491">
        <v>0.0408163175709603</v>
      </c>
      <c r="G491">
        <v>482</v>
      </c>
      <c r="H491">
        <f ca="1" t="shared" si="18"/>
        <v>0.0539618671787258</v>
      </c>
    </row>
    <row r="492" spans="2:8">
      <c r="B492" s="31">
        <v>43990</v>
      </c>
      <c r="C492">
        <v>114.737221</v>
      </c>
      <c r="D492">
        <f t="shared" si="17"/>
        <v>-0.038985457038392</v>
      </c>
      <c r="E492">
        <v>0.0407101981317815</v>
      </c>
      <c r="G492">
        <v>483</v>
      </c>
      <c r="H492">
        <f ca="1" t="shared" si="18"/>
        <v>-0.0218839708889668</v>
      </c>
    </row>
    <row r="493" spans="2:8">
      <c r="B493" s="31">
        <v>38884</v>
      </c>
      <c r="C493">
        <v>119.210304</v>
      </c>
      <c r="D493">
        <f t="shared" si="17"/>
        <v>0.354540342418722</v>
      </c>
      <c r="E493">
        <v>0.0406429799893808</v>
      </c>
      <c r="G493">
        <v>484</v>
      </c>
      <c r="H493">
        <f ca="1" t="shared" si="18"/>
        <v>0.034348080572966</v>
      </c>
    </row>
    <row r="494" spans="2:8">
      <c r="B494" s="31">
        <v>38545</v>
      </c>
      <c r="C494">
        <v>76.945442</v>
      </c>
      <c r="D494">
        <f t="shared" si="17"/>
        <v>-3.45291958944105</v>
      </c>
      <c r="E494">
        <v>0.0406242906499907</v>
      </c>
      <c r="G494">
        <v>485</v>
      </c>
      <c r="H494">
        <f ca="1" t="shared" si="18"/>
        <v>-0.00441638731930422</v>
      </c>
    </row>
    <row r="495" spans="2:8">
      <c r="B495" s="31">
        <v>42256</v>
      </c>
      <c r="C495">
        <v>342.631866</v>
      </c>
      <c r="D495">
        <f t="shared" si="17"/>
        <v>-0.361960393374503</v>
      </c>
      <c r="E495">
        <v>0.040591460923836</v>
      </c>
      <c r="G495">
        <v>486</v>
      </c>
      <c r="H495">
        <f ca="1" t="shared" si="18"/>
        <v>0.0196282136354619</v>
      </c>
    </row>
    <row r="496" spans="2:8">
      <c r="B496" s="31">
        <v>42879</v>
      </c>
      <c r="C496">
        <v>466.651031</v>
      </c>
      <c r="D496">
        <f t="shared" si="17"/>
        <v>0.552988115009651</v>
      </c>
      <c r="E496">
        <v>0.0405707300365956</v>
      </c>
      <c r="G496">
        <v>487</v>
      </c>
      <c r="H496">
        <f ca="1" t="shared" si="18"/>
        <v>-0.0282349857087504</v>
      </c>
    </row>
    <row r="497" spans="2:8">
      <c r="B497" s="31">
        <v>40576</v>
      </c>
      <c r="C497">
        <v>208.598557</v>
      </c>
      <c r="D497">
        <f t="shared" si="17"/>
        <v>0.396931106287567</v>
      </c>
      <c r="E497">
        <v>0.0405654004596014</v>
      </c>
      <c r="G497">
        <v>488</v>
      </c>
      <c r="H497">
        <f ca="1" t="shared" si="18"/>
        <v>-0.0273462838894951</v>
      </c>
    </row>
    <row r="498" spans="2:8">
      <c r="B498" s="31">
        <v>38755</v>
      </c>
      <c r="C498">
        <v>125.799301</v>
      </c>
      <c r="D498">
        <f t="shared" si="17"/>
        <v>0.810350798372083</v>
      </c>
      <c r="E498">
        <v>0.0405414812281031</v>
      </c>
      <c r="G498">
        <v>489</v>
      </c>
      <c r="H498">
        <f ca="1" t="shared" si="18"/>
        <v>-0.0308133703264502</v>
      </c>
    </row>
    <row r="499" spans="2:8">
      <c r="B499" s="31">
        <v>33588</v>
      </c>
      <c r="C499">
        <v>23.857737</v>
      </c>
      <c r="D499">
        <f t="shared" si="17"/>
        <v>-0.558558466798423</v>
      </c>
      <c r="E499">
        <v>0.0405405173172963</v>
      </c>
      <c r="G499">
        <v>490</v>
      </c>
      <c r="H499">
        <f ca="1" t="shared" si="18"/>
        <v>0.0383516674624494</v>
      </c>
    </row>
    <row r="500" spans="2:8">
      <c r="B500" s="31">
        <v>34344</v>
      </c>
      <c r="C500">
        <v>37.183678</v>
      </c>
      <c r="D500">
        <f t="shared" si="17"/>
        <v>-0.661539506662036</v>
      </c>
      <c r="E500">
        <v>0.0404620543454577</v>
      </c>
      <c r="G500">
        <v>491</v>
      </c>
      <c r="H500">
        <f ca="1" t="shared" si="18"/>
        <v>-0.0229432044091407</v>
      </c>
    </row>
    <row r="501" spans="2:8">
      <c r="B501" s="31">
        <v>38142</v>
      </c>
      <c r="C501">
        <v>61.78215</v>
      </c>
      <c r="D501">
        <f t="shared" si="17"/>
        <v>-2.76725427975556</v>
      </c>
      <c r="E501">
        <v>0.0404194415377257</v>
      </c>
      <c r="G501">
        <v>492</v>
      </c>
      <c r="H501">
        <f ca="1" t="shared" si="18"/>
        <v>0.0669071950565979</v>
      </c>
    </row>
    <row r="502" spans="2:8">
      <c r="B502" s="31">
        <v>40939</v>
      </c>
      <c r="C502">
        <v>232.749069</v>
      </c>
      <c r="D502">
        <f t="shared" si="17"/>
        <v>0.827336228786376</v>
      </c>
      <c r="E502">
        <v>0.0404102196430268</v>
      </c>
      <c r="G502">
        <v>493</v>
      </c>
      <c r="H502">
        <f ca="1" t="shared" si="18"/>
        <v>0.0116022116040498</v>
      </c>
    </row>
    <row r="503" spans="2:8">
      <c r="B503" s="31">
        <v>36440</v>
      </c>
      <c r="C503">
        <v>40.187332</v>
      </c>
      <c r="D503">
        <f t="shared" si="17"/>
        <v>-0.0855633810176799</v>
      </c>
      <c r="E503">
        <v>0.04039081270685</v>
      </c>
      <c r="G503">
        <v>494</v>
      </c>
      <c r="H503">
        <f ca="1" t="shared" si="18"/>
        <v>-0.0306214341372855</v>
      </c>
    </row>
    <row r="504" spans="2:8">
      <c r="B504" s="31">
        <v>35404</v>
      </c>
      <c r="C504">
        <v>43.625896</v>
      </c>
      <c r="D504">
        <f t="shared" si="17"/>
        <v>-5.0228751748732</v>
      </c>
      <c r="E504">
        <v>0.0403695548167078</v>
      </c>
      <c r="G504">
        <v>495</v>
      </c>
      <c r="H504">
        <f ca="1" t="shared" si="18"/>
        <v>-0.0033497768394087</v>
      </c>
    </row>
    <row r="505" spans="2:8">
      <c r="B505" s="31">
        <v>41166</v>
      </c>
      <c r="C505">
        <v>262.753326</v>
      </c>
      <c r="D505">
        <f t="shared" si="17"/>
        <v>-0.211062009544267</v>
      </c>
      <c r="E505">
        <v>0.0403253734645399</v>
      </c>
      <c r="G505">
        <v>496</v>
      </c>
      <c r="H505">
        <f ca="1" t="shared" si="18"/>
        <v>-0.0166173958026056</v>
      </c>
    </row>
    <row r="506" spans="2:8">
      <c r="B506" s="31">
        <v>41283</v>
      </c>
      <c r="C506">
        <v>318.210571</v>
      </c>
      <c r="D506">
        <f t="shared" si="17"/>
        <v>0.263569751113014</v>
      </c>
      <c r="E506">
        <v>0.0403237735304526</v>
      </c>
      <c r="G506">
        <v>497</v>
      </c>
      <c r="H506">
        <f ca="1" t="shared" si="18"/>
        <v>-0.0473297178160222</v>
      </c>
    </row>
    <row r="507" spans="2:8">
      <c r="B507" s="31">
        <v>40653</v>
      </c>
      <c r="C507">
        <v>234.33989</v>
      </c>
      <c r="D507">
        <f t="shared" si="17"/>
        <v>0.437380234325449</v>
      </c>
      <c r="E507">
        <v>0.0403036290577759</v>
      </c>
      <c r="G507">
        <v>498</v>
      </c>
      <c r="H507">
        <f ca="1" t="shared" si="18"/>
        <v>0.0255050854458845</v>
      </c>
    </row>
    <row r="508" spans="2:8">
      <c r="B508" s="31">
        <v>39421</v>
      </c>
      <c r="C508">
        <v>131.844254</v>
      </c>
      <c r="D508">
        <f t="shared" si="17"/>
        <v>-0.827097007959103</v>
      </c>
      <c r="E508">
        <v>0.0402641892911011</v>
      </c>
      <c r="G508">
        <v>499</v>
      </c>
      <c r="H508">
        <f ca="1" t="shared" si="18"/>
        <v>0.0271454649702652</v>
      </c>
    </row>
    <row r="509" spans="2:8">
      <c r="B509" s="31">
        <v>40513</v>
      </c>
      <c r="C509">
        <v>240.892242</v>
      </c>
      <c r="D509">
        <f t="shared" si="17"/>
        <v>0.282351097882181</v>
      </c>
      <c r="E509">
        <v>0.0402565641777704</v>
      </c>
      <c r="G509">
        <v>500</v>
      </c>
      <c r="H509">
        <f ca="1" t="shared" si="18"/>
        <v>0.0216901295823775</v>
      </c>
    </row>
    <row r="510" spans="2:8">
      <c r="B510" s="31">
        <v>43451</v>
      </c>
      <c r="C510">
        <v>172.876053</v>
      </c>
      <c r="D510">
        <f t="shared" si="17"/>
        <v>-0.649223429459024</v>
      </c>
      <c r="E510">
        <v>0.0402414728892498</v>
      </c>
      <c r="G510">
        <v>501</v>
      </c>
      <c r="H510">
        <f ca="1" t="shared" si="18"/>
        <v>0.00788996503485033</v>
      </c>
    </row>
    <row r="511" spans="2:8">
      <c r="B511" s="31">
        <v>41389</v>
      </c>
      <c r="C511">
        <v>285.111237</v>
      </c>
      <c r="D511">
        <f t="shared" si="17"/>
        <v>0.757680553993738</v>
      </c>
      <c r="E511">
        <v>0.0402318446677007</v>
      </c>
      <c r="G511">
        <v>502</v>
      </c>
      <c r="H511">
        <f ca="1" t="shared" si="18"/>
        <v>-0.100337594746166</v>
      </c>
    </row>
    <row r="512" spans="2:8">
      <c r="B512" s="31">
        <v>38462</v>
      </c>
      <c r="C512">
        <v>69.087997</v>
      </c>
      <c r="D512">
        <f t="shared" si="17"/>
        <v>-0.193147009313354</v>
      </c>
      <c r="E512">
        <v>0.0402170872025716</v>
      </c>
      <c r="G512">
        <v>503</v>
      </c>
      <c r="H512">
        <f ca="1" t="shared" si="18"/>
        <v>-0.0385776160898278</v>
      </c>
    </row>
    <row r="513" spans="2:8">
      <c r="B513" s="31">
        <v>38565</v>
      </c>
      <c r="C513">
        <v>82.432137</v>
      </c>
      <c r="D513">
        <f t="shared" si="17"/>
        <v>0.654779167013467</v>
      </c>
      <c r="E513">
        <v>0.0402153956047505</v>
      </c>
      <c r="G513">
        <v>504</v>
      </c>
      <c r="H513">
        <f ca="1" t="shared" si="18"/>
        <v>0.0154109925682724</v>
      </c>
    </row>
    <row r="514" spans="2:8">
      <c r="B514" s="31">
        <v>36167</v>
      </c>
      <c r="C514">
        <v>28.457291</v>
      </c>
      <c r="D514">
        <f t="shared" si="17"/>
        <v>-0.503023460666021</v>
      </c>
      <c r="E514">
        <v>0.0402088167844227</v>
      </c>
      <c r="G514">
        <v>505</v>
      </c>
      <c r="H514">
        <f ca="1" t="shared" si="18"/>
        <v>0.00854527258558027</v>
      </c>
    </row>
    <row r="515" spans="2:8">
      <c r="B515" s="31">
        <v>34401</v>
      </c>
      <c r="C515">
        <v>42.771976</v>
      </c>
      <c r="D515">
        <f t="shared" si="17"/>
        <v>-8.63094122656386</v>
      </c>
      <c r="E515">
        <v>0.0402010419158564</v>
      </c>
      <c r="G515">
        <v>506</v>
      </c>
      <c r="H515">
        <f ca="1" t="shared" si="18"/>
        <v>0.00872525745286449</v>
      </c>
    </row>
    <row r="516" spans="2:8">
      <c r="B516" s="31">
        <v>41738</v>
      </c>
      <c r="C516">
        <v>411.934387</v>
      </c>
      <c r="D516">
        <f t="shared" si="17"/>
        <v>0.947823103197257</v>
      </c>
      <c r="E516">
        <v>0.040152044893499</v>
      </c>
      <c r="G516">
        <v>507</v>
      </c>
      <c r="H516">
        <f ca="1" t="shared" si="18"/>
        <v>-0.0239184684667086</v>
      </c>
    </row>
    <row r="517" spans="2:8">
      <c r="B517" s="31">
        <v>34066</v>
      </c>
      <c r="C517">
        <v>21.493458</v>
      </c>
      <c r="D517">
        <f t="shared" si="17"/>
        <v>0.250000209366031</v>
      </c>
      <c r="E517">
        <v>0.0400000781633184</v>
      </c>
      <c r="G517">
        <v>508</v>
      </c>
      <c r="H517">
        <f ca="1" t="shared" si="18"/>
        <v>-0.0225860909433939</v>
      </c>
    </row>
    <row r="518" spans="2:8">
      <c r="B518" s="31">
        <v>33330</v>
      </c>
      <c r="C518">
        <v>16.120089</v>
      </c>
      <c r="D518">
        <f t="shared" si="17"/>
        <v>-7.74771795614776</v>
      </c>
      <c r="E518">
        <v>0.0399997171231499</v>
      </c>
      <c r="G518">
        <v>509</v>
      </c>
      <c r="H518">
        <f ca="1" t="shared" si="18"/>
        <v>0.0512642911691657</v>
      </c>
    </row>
    <row r="519" spans="2:8">
      <c r="B519" s="31">
        <v>39052</v>
      </c>
      <c r="C519">
        <v>141.013992</v>
      </c>
      <c r="D519">
        <f t="shared" si="17"/>
        <v>0.036278229751839</v>
      </c>
      <c r="E519">
        <v>0.0399833656223278</v>
      </c>
      <c r="G519">
        <v>510</v>
      </c>
      <c r="H519">
        <f ca="1" t="shared" si="18"/>
        <v>0.0267770897154065</v>
      </c>
    </row>
    <row r="520" spans="2:8">
      <c r="B520" s="31">
        <v>39364</v>
      </c>
      <c r="C520">
        <v>135.898254</v>
      </c>
      <c r="D520">
        <f t="shared" si="17"/>
        <v>-0.585820513926544</v>
      </c>
      <c r="E520">
        <v>0.0399421614349808</v>
      </c>
      <c r="G520">
        <v>511</v>
      </c>
      <c r="H520">
        <f ca="1" t="shared" si="18"/>
        <v>0.0207866276952654</v>
      </c>
    </row>
    <row r="521" spans="2:8">
      <c r="B521" s="31">
        <v>41120</v>
      </c>
      <c r="C521">
        <v>215.510239</v>
      </c>
      <c r="D521">
        <f t="shared" si="17"/>
        <v>0.844387941122371</v>
      </c>
      <c r="E521">
        <v>0.0399187808427052</v>
      </c>
      <c r="G521">
        <v>512</v>
      </c>
      <c r="H521">
        <f ca="1" t="shared" si="18"/>
        <v>-0.0198788475663494</v>
      </c>
    </row>
    <row r="522" spans="2:8">
      <c r="B522" s="31">
        <v>36531</v>
      </c>
      <c r="C522">
        <v>33.535992</v>
      </c>
      <c r="D522">
        <f t="shared" ref="D522:D585" si="19">(C522-C523)/C522</f>
        <v>-7.18714854178162</v>
      </c>
      <c r="E522">
        <v>0.0398469799253293</v>
      </c>
      <c r="G522">
        <v>513</v>
      </c>
      <c r="H522">
        <f ca="1" t="shared" si="18"/>
        <v>0.0354492921024581</v>
      </c>
    </row>
    <row r="523" spans="2:8">
      <c r="B523" s="31">
        <v>41382</v>
      </c>
      <c r="C523">
        <v>274.564148</v>
      </c>
      <c r="D523">
        <f t="shared" si="19"/>
        <v>0.704982807879199</v>
      </c>
      <c r="E523">
        <v>0.0398299744509978</v>
      </c>
      <c r="G523">
        <v>514</v>
      </c>
      <c r="H523">
        <f ca="1" t="shared" ref="H523:H586" si="20">_xlfn.NORM.INV(RAND(),N$12,N$13)</f>
        <v>-0.0186992308428633</v>
      </c>
    </row>
    <row r="524" spans="2:8">
      <c r="B524" s="31">
        <v>38098</v>
      </c>
      <c r="C524">
        <v>81.001144</v>
      </c>
      <c r="D524">
        <f t="shared" si="19"/>
        <v>-4.3791433612345</v>
      </c>
      <c r="E524">
        <v>0.0398048081888818</v>
      </c>
      <c r="G524">
        <v>515</v>
      </c>
      <c r="H524">
        <f ca="1" t="shared" si="20"/>
        <v>0.0282639342693396</v>
      </c>
    </row>
    <row r="525" spans="2:8">
      <c r="B525" s="31">
        <v>41771</v>
      </c>
      <c r="C525">
        <v>435.716766</v>
      </c>
      <c r="D525">
        <f t="shared" si="19"/>
        <v>0.549587965591391</v>
      </c>
      <c r="E525">
        <v>0.0397574028629415</v>
      </c>
      <c r="G525">
        <v>516</v>
      </c>
      <c r="H525">
        <f ca="1" t="shared" si="20"/>
        <v>-0.0180434999826602</v>
      </c>
    </row>
    <row r="526" spans="2:8">
      <c r="B526" s="31">
        <v>40408</v>
      </c>
      <c r="C526">
        <v>196.252075</v>
      </c>
      <c r="D526">
        <f t="shared" si="19"/>
        <v>0.89036488404008</v>
      </c>
      <c r="E526">
        <v>0.0397310550729209</v>
      </c>
      <c r="G526">
        <v>517</v>
      </c>
      <c r="H526">
        <f ca="1" t="shared" si="20"/>
        <v>-0.0265804917302955</v>
      </c>
    </row>
    <row r="527" spans="2:8">
      <c r="B527" s="31">
        <v>37383</v>
      </c>
      <c r="C527">
        <v>21.516119</v>
      </c>
      <c r="D527">
        <f t="shared" si="19"/>
        <v>-9.74518820053003</v>
      </c>
      <c r="E527">
        <v>0.0396712343894361</v>
      </c>
      <c r="G527">
        <v>518</v>
      </c>
      <c r="H527">
        <f ca="1" t="shared" si="20"/>
        <v>-0.00930329314367356</v>
      </c>
    </row>
    <row r="528" spans="2:8">
      <c r="B528" s="31">
        <v>40512</v>
      </c>
      <c r="C528">
        <v>231.194748</v>
      </c>
      <c r="D528">
        <f t="shared" si="19"/>
        <v>0.642951634005112</v>
      </c>
      <c r="E528">
        <v>0.0396370552500613</v>
      </c>
      <c r="G528">
        <v>519</v>
      </c>
      <c r="H528">
        <f ca="1" t="shared" si="20"/>
        <v>0.0108559374537526</v>
      </c>
    </row>
    <row r="529" spans="2:8">
      <c r="B529" s="31">
        <v>40037</v>
      </c>
      <c r="C529">
        <v>82.547707</v>
      </c>
      <c r="D529">
        <f t="shared" si="19"/>
        <v>-2.39030579008088</v>
      </c>
      <c r="E529">
        <v>0.0395984469925978</v>
      </c>
      <c r="G529">
        <v>520</v>
      </c>
      <c r="H529">
        <f ca="1" t="shared" si="20"/>
        <v>-0.0223552060228964</v>
      </c>
    </row>
    <row r="530" spans="2:8">
      <c r="B530" s="31">
        <v>41256</v>
      </c>
      <c r="C530">
        <v>279.861969</v>
      </c>
      <c r="D530">
        <f t="shared" si="19"/>
        <v>0.810610908694064</v>
      </c>
      <c r="E530">
        <v>0.039597005765367</v>
      </c>
      <c r="G530">
        <v>521</v>
      </c>
      <c r="H530">
        <f ca="1" t="shared" si="20"/>
        <v>-0.0363354605179116</v>
      </c>
    </row>
    <row r="531" spans="2:8">
      <c r="B531" s="31">
        <v>35038</v>
      </c>
      <c r="C531">
        <v>53.002804</v>
      </c>
      <c r="D531">
        <f t="shared" si="19"/>
        <v>-0.112791957195321</v>
      </c>
      <c r="E531">
        <v>0.0395779815724466</v>
      </c>
      <c r="G531">
        <v>522</v>
      </c>
      <c r="H531">
        <f ca="1" t="shared" si="20"/>
        <v>0.000986772100558441</v>
      </c>
    </row>
    <row r="532" spans="2:8">
      <c r="B532" s="31">
        <v>37918</v>
      </c>
      <c r="C532">
        <v>58.981094</v>
      </c>
      <c r="D532">
        <f t="shared" si="19"/>
        <v>-7.72404074091945</v>
      </c>
      <c r="E532">
        <v>0.0395000133432588</v>
      </c>
      <c r="G532">
        <v>523</v>
      </c>
      <c r="H532">
        <f ca="1" t="shared" si="20"/>
        <v>0.0342571603881037</v>
      </c>
    </row>
    <row r="533" spans="2:8">
      <c r="B533" s="31">
        <v>44592</v>
      </c>
      <c r="C533">
        <v>514.553467</v>
      </c>
      <c r="D533">
        <f t="shared" si="19"/>
        <v>0.316259499617753</v>
      </c>
      <c r="E533">
        <v>0.0394978020816639</v>
      </c>
      <c r="G533">
        <v>524</v>
      </c>
      <c r="H533">
        <f ca="1" t="shared" si="20"/>
        <v>-0.0587922008325168</v>
      </c>
    </row>
    <row r="534" spans="2:8">
      <c r="B534" s="31">
        <v>42388</v>
      </c>
      <c r="C534">
        <v>351.821045</v>
      </c>
      <c r="D534">
        <f t="shared" si="19"/>
        <v>0.792756794864276</v>
      </c>
      <c r="E534">
        <v>0.0393901280123821</v>
      </c>
      <c r="G534">
        <v>525</v>
      </c>
      <c r="H534">
        <f ca="1" t="shared" si="20"/>
        <v>0.00487212388437669</v>
      </c>
    </row>
    <row r="535" spans="2:8">
      <c r="B535" s="31">
        <v>37994</v>
      </c>
      <c r="C535">
        <v>72.912521</v>
      </c>
      <c r="D535">
        <f t="shared" si="19"/>
        <v>-0.85776689850019</v>
      </c>
      <c r="E535">
        <v>0.039375870709504</v>
      </c>
      <c r="G535">
        <v>526</v>
      </c>
      <c r="H535">
        <f ca="1" t="shared" si="20"/>
        <v>0.032519937060924</v>
      </c>
    </row>
    <row r="536" spans="2:8">
      <c r="B536" s="31">
        <v>39449</v>
      </c>
      <c r="C536">
        <v>135.454468</v>
      </c>
      <c r="D536">
        <f t="shared" si="19"/>
        <v>-1.83569309799364</v>
      </c>
      <c r="E536">
        <v>0.0393170419450468</v>
      </c>
      <c r="G536">
        <v>527</v>
      </c>
      <c r="H536">
        <f ca="1" t="shared" si="20"/>
        <v>-0.00535793536065713</v>
      </c>
    </row>
    <row r="537" spans="2:8">
      <c r="B537" s="31">
        <v>42471</v>
      </c>
      <c r="C537">
        <v>384.1073</v>
      </c>
      <c r="D537">
        <f t="shared" si="19"/>
        <v>0.866019950675241</v>
      </c>
      <c r="E537">
        <v>0.0393120281754603</v>
      </c>
      <c r="G537">
        <v>528</v>
      </c>
      <c r="H537">
        <f ca="1" t="shared" si="20"/>
        <v>0.0339445554899819</v>
      </c>
    </row>
    <row r="538" spans="2:8">
      <c r="B538" s="31">
        <v>35489</v>
      </c>
      <c r="C538">
        <v>51.462715</v>
      </c>
      <c r="D538">
        <f t="shared" si="19"/>
        <v>-3.48919748987204</v>
      </c>
      <c r="E538">
        <v>0.039307253805012</v>
      </c>
      <c r="G538">
        <v>529</v>
      </c>
      <c r="H538">
        <f ca="1" t="shared" si="20"/>
        <v>-0.0444348164949835</v>
      </c>
    </row>
    <row r="539" spans="2:8">
      <c r="B539" s="31">
        <v>40486</v>
      </c>
      <c r="C539">
        <v>231.026291</v>
      </c>
      <c r="D539">
        <f t="shared" si="19"/>
        <v>0.857682163109306</v>
      </c>
      <c r="E539">
        <v>0.0393014403715635</v>
      </c>
      <c r="G539">
        <v>530</v>
      </c>
      <c r="H539">
        <f ca="1" t="shared" si="20"/>
        <v>-0.0329444011304823</v>
      </c>
    </row>
    <row r="540" spans="2:8">
      <c r="B540" s="31">
        <v>36509</v>
      </c>
      <c r="C540">
        <v>32.879162</v>
      </c>
      <c r="D540">
        <f t="shared" si="19"/>
        <v>-4.51031379692706</v>
      </c>
      <c r="E540">
        <v>0.0392650518282675</v>
      </c>
      <c r="G540">
        <v>531</v>
      </c>
      <c r="H540">
        <f ca="1" t="shared" si="20"/>
        <v>-0.00797790266803937</v>
      </c>
    </row>
    <row r="541" spans="2:8">
      <c r="B541" s="31">
        <v>43609</v>
      </c>
      <c r="C541">
        <v>181.1745</v>
      </c>
      <c r="D541">
        <f t="shared" si="19"/>
        <v>-1.92980035821818</v>
      </c>
      <c r="E541">
        <v>0.0392211155543412</v>
      </c>
      <c r="G541">
        <v>532</v>
      </c>
      <c r="H541">
        <f ca="1" t="shared" si="20"/>
        <v>0.0192176451406998</v>
      </c>
    </row>
    <row r="542" spans="2:8">
      <c r="B542" s="31">
        <v>41904</v>
      </c>
      <c r="C542">
        <v>530.805115</v>
      </c>
      <c r="D542">
        <f t="shared" si="19"/>
        <v>-0.00962858279916917</v>
      </c>
      <c r="E542">
        <v>0.0391630250209627</v>
      </c>
      <c r="G542">
        <v>533</v>
      </c>
      <c r="H542">
        <f ca="1" t="shared" si="20"/>
        <v>-0.0402850937641827</v>
      </c>
    </row>
    <row r="543" spans="2:8">
      <c r="B543" s="31">
        <v>41960</v>
      </c>
      <c r="C543">
        <v>535.916016</v>
      </c>
      <c r="D543">
        <f t="shared" si="19"/>
        <v>0.779734800834913</v>
      </c>
      <c r="E543">
        <v>0.0391562024151186</v>
      </c>
      <c r="G543">
        <v>534</v>
      </c>
      <c r="H543">
        <f ca="1" t="shared" si="20"/>
        <v>0.0272904545542848</v>
      </c>
    </row>
    <row r="544" spans="2:8">
      <c r="B544" s="31">
        <v>39570</v>
      </c>
      <c r="C544">
        <v>118.043648</v>
      </c>
      <c r="D544">
        <f t="shared" si="19"/>
        <v>-1.31648405172975</v>
      </c>
      <c r="E544">
        <v>0.0391152093164726</v>
      </c>
      <c r="G544">
        <v>535</v>
      </c>
      <c r="H544">
        <f ca="1" t="shared" si="20"/>
        <v>0.0133897970485626</v>
      </c>
    </row>
    <row r="545" spans="2:8">
      <c r="B545" s="31">
        <v>41453</v>
      </c>
      <c r="C545">
        <v>273.446228</v>
      </c>
      <c r="D545">
        <f t="shared" si="19"/>
        <v>0.362699528625423</v>
      </c>
      <c r="E545">
        <v>0.0391042219825391</v>
      </c>
      <c r="G545">
        <v>536</v>
      </c>
      <c r="H545">
        <f ca="1" t="shared" si="20"/>
        <v>-0.0100038709316543</v>
      </c>
    </row>
    <row r="546" spans="2:8">
      <c r="B546" s="31">
        <v>43402</v>
      </c>
      <c r="C546">
        <v>174.26741</v>
      </c>
      <c r="D546">
        <f t="shared" si="19"/>
        <v>0.144409634595476</v>
      </c>
      <c r="E546">
        <v>0.0390647224285942</v>
      </c>
      <c r="G546">
        <v>537</v>
      </c>
      <c r="H546">
        <f ca="1" t="shared" si="20"/>
        <v>-0.026054111335575</v>
      </c>
    </row>
    <row r="547" spans="2:8">
      <c r="B547" s="31">
        <v>40277</v>
      </c>
      <c r="C547">
        <v>149.101517</v>
      </c>
      <c r="D547">
        <f t="shared" si="19"/>
        <v>0.830835980025609</v>
      </c>
      <c r="E547">
        <v>0.0390293547449285</v>
      </c>
      <c r="G547">
        <v>538</v>
      </c>
      <c r="H547">
        <f ca="1" t="shared" si="20"/>
        <v>0.0369602672744853</v>
      </c>
    </row>
    <row r="548" spans="2:8">
      <c r="B548" s="31">
        <v>37603</v>
      </c>
      <c r="C548">
        <v>25.222612</v>
      </c>
      <c r="D548">
        <f t="shared" si="19"/>
        <v>-7.74321616650964</v>
      </c>
      <c r="E548">
        <v>0.0390245070573976</v>
      </c>
      <c r="G548">
        <v>539</v>
      </c>
      <c r="H548">
        <f ca="1" t="shared" si="20"/>
        <v>-0.00622592097331144</v>
      </c>
    </row>
    <row r="549" spans="2:8">
      <c r="B549" s="31">
        <v>40933</v>
      </c>
      <c r="C549">
        <v>220.526749</v>
      </c>
      <c r="D549">
        <f t="shared" si="19"/>
        <v>0.876213660593165</v>
      </c>
      <c r="E549">
        <v>0.038969404115235</v>
      </c>
      <c r="G549">
        <v>540</v>
      </c>
      <c r="H549">
        <f ca="1" t="shared" si="20"/>
        <v>0.0477131183802598</v>
      </c>
    </row>
    <row r="550" spans="2:8">
      <c r="B550" s="31">
        <v>36313</v>
      </c>
      <c r="C550">
        <v>27.298199</v>
      </c>
      <c r="D550">
        <f t="shared" si="19"/>
        <v>-0.718345778049314</v>
      </c>
      <c r="E550">
        <v>0.038922274689257</v>
      </c>
      <c r="G550">
        <v>541</v>
      </c>
      <c r="H550">
        <f ca="1" t="shared" si="20"/>
        <v>-0.00036513796081551</v>
      </c>
    </row>
    <row r="551" spans="2:8">
      <c r="B551" s="31">
        <v>35472</v>
      </c>
      <c r="C551">
        <v>46.907745</v>
      </c>
      <c r="D551">
        <f t="shared" si="19"/>
        <v>0.443604696836311</v>
      </c>
      <c r="E551">
        <v>0.0387514044855492</v>
      </c>
      <c r="G551">
        <v>542</v>
      </c>
      <c r="H551">
        <f ca="1" t="shared" si="20"/>
        <v>0.0458488681296128</v>
      </c>
    </row>
    <row r="552" spans="2:8">
      <c r="B552" s="31">
        <v>37588</v>
      </c>
      <c r="C552">
        <v>26.099249</v>
      </c>
      <c r="D552">
        <f t="shared" si="19"/>
        <v>-4.72254849172097</v>
      </c>
      <c r="E552">
        <v>0.0385973558089737</v>
      </c>
      <c r="G552">
        <v>543</v>
      </c>
      <c r="H552">
        <f ca="1" t="shared" si="20"/>
        <v>-0.0284937617180594</v>
      </c>
    </row>
    <row r="553" spans="2:8">
      <c r="B553" s="31">
        <v>39069</v>
      </c>
      <c r="C553">
        <v>149.354218</v>
      </c>
      <c r="D553">
        <f t="shared" si="19"/>
        <v>0.863314700626667</v>
      </c>
      <c r="E553">
        <v>0.0385908284157063</v>
      </c>
      <c r="G553">
        <v>544</v>
      </c>
      <c r="H553">
        <f ca="1" t="shared" si="20"/>
        <v>-0.0100300998274802</v>
      </c>
    </row>
    <row r="554" spans="2:8">
      <c r="B554" s="31">
        <v>36600</v>
      </c>
      <c r="C554">
        <v>20.414526</v>
      </c>
      <c r="D554">
        <f t="shared" si="19"/>
        <v>-1.2069063959653</v>
      </c>
      <c r="E554">
        <v>0.0384615836782103</v>
      </c>
      <c r="G554">
        <v>545</v>
      </c>
      <c r="H554">
        <f ca="1" t="shared" si="20"/>
        <v>-0.00189986326076782</v>
      </c>
    </row>
    <row r="555" spans="2:8">
      <c r="B555" s="31">
        <v>34654</v>
      </c>
      <c r="C555">
        <v>45.052948</v>
      </c>
      <c r="D555">
        <f t="shared" si="19"/>
        <v>0.503846163407553</v>
      </c>
      <c r="E555">
        <v>0.0384614787027922</v>
      </c>
      <c r="G555">
        <v>546</v>
      </c>
      <c r="H555">
        <f ca="1" t="shared" si="20"/>
        <v>0.0293019406615313</v>
      </c>
    </row>
    <row r="556" spans="2:8">
      <c r="B556" s="31">
        <v>34200</v>
      </c>
      <c r="C556">
        <v>22.353193</v>
      </c>
      <c r="D556">
        <f t="shared" si="19"/>
        <v>-12.9982756825837</v>
      </c>
      <c r="E556">
        <v>0.0384613956493822</v>
      </c>
      <c r="G556">
        <v>547</v>
      </c>
      <c r="H556">
        <f ca="1" t="shared" si="20"/>
        <v>0.00180083518343849</v>
      </c>
    </row>
    <row r="557" spans="2:8">
      <c r="B557" s="31">
        <v>44326</v>
      </c>
      <c r="C557">
        <v>312.906158</v>
      </c>
      <c r="D557">
        <f t="shared" si="19"/>
        <v>0.931399336666298</v>
      </c>
      <c r="E557">
        <v>0.0384310078039436</v>
      </c>
      <c r="G557">
        <v>548</v>
      </c>
      <c r="H557">
        <f ca="1" t="shared" si="20"/>
        <v>-0.0534827130634083</v>
      </c>
    </row>
    <row r="558" spans="2:8">
      <c r="B558" s="31">
        <v>36027</v>
      </c>
      <c r="C558">
        <v>21.46557</v>
      </c>
      <c r="D558">
        <f t="shared" si="19"/>
        <v>-2.65602320366988</v>
      </c>
      <c r="E558">
        <v>0.0384215746425555</v>
      </c>
      <c r="G558">
        <v>549</v>
      </c>
      <c r="H558">
        <f ca="1" t="shared" si="20"/>
        <v>-0.0428555083293772</v>
      </c>
    </row>
    <row r="559" spans="2:8">
      <c r="B559" s="31">
        <v>39667</v>
      </c>
      <c r="C559">
        <v>78.478622</v>
      </c>
      <c r="D559">
        <f t="shared" si="19"/>
        <v>-1.22816995945724</v>
      </c>
      <c r="E559">
        <v>0.0384184752887226</v>
      </c>
      <c r="G559">
        <v>550</v>
      </c>
      <c r="H559">
        <f ca="1" t="shared" si="20"/>
        <v>0.0184627789133714</v>
      </c>
    </row>
    <row r="560" spans="2:8">
      <c r="B560" s="31">
        <v>44189</v>
      </c>
      <c r="C560">
        <v>174.863708</v>
      </c>
      <c r="D560">
        <f t="shared" si="19"/>
        <v>0.296106857118688</v>
      </c>
      <c r="E560">
        <v>0.0383632663216773</v>
      </c>
      <c r="G560">
        <v>551</v>
      </c>
      <c r="H560">
        <f ca="1" t="shared" si="20"/>
        <v>-0.030211814657331</v>
      </c>
    </row>
    <row r="561" spans="2:8">
      <c r="B561" s="31">
        <v>44053</v>
      </c>
      <c r="C561">
        <v>123.085365</v>
      </c>
      <c r="D561">
        <f t="shared" si="19"/>
        <v>-1.48445721390191</v>
      </c>
      <c r="E561">
        <v>0.0383528943510059</v>
      </c>
      <c r="G561">
        <v>552</v>
      </c>
      <c r="H561">
        <f ca="1" t="shared" si="20"/>
        <v>-0.025319679325885</v>
      </c>
    </row>
    <row r="562" spans="2:8">
      <c r="B562" s="31">
        <v>43242</v>
      </c>
      <c r="C562">
        <v>305.800323</v>
      </c>
      <c r="D562">
        <f t="shared" si="19"/>
        <v>0.860287783280072</v>
      </c>
      <c r="E562">
        <v>0.0383492171785573</v>
      </c>
      <c r="G562">
        <v>553</v>
      </c>
      <c r="H562">
        <f ca="1" t="shared" si="20"/>
        <v>0.0123063308897363</v>
      </c>
    </row>
    <row r="563" spans="2:8">
      <c r="B563" s="31">
        <v>36453</v>
      </c>
      <c r="C563">
        <v>42.724041</v>
      </c>
      <c r="D563">
        <f t="shared" si="19"/>
        <v>-0.0286268099031175</v>
      </c>
      <c r="E563">
        <v>0.0383461386529426</v>
      </c>
      <c r="G563">
        <v>554</v>
      </c>
      <c r="H563">
        <f ca="1" t="shared" si="20"/>
        <v>0.0128310760714404</v>
      </c>
    </row>
    <row r="564" spans="2:8">
      <c r="B564" s="31">
        <v>36447</v>
      </c>
      <c r="C564">
        <v>43.947094</v>
      </c>
      <c r="D564">
        <f t="shared" si="19"/>
        <v>-2.41563237378107</v>
      </c>
      <c r="E564">
        <v>0.0383093817306782</v>
      </c>
      <c r="G564">
        <v>555</v>
      </c>
      <c r="H564">
        <f ca="1" t="shared" si="20"/>
        <v>0.0768317994511641</v>
      </c>
    </row>
    <row r="565" spans="2:8">
      <c r="B565" s="31">
        <v>38964</v>
      </c>
      <c r="C565">
        <v>150.107117</v>
      </c>
      <c r="D565">
        <f t="shared" si="19"/>
        <v>0.698418310172462</v>
      </c>
      <c r="E565">
        <v>0.0382860594144913</v>
      </c>
      <c r="G565">
        <v>556</v>
      </c>
      <c r="H565">
        <f ca="1" t="shared" si="20"/>
        <v>-0.0162318048393665</v>
      </c>
    </row>
    <row r="566" spans="2:8">
      <c r="B566" s="31">
        <v>34575</v>
      </c>
      <c r="C566">
        <v>45.269558</v>
      </c>
      <c r="D566">
        <f t="shared" si="19"/>
        <v>0.309828914167883</v>
      </c>
      <c r="E566">
        <v>0.0382775329946893</v>
      </c>
      <c r="G566">
        <v>557</v>
      </c>
      <c r="H566">
        <f ca="1" t="shared" si="20"/>
        <v>-0.0173174289031594</v>
      </c>
    </row>
    <row r="567" spans="2:8">
      <c r="B567" s="31">
        <v>37799</v>
      </c>
      <c r="C567">
        <v>31.24374</v>
      </c>
      <c r="D567">
        <f t="shared" si="19"/>
        <v>0.277135099703173</v>
      </c>
      <c r="E567">
        <v>0.0381491780433456</v>
      </c>
      <c r="G567">
        <v>558</v>
      </c>
      <c r="H567">
        <f ca="1" t="shared" si="20"/>
        <v>-0.0374044317923698</v>
      </c>
    </row>
    <row r="568" spans="2:8">
      <c r="B568" s="31">
        <v>37313</v>
      </c>
      <c r="C568">
        <v>22.585003</v>
      </c>
      <c r="D568">
        <f t="shared" si="19"/>
        <v>-20.9249751261933</v>
      </c>
      <c r="E568">
        <v>0.0381341547751843</v>
      </c>
      <c r="G568">
        <v>559</v>
      </c>
      <c r="H568">
        <f ca="1" t="shared" si="20"/>
        <v>0.0299474743873006</v>
      </c>
    </row>
    <row r="569" spans="2:8">
      <c r="B569" s="31">
        <v>41869</v>
      </c>
      <c r="C569">
        <v>495.175629</v>
      </c>
      <c r="D569">
        <f t="shared" si="19"/>
        <v>0.0181619358330739</v>
      </c>
      <c r="E569">
        <v>0.0381103933529815</v>
      </c>
      <c r="G569">
        <v>560</v>
      </c>
      <c r="H569">
        <f ca="1" t="shared" si="20"/>
        <v>-0.0568438665317592</v>
      </c>
    </row>
    <row r="570" spans="2:8">
      <c r="B570" s="31">
        <v>41932</v>
      </c>
      <c r="C570">
        <v>486.182281</v>
      </c>
      <c r="D570">
        <f t="shared" si="19"/>
        <v>0.860209019011945</v>
      </c>
      <c r="E570">
        <v>0.0381076866106521</v>
      </c>
      <c r="G570">
        <v>561</v>
      </c>
      <c r="H570">
        <f ca="1" t="shared" si="20"/>
        <v>-0.0138644024334395</v>
      </c>
    </row>
    <row r="571" spans="2:8">
      <c r="B571" s="31">
        <v>35298</v>
      </c>
      <c r="C571">
        <v>67.963898</v>
      </c>
      <c r="D571">
        <f t="shared" si="19"/>
        <v>0.276264569168767</v>
      </c>
      <c r="E571">
        <v>0.0380893397256291</v>
      </c>
      <c r="G571">
        <v>562</v>
      </c>
      <c r="H571">
        <f ca="1" t="shared" si="20"/>
        <v>-0.0178743210287875</v>
      </c>
    </row>
    <row r="572" spans="2:8">
      <c r="B572" s="31">
        <v>35738</v>
      </c>
      <c r="C572">
        <v>49.187881</v>
      </c>
      <c r="D572">
        <f t="shared" si="19"/>
        <v>0.502539924417561</v>
      </c>
      <c r="E572">
        <v>0.0380600457254908</v>
      </c>
      <c r="G572">
        <v>563</v>
      </c>
      <c r="H572">
        <f ca="1" t="shared" si="20"/>
        <v>0.0131611122674657</v>
      </c>
    </row>
    <row r="573" spans="2:8">
      <c r="B573" s="31">
        <v>37700</v>
      </c>
      <c r="C573">
        <v>24.469007</v>
      </c>
      <c r="D573">
        <f t="shared" si="19"/>
        <v>-21.6590052877912</v>
      </c>
      <c r="E573">
        <v>0.0380262672694483</v>
      </c>
      <c r="G573">
        <v>564</v>
      </c>
      <c r="H573">
        <f ca="1" t="shared" si="20"/>
        <v>0.00532036387331778</v>
      </c>
    </row>
    <row r="574" spans="2:8">
      <c r="B574" s="31">
        <v>42045</v>
      </c>
      <c r="C574">
        <v>554.443359</v>
      </c>
      <c r="D574">
        <f t="shared" si="19"/>
        <v>0.890530774668364</v>
      </c>
      <c r="E574">
        <v>0.0380252079094701</v>
      </c>
      <c r="G574">
        <v>565</v>
      </c>
      <c r="H574">
        <f ca="1" t="shared" si="20"/>
        <v>0.0244907181864911</v>
      </c>
    </row>
    <row r="575" spans="2:8">
      <c r="B575" s="31">
        <v>34976</v>
      </c>
      <c r="C575">
        <v>60.694485</v>
      </c>
      <c r="D575">
        <f t="shared" si="19"/>
        <v>-1.13438242370785</v>
      </c>
      <c r="E575">
        <v>0.0380183306605204</v>
      </c>
      <c r="G575">
        <v>566</v>
      </c>
      <c r="H575">
        <f ca="1" t="shared" si="20"/>
        <v>0.0115092216515281</v>
      </c>
    </row>
    <row r="576" spans="2:8">
      <c r="B576" s="31">
        <v>43893</v>
      </c>
      <c r="C576">
        <v>129.545242</v>
      </c>
      <c r="D576">
        <f t="shared" si="19"/>
        <v>-1.21643635510751</v>
      </c>
      <c r="E576">
        <v>0.0379746945858498</v>
      </c>
      <c r="G576">
        <v>567</v>
      </c>
      <c r="H576">
        <f ca="1" t="shared" si="20"/>
        <v>-0.016825961629299</v>
      </c>
    </row>
    <row r="577" spans="2:8">
      <c r="B577" s="31">
        <v>41015</v>
      </c>
      <c r="C577">
        <v>287.128784</v>
      </c>
      <c r="D577">
        <f t="shared" si="19"/>
        <v>-0.424595128714089</v>
      </c>
      <c r="E577">
        <v>0.0379115526083933</v>
      </c>
      <c r="G577">
        <v>568</v>
      </c>
      <c r="H577">
        <f ca="1" t="shared" si="20"/>
        <v>-0.0364040464906728</v>
      </c>
    </row>
    <row r="578" spans="2:8">
      <c r="B578" s="31">
        <v>42317</v>
      </c>
      <c r="C578">
        <v>409.042267</v>
      </c>
      <c r="D578">
        <f t="shared" si="19"/>
        <v>0.960708886839804</v>
      </c>
      <c r="E578">
        <v>0.0378871286668279</v>
      </c>
      <c r="G578">
        <v>569</v>
      </c>
      <c r="H578">
        <f ca="1" t="shared" si="20"/>
        <v>0.0449092328909463</v>
      </c>
    </row>
    <row r="579" spans="2:8">
      <c r="B579" s="31">
        <v>36937</v>
      </c>
      <c r="C579">
        <v>16.071726</v>
      </c>
      <c r="D579">
        <f t="shared" si="19"/>
        <v>-1.35010054302817</v>
      </c>
      <c r="E579">
        <v>0.0377991137977341</v>
      </c>
      <c r="G579">
        <v>570</v>
      </c>
      <c r="H579">
        <f ca="1" t="shared" si="20"/>
        <v>0.0181217216171969</v>
      </c>
    </row>
    <row r="580" spans="2:8">
      <c r="B580" s="31">
        <v>37840</v>
      </c>
      <c r="C580">
        <v>37.770172</v>
      </c>
      <c r="D580">
        <f t="shared" si="19"/>
        <v>0.432662922477557</v>
      </c>
      <c r="E580">
        <v>0.0377984511163996</v>
      </c>
      <c r="G580">
        <v>571</v>
      </c>
      <c r="H580">
        <f ca="1" t="shared" si="20"/>
        <v>0.042588854656878</v>
      </c>
    </row>
    <row r="581" spans="2:8">
      <c r="B581" s="31">
        <v>36046</v>
      </c>
      <c r="C581">
        <v>21.428419</v>
      </c>
      <c r="D581">
        <f t="shared" si="19"/>
        <v>-7.47110274444419</v>
      </c>
      <c r="E581">
        <v>0.0377947155130764</v>
      </c>
      <c r="G581">
        <v>572</v>
      </c>
      <c r="H581">
        <f ca="1" t="shared" si="20"/>
        <v>-0.0462366636383061</v>
      </c>
    </row>
    <row r="582" spans="2:8">
      <c r="B582" s="31">
        <v>43522</v>
      </c>
      <c r="C582">
        <v>181.522339</v>
      </c>
      <c r="D582">
        <f t="shared" si="19"/>
        <v>-1.24803483829062</v>
      </c>
      <c r="E582">
        <v>0.0377771189913985</v>
      </c>
      <c r="G582">
        <v>573</v>
      </c>
      <c r="H582">
        <f ca="1" t="shared" si="20"/>
        <v>-0.0702698064732408</v>
      </c>
    </row>
    <row r="583" spans="2:8">
      <c r="B583" s="31">
        <v>41698</v>
      </c>
      <c r="C583">
        <v>408.068542</v>
      </c>
      <c r="D583">
        <f t="shared" si="19"/>
        <v>-0.179736067476625</v>
      </c>
      <c r="E583">
        <v>0.0377743403704959</v>
      </c>
      <c r="G583">
        <v>574</v>
      </c>
      <c r="H583">
        <f ca="1" t="shared" si="20"/>
        <v>0.0126073028944421</v>
      </c>
    </row>
    <row r="584" spans="2:8">
      <c r="B584" s="31">
        <v>42562</v>
      </c>
      <c r="C584">
        <v>481.413177</v>
      </c>
      <c r="D584">
        <f t="shared" si="19"/>
        <v>0.947075910637153</v>
      </c>
      <c r="E584">
        <v>0.0377631686637443</v>
      </c>
      <c r="G584">
        <v>575</v>
      </c>
      <c r="H584">
        <f ca="1" t="shared" si="20"/>
        <v>-0.00890866907732158</v>
      </c>
    </row>
    <row r="585" spans="2:8">
      <c r="B585" s="31">
        <v>39840</v>
      </c>
      <c r="C585">
        <v>25.478354</v>
      </c>
      <c r="D585">
        <f t="shared" si="19"/>
        <v>-4.16898760414429</v>
      </c>
      <c r="E585">
        <v>0.037762957528575</v>
      </c>
      <c r="G585">
        <v>576</v>
      </c>
      <c r="H585">
        <f ca="1" t="shared" si="20"/>
        <v>-0.0440824331620216</v>
      </c>
    </row>
    <row r="586" spans="2:8">
      <c r="B586" s="31">
        <v>38764</v>
      </c>
      <c r="C586">
        <v>131.697296</v>
      </c>
      <c r="D586">
        <f t="shared" ref="D586:D649" si="21">(C586-C587)/C586</f>
        <v>0.494251362609601</v>
      </c>
      <c r="E586">
        <v>0.0377264237832188</v>
      </c>
      <c r="G586">
        <v>577</v>
      </c>
      <c r="H586">
        <f ca="1" t="shared" si="20"/>
        <v>0.0125228721238751</v>
      </c>
    </row>
    <row r="587" spans="2:8">
      <c r="B587" s="31">
        <v>37956</v>
      </c>
      <c r="C587">
        <v>66.605728</v>
      </c>
      <c r="D587">
        <f t="shared" si="21"/>
        <v>-6.02929781054266</v>
      </c>
      <c r="E587">
        <v>0.0376868788221937</v>
      </c>
      <c r="G587">
        <v>578</v>
      </c>
      <c r="H587">
        <f ca="1" t="shared" ref="H587:H650" si="22">_xlfn.NORM.INV(RAND(),N$12,N$13)</f>
        <v>-0.0276101698347219</v>
      </c>
    </row>
    <row r="588" spans="2:8">
      <c r="B588" s="31">
        <v>44803</v>
      </c>
      <c r="C588">
        <v>468.191498</v>
      </c>
      <c r="D588">
        <f t="shared" si="21"/>
        <v>0.870471654741582</v>
      </c>
      <c r="E588">
        <v>0.0376778349785412</v>
      </c>
      <c r="G588">
        <v>579</v>
      </c>
      <c r="H588">
        <f ca="1" t="shared" si="22"/>
        <v>-0.0403424033932084</v>
      </c>
    </row>
    <row r="589" spans="2:8">
      <c r="B589" s="31">
        <v>37907</v>
      </c>
      <c r="C589">
        <v>60.64407</v>
      </c>
      <c r="D589">
        <f t="shared" si="21"/>
        <v>0.595373199720929</v>
      </c>
      <c r="E589">
        <v>0.0376403826458217</v>
      </c>
      <c r="G589">
        <v>580</v>
      </c>
      <c r="H589">
        <f ca="1" t="shared" si="22"/>
        <v>-0.0314400417814378</v>
      </c>
    </row>
    <row r="590" spans="2:8">
      <c r="B590" s="31">
        <v>37747</v>
      </c>
      <c r="C590">
        <v>24.538216</v>
      </c>
      <c r="D590">
        <f t="shared" si="21"/>
        <v>-2.12693412593646</v>
      </c>
      <c r="E590">
        <v>0.0376057493340183</v>
      </c>
      <c r="G590">
        <v>581</v>
      </c>
      <c r="H590">
        <f ca="1" t="shared" si="22"/>
        <v>-0.0215163029013635</v>
      </c>
    </row>
    <row r="591" spans="2:8">
      <c r="B591" s="31">
        <v>39699</v>
      </c>
      <c r="C591">
        <v>76.729385</v>
      </c>
      <c r="D591">
        <f t="shared" si="21"/>
        <v>0.663855705346785</v>
      </c>
      <c r="E591">
        <v>0.0375760342664026</v>
      </c>
      <c r="G591">
        <v>582</v>
      </c>
      <c r="H591">
        <f ca="1" t="shared" si="22"/>
        <v>-0.0283455640183989</v>
      </c>
    </row>
    <row r="592" spans="2:8">
      <c r="B592" s="31">
        <v>33463</v>
      </c>
      <c r="C592">
        <v>25.792145</v>
      </c>
      <c r="D592">
        <f t="shared" si="21"/>
        <v>-14.3203723071501</v>
      </c>
      <c r="E592">
        <v>0.0374998279514946</v>
      </c>
      <c r="G592">
        <v>583</v>
      </c>
      <c r="H592">
        <f ca="1" t="shared" si="22"/>
        <v>0.02436710819551</v>
      </c>
    </row>
    <row r="593" spans="2:8">
      <c r="B593" s="31">
        <v>44733</v>
      </c>
      <c r="C593">
        <v>395.145264</v>
      </c>
      <c r="D593">
        <f t="shared" si="21"/>
        <v>0.903799682134113</v>
      </c>
      <c r="E593">
        <v>0.0374748613967951</v>
      </c>
      <c r="G593">
        <v>584</v>
      </c>
      <c r="H593">
        <f ca="1" t="shared" si="22"/>
        <v>-0.0743894497983739</v>
      </c>
    </row>
    <row r="594" spans="2:8">
      <c r="B594" s="31">
        <v>35873</v>
      </c>
      <c r="C594">
        <v>38.0131</v>
      </c>
      <c r="D594">
        <f t="shared" si="21"/>
        <v>-2.4983546987749</v>
      </c>
      <c r="E594">
        <v>0.0374596652206739</v>
      </c>
      <c r="G594">
        <v>585</v>
      </c>
      <c r="H594">
        <f ca="1" t="shared" si="22"/>
        <v>-0.0243850034806115</v>
      </c>
    </row>
    <row r="595" spans="2:8">
      <c r="B595" s="31">
        <v>38898</v>
      </c>
      <c r="C595">
        <v>132.983307</v>
      </c>
      <c r="D595">
        <f t="shared" si="21"/>
        <v>-3.34924156307829</v>
      </c>
      <c r="E595">
        <v>0.037365434144302</v>
      </c>
      <c r="G595">
        <v>586</v>
      </c>
      <c r="H595">
        <f ca="1" t="shared" si="22"/>
        <v>0.0487539078259839</v>
      </c>
    </row>
    <row r="596" spans="2:8">
      <c r="B596" s="31">
        <v>42027</v>
      </c>
      <c r="C596">
        <v>578.376526</v>
      </c>
      <c r="D596">
        <f t="shared" si="21"/>
        <v>0.897215596886102</v>
      </c>
      <c r="E596">
        <v>0.0373013392317377</v>
      </c>
      <c r="G596">
        <v>587</v>
      </c>
      <c r="H596">
        <f ca="1" t="shared" si="22"/>
        <v>-0.0485962000753841</v>
      </c>
    </row>
    <row r="597" spans="2:8">
      <c r="B597" s="31">
        <v>35380</v>
      </c>
      <c r="C597">
        <v>59.448086</v>
      </c>
      <c r="D597">
        <f t="shared" si="21"/>
        <v>0.6601429018253</v>
      </c>
      <c r="E597">
        <v>0.0372400887725805</v>
      </c>
      <c r="G597">
        <v>588</v>
      </c>
      <c r="H597">
        <f ca="1" t="shared" si="22"/>
        <v>-0.016202335966499</v>
      </c>
    </row>
    <row r="598" spans="2:8">
      <c r="B598" s="31">
        <v>33421</v>
      </c>
      <c r="C598">
        <v>20.203854</v>
      </c>
      <c r="D598">
        <f t="shared" si="21"/>
        <v>-4.22003178205505</v>
      </c>
      <c r="E598">
        <v>0.0372343811235223</v>
      </c>
      <c r="G598">
        <v>589</v>
      </c>
      <c r="H598">
        <f ca="1" t="shared" si="22"/>
        <v>0.00445902721493634</v>
      </c>
    </row>
    <row r="599" spans="2:8">
      <c r="B599" s="31">
        <v>38736</v>
      </c>
      <c r="C599">
        <v>105.46476</v>
      </c>
      <c r="D599">
        <f t="shared" si="21"/>
        <v>-0.156146678757909</v>
      </c>
      <c r="E599">
        <v>0.037204465264037</v>
      </c>
      <c r="G599">
        <v>590</v>
      </c>
      <c r="H599">
        <f ca="1" t="shared" si="22"/>
        <v>-0.0310511269428491</v>
      </c>
    </row>
    <row r="600" spans="2:8">
      <c r="B600" s="31">
        <v>38924</v>
      </c>
      <c r="C600">
        <v>121.932732</v>
      </c>
      <c r="D600">
        <f t="shared" si="21"/>
        <v>-0.878290441323007</v>
      </c>
      <c r="E600">
        <v>0.0371157106526573</v>
      </c>
      <c r="G600">
        <v>591</v>
      </c>
      <c r="H600">
        <f ca="1" t="shared" si="22"/>
        <v>0.0247625228009692</v>
      </c>
    </row>
    <row r="601" spans="2:8">
      <c r="B601" s="31">
        <v>40935</v>
      </c>
      <c r="C601">
        <v>229.025085</v>
      </c>
      <c r="D601">
        <f t="shared" si="21"/>
        <v>0.473633567257491</v>
      </c>
      <c r="E601">
        <v>0.0371065728455029</v>
      </c>
      <c r="G601">
        <v>592</v>
      </c>
      <c r="H601">
        <f ca="1" t="shared" si="22"/>
        <v>0.0290665288436202</v>
      </c>
    </row>
    <row r="602" spans="2:8">
      <c r="B602" s="31">
        <v>43749</v>
      </c>
      <c r="C602">
        <v>120.551117</v>
      </c>
      <c r="D602">
        <f t="shared" si="21"/>
        <v>0.0591016589253172</v>
      </c>
      <c r="E602">
        <v>0.0370981299161252</v>
      </c>
      <c r="G602">
        <v>593</v>
      </c>
      <c r="H602">
        <f ca="1" t="shared" si="22"/>
        <v>-0.0632277955687972</v>
      </c>
    </row>
    <row r="603" spans="2:8">
      <c r="B603" s="31">
        <v>39568</v>
      </c>
      <c r="C603">
        <v>113.426346</v>
      </c>
      <c r="D603">
        <f t="shared" si="21"/>
        <v>0.572356946066128</v>
      </c>
      <c r="E603">
        <v>0.0370954028616949</v>
      </c>
      <c r="G603">
        <v>594</v>
      </c>
      <c r="H603">
        <f ca="1" t="shared" si="22"/>
        <v>-0.018647223850511</v>
      </c>
    </row>
    <row r="604" spans="2:8">
      <c r="B604" s="31">
        <v>39945</v>
      </c>
      <c r="C604">
        <v>48.505989</v>
      </c>
      <c r="D604">
        <f t="shared" si="21"/>
        <v>-0.22735769803601</v>
      </c>
      <c r="E604">
        <v>0.0370509299377444</v>
      </c>
      <c r="G604">
        <v>595</v>
      </c>
      <c r="H604">
        <f ca="1" t="shared" si="22"/>
        <v>0.0156100447232673</v>
      </c>
    </row>
    <row r="605" spans="2:8">
      <c r="B605" s="31">
        <v>40014</v>
      </c>
      <c r="C605">
        <v>59.534199</v>
      </c>
      <c r="D605">
        <f t="shared" si="21"/>
        <v>0.127913487170626</v>
      </c>
      <c r="E605">
        <v>0.0370483358649035</v>
      </c>
      <c r="G605">
        <v>596</v>
      </c>
      <c r="H605">
        <f ca="1" t="shared" si="22"/>
        <v>0.0151648313114532</v>
      </c>
    </row>
    <row r="606" spans="2:8">
      <c r="B606" s="31">
        <v>34866</v>
      </c>
      <c r="C606">
        <v>51.918972</v>
      </c>
      <c r="D606">
        <f t="shared" si="21"/>
        <v>0.217576284060478</v>
      </c>
      <c r="E606">
        <v>0.0370372317849436</v>
      </c>
      <c r="G606">
        <v>597</v>
      </c>
      <c r="H606">
        <f ca="1" t="shared" si="22"/>
        <v>-0.00153824262925802</v>
      </c>
    </row>
    <row r="607" spans="2:8">
      <c r="B607" s="31">
        <v>34373</v>
      </c>
      <c r="C607">
        <v>40.622635</v>
      </c>
      <c r="D607">
        <f t="shared" si="21"/>
        <v>0.428571558688894</v>
      </c>
      <c r="E607">
        <v>0.0370370607421209</v>
      </c>
      <c r="G607">
        <v>598</v>
      </c>
      <c r="H607">
        <f ca="1" t="shared" si="22"/>
        <v>-0.0150721358132651</v>
      </c>
    </row>
    <row r="608" spans="2:8">
      <c r="B608" s="31">
        <v>34010</v>
      </c>
      <c r="C608">
        <v>23.212929</v>
      </c>
      <c r="D608">
        <f t="shared" si="21"/>
        <v>-0.500000150778043</v>
      </c>
      <c r="E608">
        <v>0.0370369460915509</v>
      </c>
      <c r="G608">
        <v>599</v>
      </c>
      <c r="H608">
        <f ca="1" t="shared" si="22"/>
        <v>-0.0266895151294213</v>
      </c>
    </row>
    <row r="609" spans="2:8">
      <c r="B609" s="31">
        <v>33675</v>
      </c>
      <c r="C609">
        <v>34.819397</v>
      </c>
      <c r="D609">
        <f t="shared" si="21"/>
        <v>-9.16978918388506</v>
      </c>
      <c r="E609">
        <v>0.0370368274901487</v>
      </c>
      <c r="G609">
        <v>600</v>
      </c>
      <c r="H609">
        <f ca="1" t="shared" si="22"/>
        <v>-0.0389289649680344</v>
      </c>
    </row>
    <row r="610" spans="2:8">
      <c r="B610" s="31">
        <v>42286</v>
      </c>
      <c r="C610">
        <v>354.105927</v>
      </c>
      <c r="D610">
        <f t="shared" si="21"/>
        <v>-0.552155095670003</v>
      </c>
      <c r="E610">
        <v>0.0370318286143796</v>
      </c>
      <c r="G610">
        <v>601</v>
      </c>
      <c r="H610">
        <f ca="1" t="shared" si="22"/>
        <v>0.0368717094749094</v>
      </c>
    </row>
    <row r="611" spans="2:8">
      <c r="B611" s="31">
        <v>42024</v>
      </c>
      <c r="C611">
        <v>549.627319</v>
      </c>
      <c r="D611">
        <f t="shared" si="21"/>
        <v>0.867277996419971</v>
      </c>
      <c r="E611">
        <v>0.0370172702423477</v>
      </c>
      <c r="G611">
        <v>602</v>
      </c>
      <c r="H611">
        <f ca="1" t="shared" si="22"/>
        <v>-0.0175883641185368</v>
      </c>
    </row>
    <row r="612" spans="2:8">
      <c r="B612" s="31">
        <v>38538</v>
      </c>
      <c r="C612">
        <v>72.947639</v>
      </c>
      <c r="D612">
        <f t="shared" si="21"/>
        <v>-2.65322962680122</v>
      </c>
      <c r="E612">
        <v>0.0369870778134435</v>
      </c>
      <c r="G612">
        <v>603</v>
      </c>
      <c r="H612">
        <f ca="1" t="shared" si="22"/>
        <v>-0.0399290620509958</v>
      </c>
    </row>
    <row r="613" spans="2:8">
      <c r="B613" s="31">
        <v>43308</v>
      </c>
      <c r="C613">
        <v>266.494476</v>
      </c>
      <c r="D613">
        <f t="shared" si="21"/>
        <v>0.728966967405358</v>
      </c>
      <c r="E613">
        <v>0.0369197033562528</v>
      </c>
      <c r="G613">
        <v>604</v>
      </c>
      <c r="H613">
        <f ca="1" t="shared" si="22"/>
        <v>0.0606125381556225</v>
      </c>
    </row>
    <row r="614" spans="2:8">
      <c r="B614" s="31">
        <v>39646</v>
      </c>
      <c r="C614">
        <v>72.228806</v>
      </c>
      <c r="D614">
        <f t="shared" si="21"/>
        <v>0.768971551322612</v>
      </c>
      <c r="E614">
        <v>0.0368746785043076</v>
      </c>
      <c r="G614">
        <v>605</v>
      </c>
      <c r="H614">
        <f ca="1" t="shared" si="22"/>
        <v>0.012028916133098</v>
      </c>
    </row>
    <row r="615" spans="2:8">
      <c r="B615" s="31">
        <v>36938</v>
      </c>
      <c r="C615">
        <v>16.686909</v>
      </c>
      <c r="D615">
        <f t="shared" si="21"/>
        <v>-6.68858426686452</v>
      </c>
      <c r="E615">
        <v>0.0368662045199622</v>
      </c>
      <c r="G615">
        <v>606</v>
      </c>
      <c r="H615">
        <f ca="1" t="shared" si="22"/>
        <v>0.0538517592442946</v>
      </c>
    </row>
    <row r="616" spans="2:8">
      <c r="B616" s="31">
        <v>39149</v>
      </c>
      <c r="C616">
        <v>128.298706</v>
      </c>
      <c r="D616">
        <f t="shared" si="21"/>
        <v>-0.687969604307622</v>
      </c>
      <c r="E616">
        <v>0.0368387503456193</v>
      </c>
      <c r="G616">
        <v>607</v>
      </c>
      <c r="H616">
        <f ca="1" t="shared" si="22"/>
        <v>0.00483112489195212</v>
      </c>
    </row>
    <row r="617" spans="2:8">
      <c r="B617" s="31">
        <v>40577</v>
      </c>
      <c r="C617">
        <v>216.564316</v>
      </c>
      <c r="D617">
        <f t="shared" si="21"/>
        <v>0.946844151369794</v>
      </c>
      <c r="E617">
        <v>0.0367824170995927</v>
      </c>
      <c r="G617">
        <v>608</v>
      </c>
      <c r="H617">
        <f ca="1" t="shared" si="22"/>
        <v>0.039717574991148</v>
      </c>
    </row>
    <row r="618" spans="2:8">
      <c r="B618" s="31">
        <v>37083</v>
      </c>
      <c r="C618">
        <v>11.51166</v>
      </c>
      <c r="D618">
        <f t="shared" si="21"/>
        <v>-40.599553235589</v>
      </c>
      <c r="E618">
        <v>0.0367401399971854</v>
      </c>
      <c r="G618">
        <v>609</v>
      </c>
      <c r="H618">
        <f ca="1" t="shared" si="22"/>
        <v>0.0585250722430762</v>
      </c>
    </row>
    <row r="619" spans="2:8">
      <c r="B619" s="31">
        <v>42541</v>
      </c>
      <c r="C619">
        <v>478.879913</v>
      </c>
      <c r="D619">
        <f t="shared" si="21"/>
        <v>0.384877022394548</v>
      </c>
      <c r="E619">
        <v>0.0366144090073789</v>
      </c>
      <c r="G619">
        <v>610</v>
      </c>
      <c r="H619">
        <f ca="1" t="shared" si="22"/>
        <v>-0.0361351033835636</v>
      </c>
    </row>
    <row r="620" spans="2:8">
      <c r="B620" s="31">
        <v>44281</v>
      </c>
      <c r="C620">
        <v>294.570038</v>
      </c>
      <c r="D620">
        <f t="shared" si="21"/>
        <v>0.391531660120844</v>
      </c>
      <c r="E620">
        <v>0.0366058614556039</v>
      </c>
      <c r="G620">
        <v>611</v>
      </c>
      <c r="H620">
        <f ca="1" t="shared" si="22"/>
        <v>0.0242039316474294</v>
      </c>
    </row>
    <row r="621" spans="2:8">
      <c r="B621" s="31">
        <v>44162</v>
      </c>
      <c r="C621">
        <v>179.236542</v>
      </c>
      <c r="D621">
        <f t="shared" si="21"/>
        <v>0.0817734142628125</v>
      </c>
      <c r="E621">
        <v>0.0365954951306748</v>
      </c>
      <c r="G621">
        <v>612</v>
      </c>
      <c r="H621">
        <f ca="1" t="shared" si="22"/>
        <v>0.0125098265931527</v>
      </c>
    </row>
    <row r="622" spans="2:8">
      <c r="B622" s="31">
        <v>40396</v>
      </c>
      <c r="C622">
        <v>164.579758</v>
      </c>
      <c r="D622">
        <f t="shared" si="21"/>
        <v>-1.36017432957946</v>
      </c>
      <c r="E622">
        <v>0.0365893477617095</v>
      </c>
      <c r="G622">
        <v>613</v>
      </c>
      <c r="H622">
        <f ca="1" t="shared" si="22"/>
        <v>-0.0702430070083329</v>
      </c>
    </row>
    <row r="623" spans="2:8">
      <c r="B623" s="31">
        <v>42979</v>
      </c>
      <c r="C623">
        <v>388.43692</v>
      </c>
      <c r="D623">
        <f t="shared" si="21"/>
        <v>0.58014581106245</v>
      </c>
      <c r="E623">
        <v>0.0365869727316342</v>
      </c>
      <c r="G623">
        <v>614</v>
      </c>
      <c r="H623">
        <f ca="1" t="shared" si="22"/>
        <v>-0.0135957132183057</v>
      </c>
    </row>
    <row r="624" spans="2:8">
      <c r="B624" s="31">
        <v>43446</v>
      </c>
      <c r="C624">
        <v>163.086868</v>
      </c>
      <c r="D624">
        <f t="shared" si="21"/>
        <v>-0.657915130235992</v>
      </c>
      <c r="E624">
        <v>0.0365630358417331</v>
      </c>
      <c r="G624">
        <v>615</v>
      </c>
      <c r="H624">
        <f ca="1" t="shared" si="22"/>
        <v>0.0119399486080102</v>
      </c>
    </row>
    <row r="625" spans="2:8">
      <c r="B625" s="31">
        <v>41375</v>
      </c>
      <c r="C625">
        <v>270.384186</v>
      </c>
      <c r="D625">
        <f t="shared" si="21"/>
        <v>-0.486415666336344</v>
      </c>
      <c r="E625">
        <v>0.0364910690449921</v>
      </c>
      <c r="G625">
        <v>616</v>
      </c>
      <c r="H625">
        <f ca="1" t="shared" si="22"/>
        <v>-0.000826521786812721</v>
      </c>
    </row>
    <row r="626" spans="2:8">
      <c r="B626" s="31">
        <v>42992</v>
      </c>
      <c r="C626">
        <v>401.90329</v>
      </c>
      <c r="D626">
        <f t="shared" si="21"/>
        <v>0.896524009544684</v>
      </c>
      <c r="E626">
        <v>0.0364737895029425</v>
      </c>
      <c r="G626">
        <v>617</v>
      </c>
      <c r="H626">
        <f ca="1" t="shared" si="22"/>
        <v>-0.0159234839464931</v>
      </c>
    </row>
    <row r="627" spans="2:8">
      <c r="B627" s="31">
        <v>34759</v>
      </c>
      <c r="C627">
        <v>41.587341</v>
      </c>
      <c r="D627">
        <f t="shared" si="21"/>
        <v>-2.22887226668327</v>
      </c>
      <c r="E627">
        <v>0.036458858959028</v>
      </c>
      <c r="G627">
        <v>618</v>
      </c>
      <c r="H627">
        <f ca="1" t="shared" si="22"/>
        <v>-0.0042489404143469</v>
      </c>
    </row>
    <row r="628" spans="2:8">
      <c r="B628" s="31">
        <v>38776</v>
      </c>
      <c r="C628">
        <v>134.280212</v>
      </c>
      <c r="D628">
        <f t="shared" si="21"/>
        <v>-0.341085788574716</v>
      </c>
      <c r="E628">
        <v>0.0364492200831497</v>
      </c>
      <c r="G628">
        <v>619</v>
      </c>
      <c r="H628">
        <f ca="1" t="shared" si="22"/>
        <v>0.0143610421410752</v>
      </c>
    </row>
    <row r="629" spans="2:8">
      <c r="B629" s="31">
        <v>43496</v>
      </c>
      <c r="C629">
        <v>180.081284</v>
      </c>
      <c r="D629">
        <f t="shared" si="21"/>
        <v>-0.14896633566873</v>
      </c>
      <c r="E629">
        <v>0.0364237462900365</v>
      </c>
      <c r="G629">
        <v>620</v>
      </c>
      <c r="H629">
        <f ca="1" t="shared" si="22"/>
        <v>-0.0215465562809199</v>
      </c>
    </row>
    <row r="630" spans="2:8">
      <c r="B630" s="31">
        <v>41117</v>
      </c>
      <c r="C630">
        <v>206.907333</v>
      </c>
      <c r="D630">
        <f t="shared" si="21"/>
        <v>0.348992715497425</v>
      </c>
      <c r="E630">
        <v>0.0364104978338297</v>
      </c>
      <c r="G630">
        <v>621</v>
      </c>
      <c r="H630">
        <f ca="1" t="shared" si="22"/>
        <v>0.0141862889447232</v>
      </c>
    </row>
    <row r="631" spans="2:8">
      <c r="B631" s="31">
        <v>39163</v>
      </c>
      <c r="C631">
        <v>134.698181</v>
      </c>
      <c r="D631">
        <f t="shared" si="21"/>
        <v>0.857219757110157</v>
      </c>
      <c r="E631">
        <v>0.0363928745259002</v>
      </c>
      <c r="G631">
        <v>622</v>
      </c>
      <c r="H631">
        <f ca="1" t="shared" si="22"/>
        <v>-0.00563034967584713</v>
      </c>
    </row>
    <row r="632" spans="2:8">
      <c r="B632" s="31">
        <v>37287</v>
      </c>
      <c r="C632">
        <v>19.232239</v>
      </c>
      <c r="D632">
        <f t="shared" si="21"/>
        <v>-2.33108230404167</v>
      </c>
      <c r="E632">
        <v>0.0363854671315181</v>
      </c>
      <c r="G632">
        <v>623</v>
      </c>
      <c r="H632">
        <f ca="1" t="shared" si="22"/>
        <v>0.122868391221782</v>
      </c>
    </row>
    <row r="633" spans="2:8">
      <c r="B633" s="31">
        <v>37950</v>
      </c>
      <c r="C633">
        <v>64.064171</v>
      </c>
      <c r="D633">
        <f t="shared" si="21"/>
        <v>-0.209806960586441</v>
      </c>
      <c r="E633">
        <v>0.0363657090013699</v>
      </c>
      <c r="G633">
        <v>624</v>
      </c>
      <c r="H633">
        <f ca="1" t="shared" si="22"/>
        <v>-0.0576841812069645</v>
      </c>
    </row>
    <row r="634" spans="2:8">
      <c r="B634" s="31">
        <v>35263</v>
      </c>
      <c r="C634">
        <v>77.50528</v>
      </c>
      <c r="D634">
        <f t="shared" si="21"/>
        <v>-0.0245476437218214</v>
      </c>
      <c r="E634">
        <v>0.0363202481172895</v>
      </c>
      <c r="G634">
        <v>625</v>
      </c>
      <c r="H634">
        <f ca="1" t="shared" si="22"/>
        <v>-0.0510111238783049</v>
      </c>
    </row>
    <row r="635" spans="2:8">
      <c r="B635" s="31">
        <v>40028</v>
      </c>
      <c r="C635">
        <v>79.407852</v>
      </c>
      <c r="D635">
        <f t="shared" si="21"/>
        <v>-3.24461956230726</v>
      </c>
      <c r="E635">
        <v>0.0362939675033649</v>
      </c>
      <c r="G635">
        <v>626</v>
      </c>
      <c r="H635">
        <f ca="1" t="shared" si="22"/>
        <v>-0.0247970211226005</v>
      </c>
    </row>
    <row r="636" spans="2:8">
      <c r="B636" s="31">
        <v>43192</v>
      </c>
      <c r="C636">
        <v>337.056122</v>
      </c>
      <c r="D636">
        <f t="shared" si="21"/>
        <v>0.623598179296681</v>
      </c>
      <c r="E636">
        <v>0.0362671353585443</v>
      </c>
      <c r="G636">
        <v>627</v>
      </c>
      <c r="H636">
        <f ca="1" t="shared" si="22"/>
        <v>0.035071821876296</v>
      </c>
    </row>
    <row r="637" spans="2:8">
      <c r="B637" s="31">
        <v>39273</v>
      </c>
      <c r="C637">
        <v>126.868538</v>
      </c>
      <c r="D637">
        <f t="shared" si="21"/>
        <v>0.419027749811384</v>
      </c>
      <c r="E637">
        <v>0.036259620174704</v>
      </c>
      <c r="G637">
        <v>628</v>
      </c>
      <c r="H637">
        <f ca="1" t="shared" si="22"/>
        <v>-0.0313488728134708</v>
      </c>
    </row>
    <row r="638" spans="2:8">
      <c r="B638" s="31">
        <v>38072</v>
      </c>
      <c r="C638">
        <v>73.7071</v>
      </c>
      <c r="D638">
        <f t="shared" si="21"/>
        <v>0.139333999031301</v>
      </c>
      <c r="E638">
        <v>0.0362389240656598</v>
      </c>
      <c r="G638">
        <v>629</v>
      </c>
      <c r="H638">
        <f ca="1" t="shared" si="22"/>
        <v>0.00169989844572371</v>
      </c>
    </row>
    <row r="639" spans="2:8">
      <c r="B639" s="31">
        <v>39966</v>
      </c>
      <c r="C639">
        <v>63.437195</v>
      </c>
      <c r="D639">
        <f t="shared" si="21"/>
        <v>-3.63174178807874</v>
      </c>
      <c r="E639">
        <v>0.0361998036010263</v>
      </c>
      <c r="G639">
        <v>630</v>
      </c>
      <c r="H639">
        <f ca="1" t="shared" si="22"/>
        <v>0.0359057968887486</v>
      </c>
    </row>
    <row r="640" spans="2:8">
      <c r="B640" s="31">
        <v>43257</v>
      </c>
      <c r="C640">
        <v>293.824707</v>
      </c>
      <c r="D640">
        <f t="shared" si="21"/>
        <v>0.756143845997267</v>
      </c>
      <c r="E640">
        <v>0.0361914493460211</v>
      </c>
      <c r="G640">
        <v>631</v>
      </c>
      <c r="H640">
        <f ca="1" t="shared" si="22"/>
        <v>-0.0163502702194973</v>
      </c>
    </row>
    <row r="641" spans="2:8">
      <c r="B641" s="31">
        <v>38488</v>
      </c>
      <c r="C641">
        <v>71.650963</v>
      </c>
      <c r="D641">
        <f t="shared" si="21"/>
        <v>0.418049691809446</v>
      </c>
      <c r="E641">
        <v>0.0361041762969746</v>
      </c>
      <c r="G641">
        <v>632</v>
      </c>
      <c r="H641">
        <f ca="1" t="shared" si="22"/>
        <v>-0.0713018457697618</v>
      </c>
    </row>
    <row r="642" spans="2:8">
      <c r="B642" s="31">
        <v>34436</v>
      </c>
      <c r="C642">
        <v>41.6973</v>
      </c>
      <c r="D642">
        <f t="shared" si="21"/>
        <v>0.5</v>
      </c>
      <c r="E642">
        <v>0.036082336266377</v>
      </c>
      <c r="G642">
        <v>633</v>
      </c>
      <c r="H642">
        <f ca="1" t="shared" si="22"/>
        <v>0.0365218564386445</v>
      </c>
    </row>
    <row r="643" spans="2:8">
      <c r="B643" s="31">
        <v>34039</v>
      </c>
      <c r="C643">
        <v>20.84865</v>
      </c>
      <c r="D643">
        <f t="shared" si="21"/>
        <v>-0.116191408076782</v>
      </c>
      <c r="E643">
        <v>0.036082336266377</v>
      </c>
      <c r="G643">
        <v>634</v>
      </c>
      <c r="H643">
        <f ca="1" t="shared" si="22"/>
        <v>0.00692346465123823</v>
      </c>
    </row>
    <row r="644" spans="2:8">
      <c r="B644" s="31">
        <v>35982</v>
      </c>
      <c r="C644">
        <v>23.271084</v>
      </c>
      <c r="D644">
        <f t="shared" si="21"/>
        <v>0.0970626465015553</v>
      </c>
      <c r="E644">
        <v>0.0360791100234092</v>
      </c>
      <c r="G644">
        <v>635</v>
      </c>
      <c r="H644">
        <f ca="1" t="shared" si="22"/>
        <v>0.0316833884505535</v>
      </c>
    </row>
    <row r="645" spans="2:8">
      <c r="B645" s="31">
        <v>36147</v>
      </c>
      <c r="C645">
        <v>21.012331</v>
      </c>
      <c r="D645">
        <f t="shared" si="21"/>
        <v>-8.14317626159611</v>
      </c>
      <c r="E645">
        <v>0.036067773727722</v>
      </c>
      <c r="G645">
        <v>636</v>
      </c>
      <c r="H645">
        <f ca="1" t="shared" si="22"/>
        <v>-0.00704553367392514</v>
      </c>
    </row>
    <row r="646" spans="2:8">
      <c r="B646" s="31">
        <v>40912</v>
      </c>
      <c r="C646">
        <v>192.119446</v>
      </c>
      <c r="D646">
        <f t="shared" si="21"/>
        <v>-0.331759373280725</v>
      </c>
      <c r="E646">
        <v>0.0360337026997257</v>
      </c>
      <c r="G646">
        <v>637</v>
      </c>
      <c r="H646">
        <f ca="1" t="shared" si="22"/>
        <v>0.0120802850294898</v>
      </c>
    </row>
    <row r="647" spans="2:8">
      <c r="B647" s="31">
        <v>40953</v>
      </c>
      <c r="C647">
        <v>255.856873</v>
      </c>
      <c r="D647">
        <f t="shared" si="21"/>
        <v>0.942414300514022</v>
      </c>
      <c r="E647">
        <v>0.0360142484818065</v>
      </c>
      <c r="G647">
        <v>638</v>
      </c>
      <c r="H647">
        <f ca="1" t="shared" si="22"/>
        <v>-0.021923862413649</v>
      </c>
    </row>
    <row r="648" spans="2:8">
      <c r="B648" s="31">
        <v>36761</v>
      </c>
      <c r="C648">
        <v>14.733697</v>
      </c>
      <c r="D648">
        <f t="shared" si="21"/>
        <v>0.201983521175982</v>
      </c>
      <c r="E648">
        <v>0.0360127536218506</v>
      </c>
      <c r="G648">
        <v>639</v>
      </c>
      <c r="H648">
        <f ca="1" t="shared" si="22"/>
        <v>-0.004645033603915</v>
      </c>
    </row>
    <row r="649" spans="2:8">
      <c r="B649" s="31">
        <v>37180</v>
      </c>
      <c r="C649">
        <v>11.757733</v>
      </c>
      <c r="D649">
        <f t="shared" si="21"/>
        <v>-13.9105088540452</v>
      </c>
      <c r="E649">
        <v>0.0359711349118065</v>
      </c>
      <c r="G649">
        <v>640</v>
      </c>
      <c r="H649">
        <f ca="1" t="shared" si="22"/>
        <v>-0.0279146171835638</v>
      </c>
    </row>
    <row r="650" spans="2:8">
      <c r="B650" s="31">
        <v>40899</v>
      </c>
      <c r="C650">
        <v>175.313782</v>
      </c>
      <c r="D650">
        <f t="shared" ref="D650:D713" si="23">(C650-C651)/C650</f>
        <v>-1.66719010146048</v>
      </c>
      <c r="E650">
        <v>0.0359478583378003</v>
      </c>
      <c r="G650">
        <v>641</v>
      </c>
      <c r="H650">
        <f ca="1" t="shared" si="22"/>
        <v>0.0382613055031219</v>
      </c>
    </row>
    <row r="651" spans="2:8">
      <c r="B651" s="31">
        <v>44552</v>
      </c>
      <c r="C651">
        <v>467.595184</v>
      </c>
      <c r="D651">
        <f t="shared" si="23"/>
        <v>0.375292477349382</v>
      </c>
      <c r="E651">
        <v>0.0359192193904204</v>
      </c>
      <c r="G651">
        <v>642</v>
      </c>
      <c r="H651">
        <f ca="1" t="shared" ref="H651:H714" si="24">_xlfn.NORM.INV(RAND(),N$12,N$13)</f>
        <v>-0.0264340987644289</v>
      </c>
    </row>
    <row r="652" spans="2:8">
      <c r="B652" s="31">
        <v>41338</v>
      </c>
      <c r="C652">
        <v>292.110229</v>
      </c>
      <c r="D652">
        <f t="shared" si="23"/>
        <v>0.855783307745789</v>
      </c>
      <c r="E652">
        <v>0.0357738927382787</v>
      </c>
      <c r="G652">
        <v>643</v>
      </c>
      <c r="H652">
        <f ca="1" t="shared" si="24"/>
        <v>0.00358979711040415</v>
      </c>
    </row>
    <row r="653" spans="2:8">
      <c r="B653" s="31">
        <v>34460</v>
      </c>
      <c r="C653">
        <v>42.127171</v>
      </c>
      <c r="D653">
        <f t="shared" si="23"/>
        <v>0.64094731165309</v>
      </c>
      <c r="E653">
        <v>0.0357141475272573</v>
      </c>
      <c r="G653">
        <v>644</v>
      </c>
      <c r="H653">
        <f ca="1" t="shared" si="24"/>
        <v>0.00692200703667132</v>
      </c>
    </row>
    <row r="654" spans="2:8">
      <c r="B654" s="31">
        <v>36740</v>
      </c>
      <c r="C654">
        <v>15.125874</v>
      </c>
      <c r="D654">
        <f t="shared" si="23"/>
        <v>-24.5751702017351</v>
      </c>
      <c r="E654">
        <v>0.0355868361722436</v>
      </c>
      <c r="G654">
        <v>645</v>
      </c>
      <c r="H654">
        <f ca="1" t="shared" si="24"/>
        <v>0.0012217722653888</v>
      </c>
    </row>
    <row r="655" spans="2:8">
      <c r="B655" s="31">
        <v>42963</v>
      </c>
      <c r="C655">
        <v>386.846802</v>
      </c>
      <c r="D655">
        <f t="shared" si="23"/>
        <v>0.950761686793006</v>
      </c>
      <c r="E655">
        <v>0.0355812583400909</v>
      </c>
      <c r="G655">
        <v>646</v>
      </c>
      <c r="H655">
        <f ca="1" t="shared" si="24"/>
        <v>0.0236275678526715</v>
      </c>
    </row>
    <row r="656" spans="2:8">
      <c r="B656" s="31">
        <v>37405</v>
      </c>
      <c r="C656">
        <v>19.047684</v>
      </c>
      <c r="D656">
        <f t="shared" si="23"/>
        <v>-0.449115966014556</v>
      </c>
      <c r="E656">
        <v>0.0355266813540167</v>
      </c>
      <c r="G656">
        <v>647</v>
      </c>
      <c r="H656">
        <f ca="1" t="shared" si="24"/>
        <v>0.0304000839686691</v>
      </c>
    </row>
    <row r="657" spans="2:8">
      <c r="B657" s="31">
        <v>39842</v>
      </c>
      <c r="C657">
        <v>27.602303</v>
      </c>
      <c r="D657">
        <f t="shared" si="23"/>
        <v>-1.3827682059718</v>
      </c>
      <c r="E657">
        <v>0.0355146452815912</v>
      </c>
      <c r="G657">
        <v>648</v>
      </c>
      <c r="H657">
        <f ca="1" t="shared" si="24"/>
        <v>0.0204295493961123</v>
      </c>
    </row>
    <row r="658" spans="2:8">
      <c r="B658" s="31">
        <v>39967</v>
      </c>
      <c r="C658">
        <v>65.76989</v>
      </c>
      <c r="D658">
        <f t="shared" si="23"/>
        <v>-0.990744716161149</v>
      </c>
      <c r="E658">
        <v>0.035467521688116</v>
      </c>
      <c r="G658">
        <v>649</v>
      </c>
      <c r="H658">
        <f ca="1" t="shared" si="24"/>
        <v>-0.0290343280288192</v>
      </c>
    </row>
    <row r="659" spans="2:8">
      <c r="B659" s="31">
        <v>39276</v>
      </c>
      <c r="C659">
        <v>130.931061</v>
      </c>
      <c r="D659">
        <f t="shared" si="23"/>
        <v>-1.4403308394484</v>
      </c>
      <c r="E659">
        <v>0.035460752891936</v>
      </c>
      <c r="G659">
        <v>650</v>
      </c>
      <c r="H659">
        <f ca="1" t="shared" si="24"/>
        <v>0.00628632410035326</v>
      </c>
    </row>
    <row r="660" spans="2:8">
      <c r="B660" s="31">
        <v>44462</v>
      </c>
      <c r="C660">
        <v>319.515106</v>
      </c>
      <c r="D660">
        <f t="shared" si="23"/>
        <v>-0.574996770262248</v>
      </c>
      <c r="E660">
        <v>0.0354587929873963</v>
      </c>
      <c r="G660">
        <v>651</v>
      </c>
      <c r="H660">
        <f ca="1" t="shared" si="24"/>
        <v>0.00437073261410577</v>
      </c>
    </row>
    <row r="661" spans="2:8">
      <c r="B661" s="31">
        <v>42012</v>
      </c>
      <c r="C661">
        <v>503.23526</v>
      </c>
      <c r="D661">
        <f t="shared" si="23"/>
        <v>0.435954658662034</v>
      </c>
      <c r="E661">
        <v>0.0354492131572815</v>
      </c>
      <c r="G661">
        <v>652</v>
      </c>
      <c r="H661">
        <f ca="1" t="shared" si="24"/>
        <v>-0.0028474069162049</v>
      </c>
    </row>
    <row r="662" spans="2:8">
      <c r="B662" s="31">
        <v>41309</v>
      </c>
      <c r="C662">
        <v>283.847504</v>
      </c>
      <c r="D662">
        <f t="shared" si="23"/>
        <v>0.851258466588454</v>
      </c>
      <c r="E662">
        <v>0.035445212158709</v>
      </c>
      <c r="G662">
        <v>653</v>
      </c>
      <c r="H662">
        <f ca="1" t="shared" si="24"/>
        <v>0.0135576666940833</v>
      </c>
    </row>
    <row r="663" spans="2:8">
      <c r="B663" s="31">
        <v>35900</v>
      </c>
      <c r="C663">
        <v>42.219913</v>
      </c>
      <c r="D663">
        <f t="shared" si="23"/>
        <v>-0.170817476577936</v>
      </c>
      <c r="E663">
        <v>0.0354391540314164</v>
      </c>
      <c r="G663">
        <v>654</v>
      </c>
      <c r="H663">
        <f ca="1" t="shared" si="24"/>
        <v>-0.0285075645480443</v>
      </c>
    </row>
    <row r="664" spans="2:8">
      <c r="B664" s="31">
        <v>40008</v>
      </c>
      <c r="C664">
        <v>49.431812</v>
      </c>
      <c r="D664">
        <f t="shared" si="23"/>
        <v>-6.62854317377643</v>
      </c>
      <c r="E664">
        <v>0.0354387979951049</v>
      </c>
      <c r="G664">
        <v>655</v>
      </c>
      <c r="H664">
        <f ca="1" t="shared" si="24"/>
        <v>-0.0234120645287409</v>
      </c>
    </row>
    <row r="665" spans="2:8">
      <c r="B665" s="31">
        <v>41558</v>
      </c>
      <c r="C665">
        <v>377.092712</v>
      </c>
      <c r="D665">
        <f t="shared" si="23"/>
        <v>0.648456886644895</v>
      </c>
      <c r="E665">
        <v>0.0354269721341101</v>
      </c>
      <c r="G665">
        <v>656</v>
      </c>
      <c r="H665">
        <f ca="1" t="shared" si="24"/>
        <v>-0.00221310872356188</v>
      </c>
    </row>
    <row r="666" spans="2:8">
      <c r="B666" s="31">
        <v>40210</v>
      </c>
      <c r="C666">
        <v>132.564346</v>
      </c>
      <c r="D666">
        <f t="shared" si="23"/>
        <v>-2.30277402039912</v>
      </c>
      <c r="E666">
        <v>0.0354240649291929</v>
      </c>
      <c r="G666">
        <v>657</v>
      </c>
      <c r="H666">
        <f ca="1" t="shared" si="24"/>
        <v>0.0356042492898184</v>
      </c>
    </row>
    <row r="667" spans="2:8">
      <c r="B667" s="31">
        <v>44671</v>
      </c>
      <c r="C667">
        <v>437.830078</v>
      </c>
      <c r="D667">
        <f t="shared" si="23"/>
        <v>0.491457859594562</v>
      </c>
      <c r="E667">
        <v>0.0354102259735568</v>
      </c>
      <c r="G667">
        <v>658</v>
      </c>
      <c r="H667">
        <f ca="1" t="shared" si="24"/>
        <v>0.0199621926182746</v>
      </c>
    </row>
    <row r="668" spans="2:8">
      <c r="B668" s="31">
        <v>41127</v>
      </c>
      <c r="C668">
        <v>222.655045</v>
      </c>
      <c r="D668">
        <f t="shared" si="23"/>
        <v>0.374820628923993</v>
      </c>
      <c r="E668">
        <v>0.0353634744723614</v>
      </c>
      <c r="G668">
        <v>659</v>
      </c>
      <c r="H668">
        <f ca="1" t="shared" si="24"/>
        <v>-0.000943135125981909</v>
      </c>
    </row>
    <row r="669" spans="2:8">
      <c r="B669" s="31">
        <v>38777</v>
      </c>
      <c r="C669">
        <v>139.199341</v>
      </c>
      <c r="D669">
        <f t="shared" si="23"/>
        <v>0.877857237844251</v>
      </c>
      <c r="E669">
        <v>0.0353387377027884</v>
      </c>
      <c r="G669">
        <v>660</v>
      </c>
      <c r="H669">
        <f ca="1" t="shared" si="24"/>
        <v>-0.038123499909867</v>
      </c>
    </row>
    <row r="670" spans="2:8">
      <c r="B670" s="31">
        <v>37229</v>
      </c>
      <c r="C670">
        <v>17.002192</v>
      </c>
      <c r="D670">
        <f t="shared" si="23"/>
        <v>-6.4623691462842</v>
      </c>
      <c r="E670">
        <v>0.0352780394433849</v>
      </c>
      <c r="G670">
        <v>661</v>
      </c>
      <c r="H670">
        <f ca="1" t="shared" si="24"/>
        <v>-0.0245847548420821</v>
      </c>
    </row>
    <row r="671" spans="2:8">
      <c r="B671" s="31">
        <v>38931</v>
      </c>
      <c r="C671">
        <v>126.876633</v>
      </c>
      <c r="D671">
        <f t="shared" si="23"/>
        <v>-1.69326770359677</v>
      </c>
      <c r="E671">
        <v>0.035274139092263</v>
      </c>
      <c r="G671">
        <v>662</v>
      </c>
      <c r="H671">
        <f ca="1" t="shared" si="24"/>
        <v>-0.0390495205902811</v>
      </c>
    </row>
    <row r="672" spans="2:8">
      <c r="B672" s="31">
        <v>41536</v>
      </c>
      <c r="C672">
        <v>341.712738</v>
      </c>
      <c r="D672">
        <f t="shared" si="23"/>
        <v>0.373963440016684</v>
      </c>
      <c r="E672">
        <v>0.0352284028697813</v>
      </c>
      <c r="G672">
        <v>663</v>
      </c>
      <c r="H672">
        <f ca="1" t="shared" si="24"/>
        <v>-0.00576814936744252</v>
      </c>
    </row>
    <row r="673" spans="2:8">
      <c r="B673" s="31">
        <v>40585</v>
      </c>
      <c r="C673">
        <v>213.924667</v>
      </c>
      <c r="D673">
        <f t="shared" si="23"/>
        <v>0.570254771040499</v>
      </c>
      <c r="E673">
        <v>0.0351798981648058</v>
      </c>
      <c r="G673">
        <v>664</v>
      </c>
      <c r="H673">
        <f ca="1" t="shared" si="24"/>
        <v>0.0154980858762458</v>
      </c>
    </row>
    <row r="674" spans="2:8">
      <c r="B674" s="31">
        <v>38636</v>
      </c>
      <c r="C674">
        <v>91.933105</v>
      </c>
      <c r="D674">
        <f t="shared" si="23"/>
        <v>-2.84414919957288</v>
      </c>
      <c r="E674">
        <v>0.0351646449883314</v>
      </c>
      <c r="G674">
        <v>665</v>
      </c>
      <c r="H674">
        <f ca="1" t="shared" si="24"/>
        <v>-0.00540725855079159</v>
      </c>
    </row>
    <row r="675" spans="2:8">
      <c r="B675" s="31">
        <v>43194</v>
      </c>
      <c r="C675">
        <v>353.404572</v>
      </c>
      <c r="D675">
        <f t="shared" si="23"/>
        <v>-0.461231474956697</v>
      </c>
      <c r="E675">
        <v>0.0351518429139055</v>
      </c>
      <c r="G675">
        <v>666</v>
      </c>
      <c r="H675">
        <f ca="1" t="shared" si="24"/>
        <v>0.0212862292923466</v>
      </c>
    </row>
    <row r="676" spans="2:8">
      <c r="B676" s="31">
        <v>41900</v>
      </c>
      <c r="C676">
        <v>516.405884</v>
      </c>
      <c r="D676">
        <f t="shared" si="23"/>
        <v>0.111744418078707</v>
      </c>
      <c r="E676">
        <v>0.0351160890335634</v>
      </c>
      <c r="G676">
        <v>667</v>
      </c>
      <c r="H676">
        <f ca="1" t="shared" si="24"/>
        <v>0.0185193377533229</v>
      </c>
    </row>
    <row r="677" spans="2:8">
      <c r="B677" s="31">
        <v>42712</v>
      </c>
      <c r="C677">
        <v>458.700409</v>
      </c>
      <c r="D677">
        <f t="shared" si="23"/>
        <v>-0.0296827247869317</v>
      </c>
      <c r="E677">
        <v>0.0350990421724259</v>
      </c>
      <c r="G677">
        <v>668</v>
      </c>
      <c r="H677">
        <f ca="1" t="shared" si="24"/>
        <v>-0.0192036873702113</v>
      </c>
    </row>
    <row r="678" spans="2:8">
      <c r="B678" s="31">
        <v>44531</v>
      </c>
      <c r="C678">
        <v>472.315887</v>
      </c>
      <c r="D678">
        <f t="shared" si="23"/>
        <v>0.73224620538754</v>
      </c>
      <c r="E678">
        <v>0.0350342015914446</v>
      </c>
      <c r="G678">
        <v>669</v>
      </c>
      <c r="H678">
        <f ca="1" t="shared" si="24"/>
        <v>0.0370044425869957</v>
      </c>
    </row>
    <row r="679" spans="2:8">
      <c r="B679" s="31">
        <v>44099</v>
      </c>
      <c r="C679">
        <v>126.464371</v>
      </c>
      <c r="D679">
        <f t="shared" si="23"/>
        <v>0.631800991601026</v>
      </c>
      <c r="E679">
        <v>0.0349704502938618</v>
      </c>
      <c r="G679">
        <v>670</v>
      </c>
      <c r="H679">
        <f ca="1" t="shared" si="24"/>
        <v>-0.0064125296330244</v>
      </c>
    </row>
    <row r="680" spans="2:8">
      <c r="B680" s="31">
        <v>35761</v>
      </c>
      <c r="C680">
        <v>46.564056</v>
      </c>
      <c r="D680">
        <f t="shared" si="23"/>
        <v>-0.061760105262308</v>
      </c>
      <c r="E680">
        <v>0.0349269831648686</v>
      </c>
      <c r="G680">
        <v>671</v>
      </c>
      <c r="H680">
        <f ca="1" t="shared" si="24"/>
        <v>-0.00232046783420309</v>
      </c>
    </row>
    <row r="681" spans="2:8">
      <c r="B681" s="31">
        <v>35488</v>
      </c>
      <c r="C681">
        <v>49.439857</v>
      </c>
      <c r="D681">
        <f t="shared" si="23"/>
        <v>0.510729592118359</v>
      </c>
      <c r="E681">
        <v>0.0349071195735863</v>
      </c>
      <c r="G681">
        <v>672</v>
      </c>
      <c r="H681">
        <f ca="1" t="shared" si="24"/>
        <v>-0.015525521059009</v>
      </c>
    </row>
    <row r="682" spans="2:8">
      <c r="B682" s="31">
        <v>39785</v>
      </c>
      <c r="C682">
        <v>24.189459</v>
      </c>
      <c r="D682">
        <f t="shared" si="23"/>
        <v>-0.395769950869922</v>
      </c>
      <c r="E682">
        <v>0.0348970599135764</v>
      </c>
      <c r="G682">
        <v>673</v>
      </c>
      <c r="H682">
        <f ca="1" t="shared" si="24"/>
        <v>-0.0491168034198644</v>
      </c>
    </row>
    <row r="683" spans="2:8">
      <c r="B683" s="31">
        <v>35835</v>
      </c>
      <c r="C683">
        <v>33.76292</v>
      </c>
      <c r="D683">
        <f t="shared" si="23"/>
        <v>-10.9478413596928</v>
      </c>
      <c r="E683">
        <v>0.0348962412018865</v>
      </c>
      <c r="G683">
        <v>674</v>
      </c>
      <c r="H683">
        <f ca="1" t="shared" si="24"/>
        <v>-0.021301561968124</v>
      </c>
    </row>
    <row r="684" spans="2:8">
      <c r="B684" s="31">
        <v>44629</v>
      </c>
      <c r="C684">
        <v>403.394012</v>
      </c>
      <c r="D684">
        <f t="shared" si="23"/>
        <v>-0.0248830143765248</v>
      </c>
      <c r="E684">
        <v>0.0348607604021648</v>
      </c>
      <c r="G684">
        <v>675</v>
      </c>
      <c r="H684">
        <f ca="1" t="shared" si="24"/>
        <v>-0.016455161285453</v>
      </c>
    </row>
    <row r="685" spans="2:8">
      <c r="B685" s="31">
        <v>43011</v>
      </c>
      <c r="C685">
        <v>413.431671</v>
      </c>
      <c r="D685">
        <f t="shared" si="23"/>
        <v>0.850487327566156</v>
      </c>
      <c r="E685">
        <v>0.034855800875497</v>
      </c>
      <c r="G685">
        <v>676</v>
      </c>
      <c r="H685">
        <f ca="1" t="shared" si="24"/>
        <v>-0.00412496736743548</v>
      </c>
    </row>
    <row r="686" spans="2:8">
      <c r="B686" s="31">
        <v>35104</v>
      </c>
      <c r="C686">
        <v>61.813274</v>
      </c>
      <c r="D686">
        <f t="shared" si="23"/>
        <v>0.408069826555377</v>
      </c>
      <c r="E686">
        <v>0.0348414969897889</v>
      </c>
      <c r="G686">
        <v>677</v>
      </c>
      <c r="H686">
        <f ca="1" t="shared" si="24"/>
        <v>-0.0051259015732682</v>
      </c>
    </row>
    <row r="687" spans="2:8">
      <c r="B687" s="31">
        <v>35872</v>
      </c>
      <c r="C687">
        <v>36.589142</v>
      </c>
      <c r="D687">
        <f t="shared" si="23"/>
        <v>-21.9142492600674</v>
      </c>
      <c r="E687">
        <v>0.0347689759983987</v>
      </c>
      <c r="G687">
        <v>678</v>
      </c>
      <c r="H687">
        <f ca="1" t="shared" si="24"/>
        <v>-0.0375694196109555</v>
      </c>
    </row>
    <row r="688" spans="2:8">
      <c r="B688" s="31">
        <v>45320</v>
      </c>
      <c r="C688">
        <v>838.41272</v>
      </c>
      <c r="D688">
        <f t="shared" si="23"/>
        <v>0.517318862958091</v>
      </c>
      <c r="E688">
        <v>0.0346611678315186</v>
      </c>
      <c r="G688">
        <v>679</v>
      </c>
      <c r="H688">
        <f ca="1" t="shared" si="24"/>
        <v>-0.00772357847856957</v>
      </c>
    </row>
    <row r="689" spans="2:8">
      <c r="B689" s="31">
        <v>44735</v>
      </c>
      <c r="C689">
        <v>404.686005</v>
      </c>
      <c r="D689">
        <f t="shared" si="23"/>
        <v>0.775023845956818</v>
      </c>
      <c r="E689">
        <v>0.034626771933959</v>
      </c>
      <c r="G689">
        <v>680</v>
      </c>
      <c r="H689">
        <f ca="1" t="shared" si="24"/>
        <v>-0.0276103193620237</v>
      </c>
    </row>
    <row r="690" spans="2:8">
      <c r="B690" s="31">
        <v>38628</v>
      </c>
      <c r="C690">
        <v>91.044701</v>
      </c>
      <c r="D690">
        <f t="shared" si="23"/>
        <v>0.875502979574835</v>
      </c>
      <c r="E690">
        <v>0.0346042764202169</v>
      </c>
      <c r="G690">
        <v>681</v>
      </c>
      <c r="H690">
        <f ca="1" t="shared" si="24"/>
        <v>0.012546513964129</v>
      </c>
    </row>
    <row r="691" spans="2:8">
      <c r="B691" s="31">
        <v>37179</v>
      </c>
      <c r="C691">
        <v>11.334794</v>
      </c>
      <c r="D691">
        <f t="shared" si="23"/>
        <v>-2.12184950163188</v>
      </c>
      <c r="E691">
        <v>0.0345997465856019</v>
      </c>
      <c r="G691">
        <v>682</v>
      </c>
      <c r="H691">
        <f ca="1" t="shared" si="24"/>
        <v>-0.0612637042426033</v>
      </c>
    </row>
    <row r="692" spans="2:8">
      <c r="B692" s="31">
        <v>37820</v>
      </c>
      <c r="C692">
        <v>35.385521</v>
      </c>
      <c r="D692">
        <f t="shared" si="23"/>
        <v>-12.2185212985842</v>
      </c>
      <c r="E692">
        <v>0.0345824214372879</v>
      </c>
      <c r="G692">
        <v>683</v>
      </c>
      <c r="H692">
        <f ca="1" t="shared" si="24"/>
        <v>0.0619976900181572</v>
      </c>
    </row>
    <row r="693" spans="2:8">
      <c r="B693" s="31">
        <v>42717</v>
      </c>
      <c r="C693">
        <v>467.744263</v>
      </c>
      <c r="D693">
        <f t="shared" si="23"/>
        <v>0.292149158866327</v>
      </c>
      <c r="E693">
        <v>0.0345267495028581</v>
      </c>
      <c r="G693">
        <v>684</v>
      </c>
      <c r="H693">
        <f ca="1" t="shared" si="24"/>
        <v>-0.052886353688949</v>
      </c>
    </row>
    <row r="694" spans="2:8">
      <c r="B694" s="31">
        <v>44252</v>
      </c>
      <c r="C694">
        <v>331.09317</v>
      </c>
      <c r="D694">
        <f t="shared" si="23"/>
        <v>-0.627645239555984</v>
      </c>
      <c r="E694">
        <v>0.0345189391856075</v>
      </c>
      <c r="G694">
        <v>685</v>
      </c>
      <c r="H694">
        <f ca="1" t="shared" si="24"/>
        <v>0.00759999883193415</v>
      </c>
    </row>
    <row r="695" spans="2:8">
      <c r="B695" s="31">
        <v>42767</v>
      </c>
      <c r="C695">
        <v>538.902222</v>
      </c>
      <c r="D695">
        <f t="shared" si="23"/>
        <v>0.930064259412165</v>
      </c>
      <c r="E695">
        <v>0.0344859108782819</v>
      </c>
      <c r="G695">
        <v>686</v>
      </c>
      <c r="H695">
        <f ca="1" t="shared" si="24"/>
        <v>0.00786719415205027</v>
      </c>
    </row>
    <row r="696" spans="2:8">
      <c r="B696" s="31">
        <v>34792</v>
      </c>
      <c r="C696">
        <v>37.688526</v>
      </c>
      <c r="D696">
        <f t="shared" si="23"/>
        <v>0.173077132281586</v>
      </c>
      <c r="E696">
        <v>0.0344828025378335</v>
      </c>
      <c r="G696">
        <v>687</v>
      </c>
      <c r="H696">
        <f ca="1" t="shared" si="24"/>
        <v>-0.000320842696651562</v>
      </c>
    </row>
    <row r="697" spans="2:8">
      <c r="B697" s="31">
        <v>33877</v>
      </c>
      <c r="C697">
        <v>31.165504</v>
      </c>
      <c r="D697">
        <f t="shared" si="23"/>
        <v>0.59213648526268</v>
      </c>
      <c r="E697">
        <v>0.0344826767441334</v>
      </c>
      <c r="G697">
        <v>688</v>
      </c>
      <c r="H697">
        <f ca="1" t="shared" si="24"/>
        <v>0.00302061948422163</v>
      </c>
    </row>
    <row r="698" spans="2:8">
      <c r="B698" s="31">
        <v>37119</v>
      </c>
      <c r="C698">
        <v>12.711272</v>
      </c>
      <c r="D698">
        <f t="shared" si="23"/>
        <v>-22.9244962266562</v>
      </c>
      <c r="E698">
        <v>0.0344826229821845</v>
      </c>
      <c r="G698">
        <v>689</v>
      </c>
      <c r="H698">
        <f ca="1" t="shared" si="24"/>
        <v>0.0277697599048221</v>
      </c>
    </row>
    <row r="699" spans="2:8">
      <c r="B699" s="31">
        <v>44420</v>
      </c>
      <c r="C699">
        <v>304.110779</v>
      </c>
      <c r="D699">
        <f t="shared" si="23"/>
        <v>0.4715936162197</v>
      </c>
      <c r="E699">
        <v>0.0344770186524693</v>
      </c>
      <c r="G699">
        <v>690</v>
      </c>
      <c r="H699">
        <f ca="1" t="shared" si="24"/>
        <v>0.0162283893522413</v>
      </c>
    </row>
    <row r="700" spans="2:8">
      <c r="B700" s="31">
        <v>40298</v>
      </c>
      <c r="C700">
        <v>160.694077</v>
      </c>
      <c r="D700">
        <f t="shared" si="23"/>
        <v>0.782989518649153</v>
      </c>
      <c r="E700">
        <v>0.0344373302570449</v>
      </c>
      <c r="G700">
        <v>691</v>
      </c>
      <c r="H700">
        <f ca="1" t="shared" si="24"/>
        <v>-0.0115445723599675</v>
      </c>
    </row>
    <row r="701" spans="2:8">
      <c r="B701" s="31">
        <v>36496</v>
      </c>
      <c r="C701">
        <v>34.872299</v>
      </c>
      <c r="D701">
        <f t="shared" si="23"/>
        <v>-8.6031288043269</v>
      </c>
      <c r="E701">
        <v>0.034422881038041</v>
      </c>
      <c r="G701">
        <v>692</v>
      </c>
      <c r="H701">
        <f ca="1" t="shared" si="24"/>
        <v>0.00981050376885208</v>
      </c>
    </row>
    <row r="702" spans="2:8">
      <c r="B702" s="31">
        <v>42405</v>
      </c>
      <c r="C702">
        <v>334.883179</v>
      </c>
      <c r="D702">
        <f t="shared" si="23"/>
        <v>0.196203802162306</v>
      </c>
      <c r="E702">
        <v>0.034411232700344</v>
      </c>
      <c r="G702">
        <v>693</v>
      </c>
      <c r="H702">
        <f ca="1" t="shared" si="24"/>
        <v>0.0637907186221012</v>
      </c>
    </row>
    <row r="703" spans="2:8">
      <c r="B703" s="31">
        <v>43287</v>
      </c>
      <c r="C703">
        <v>269.177826</v>
      </c>
      <c r="D703">
        <f t="shared" si="23"/>
        <v>0.746907886090142</v>
      </c>
      <c r="E703">
        <v>0.0343365764459365</v>
      </c>
      <c r="G703">
        <v>694</v>
      </c>
      <c r="H703">
        <f ca="1" t="shared" si="24"/>
        <v>0.0213190426582715</v>
      </c>
    </row>
    <row r="704" spans="2:8">
      <c r="B704" s="31">
        <v>43914</v>
      </c>
      <c r="C704">
        <v>68.126785</v>
      </c>
      <c r="D704">
        <f t="shared" si="23"/>
        <v>-1.12983193027529</v>
      </c>
      <c r="E704">
        <v>0.034281597172096</v>
      </c>
      <c r="G704">
        <v>695</v>
      </c>
      <c r="H704">
        <f ca="1" t="shared" si="24"/>
        <v>-0.0205272091115973</v>
      </c>
    </row>
    <row r="705" spans="2:8">
      <c r="B705" s="31">
        <v>44145</v>
      </c>
      <c r="C705">
        <v>145.098602</v>
      </c>
      <c r="D705">
        <f t="shared" si="23"/>
        <v>0.209589000726554</v>
      </c>
      <c r="E705">
        <v>0.0342465808181943</v>
      </c>
      <c r="G705">
        <v>696</v>
      </c>
      <c r="H705">
        <f ca="1" t="shared" si="24"/>
        <v>0.0103594164889569</v>
      </c>
    </row>
    <row r="706" spans="2:8">
      <c r="B706" s="31">
        <v>44048</v>
      </c>
      <c r="C706">
        <v>114.687531</v>
      </c>
      <c r="D706">
        <f t="shared" si="23"/>
        <v>0.858859347142106</v>
      </c>
      <c r="E706">
        <v>0.0342287776689517</v>
      </c>
      <c r="G706">
        <v>697</v>
      </c>
      <c r="H706">
        <f ca="1" t="shared" si="24"/>
        <v>0.0134965031429875</v>
      </c>
    </row>
    <row r="707" spans="2:8">
      <c r="B707" s="31">
        <v>36895</v>
      </c>
      <c r="C707">
        <v>16.187073</v>
      </c>
      <c r="D707">
        <f t="shared" si="23"/>
        <v>-19.4111942288763</v>
      </c>
      <c r="E707">
        <v>0.034204269048518</v>
      </c>
      <c r="G707">
        <v>698</v>
      </c>
      <c r="H707">
        <f ca="1" t="shared" si="24"/>
        <v>0.0508586611812875</v>
      </c>
    </row>
    <row r="708" spans="2:8">
      <c r="B708" s="31">
        <v>44334</v>
      </c>
      <c r="C708">
        <v>330.397491</v>
      </c>
      <c r="D708">
        <f t="shared" si="23"/>
        <v>-1.10459887239277</v>
      </c>
      <c r="E708">
        <v>0.0341404136147026</v>
      </c>
      <c r="G708">
        <v>699</v>
      </c>
      <c r="H708">
        <f ca="1" t="shared" si="24"/>
        <v>0.011726653408453</v>
      </c>
    </row>
    <row r="709" spans="2:8">
      <c r="B709" s="31">
        <v>45258</v>
      </c>
      <c r="C709">
        <v>695.354187</v>
      </c>
      <c r="D709">
        <f t="shared" si="23"/>
        <v>0.266182820870826</v>
      </c>
      <c r="E709">
        <v>0.0341218136650122</v>
      </c>
      <c r="G709">
        <v>700</v>
      </c>
      <c r="H709">
        <f ca="1" t="shared" si="24"/>
        <v>0.0388725650826736</v>
      </c>
    </row>
    <row r="710" spans="2:8">
      <c r="B710" s="31">
        <v>41934</v>
      </c>
      <c r="C710">
        <v>510.262848</v>
      </c>
      <c r="D710">
        <f t="shared" si="23"/>
        <v>0.925864733934147</v>
      </c>
      <c r="E710">
        <v>0.0340940792930314</v>
      </c>
      <c r="G710">
        <v>701</v>
      </c>
      <c r="H710">
        <f ca="1" t="shared" si="24"/>
        <v>-0.0220992844752367</v>
      </c>
    </row>
    <row r="711" spans="2:8">
      <c r="B711" s="31">
        <v>34358</v>
      </c>
      <c r="C711">
        <v>37.828472</v>
      </c>
      <c r="D711">
        <f t="shared" si="23"/>
        <v>-0.845134400353258</v>
      </c>
      <c r="E711">
        <v>0.0340905389993018</v>
      </c>
      <c r="G711">
        <v>702</v>
      </c>
      <c r="H711">
        <f ca="1" t="shared" si="24"/>
        <v>0.0156649367631295</v>
      </c>
    </row>
    <row r="712" spans="2:8">
      <c r="B712" s="31">
        <v>38265</v>
      </c>
      <c r="C712">
        <v>69.798615</v>
      </c>
      <c r="D712">
        <f t="shared" si="23"/>
        <v>-4.98158499276812</v>
      </c>
      <c r="E712">
        <v>0.0340885560551595</v>
      </c>
      <c r="G712">
        <v>703</v>
      </c>
      <c r="H712">
        <f ca="1" t="shared" si="24"/>
        <v>-0.0311652541271019</v>
      </c>
    </row>
    <row r="713" spans="2:8">
      <c r="B713" s="31">
        <v>43088</v>
      </c>
      <c r="C713">
        <v>417.506348</v>
      </c>
      <c r="D713">
        <f t="shared" si="23"/>
        <v>0.740103647477954</v>
      </c>
      <c r="E713">
        <v>0.0340395566871716</v>
      </c>
      <c r="G713">
        <v>704</v>
      </c>
      <c r="H713">
        <f ca="1" t="shared" si="24"/>
        <v>-0.0281033476164128</v>
      </c>
    </row>
    <row r="714" spans="2:8">
      <c r="B714" s="31">
        <v>38713</v>
      </c>
      <c r="C714">
        <v>108.508377</v>
      </c>
      <c r="D714">
        <f t="shared" ref="D714:D777" si="25">(C714-C715)/C714</f>
        <v>0.385662343839131</v>
      </c>
      <c r="E714">
        <v>0.0340383950264042</v>
      </c>
      <c r="G714">
        <v>705</v>
      </c>
      <c r="H714">
        <f ca="1" t="shared" si="24"/>
        <v>0.0393433567342917</v>
      </c>
    </row>
    <row r="715" spans="2:8">
      <c r="B715" s="31">
        <v>38261</v>
      </c>
      <c r="C715">
        <v>66.660782</v>
      </c>
      <c r="D715">
        <f t="shared" si="25"/>
        <v>0.260140362589806</v>
      </c>
      <c r="E715">
        <v>0.0340159825907833</v>
      </c>
      <c r="G715">
        <v>706</v>
      </c>
      <c r="H715">
        <f ca="1" t="shared" ref="H715:H778" si="26">_xlfn.NORM.INV(RAND(),N$12,N$13)</f>
        <v>0.0148342417041209</v>
      </c>
    </row>
    <row r="716" spans="2:8">
      <c r="B716" s="31">
        <v>35425</v>
      </c>
      <c r="C716">
        <v>49.319622</v>
      </c>
      <c r="D716">
        <f t="shared" si="25"/>
        <v>0.481304864826417</v>
      </c>
      <c r="E716">
        <v>0.0339883383534449</v>
      </c>
      <c r="G716">
        <v>707</v>
      </c>
      <c r="H716">
        <f ca="1" t="shared" si="26"/>
        <v>0.0279782834027331</v>
      </c>
    </row>
    <row r="717" spans="2:8">
      <c r="B717" s="31">
        <v>36157</v>
      </c>
      <c r="C717">
        <v>25.581848</v>
      </c>
      <c r="D717">
        <f t="shared" si="25"/>
        <v>0.274359342608869</v>
      </c>
      <c r="E717">
        <v>0.0339820641573667</v>
      </c>
      <c r="G717">
        <v>708</v>
      </c>
      <c r="H717">
        <f ca="1" t="shared" si="26"/>
        <v>-0.00322970215827322</v>
      </c>
    </row>
    <row r="718" spans="2:8">
      <c r="B718" s="31">
        <v>37278</v>
      </c>
      <c r="C718">
        <v>18.563229</v>
      </c>
      <c r="D718">
        <f t="shared" si="25"/>
        <v>-53.8803349891336</v>
      </c>
      <c r="E718">
        <v>0.0339686592241037</v>
      </c>
      <c r="G718">
        <v>709</v>
      </c>
      <c r="H718">
        <f ca="1" t="shared" si="26"/>
        <v>0.0415568225423985</v>
      </c>
    </row>
    <row r="719" spans="2:8">
      <c r="B719" s="31">
        <v>45356</v>
      </c>
      <c r="C719">
        <v>1018.756226</v>
      </c>
      <c r="D719">
        <f t="shared" si="25"/>
        <v>0.953508292964288</v>
      </c>
      <c r="E719">
        <v>0.0339563686749925</v>
      </c>
      <c r="G719">
        <v>710</v>
      </c>
      <c r="H719">
        <f ca="1" t="shared" si="26"/>
        <v>0.00934543577643914</v>
      </c>
    </row>
    <row r="720" spans="2:8">
      <c r="B720" s="31">
        <v>37890</v>
      </c>
      <c r="C720">
        <v>47.363716</v>
      </c>
      <c r="D720">
        <f t="shared" si="25"/>
        <v>-2.56333745012744</v>
      </c>
      <c r="E720">
        <v>0.0339515168108853</v>
      </c>
      <c r="G720">
        <v>711</v>
      </c>
      <c r="H720">
        <f ca="1" t="shared" si="26"/>
        <v>-0.0264008530049509</v>
      </c>
    </row>
    <row r="721" spans="2:8">
      <c r="B721" s="31">
        <v>40827</v>
      </c>
      <c r="C721">
        <v>168.772903</v>
      </c>
      <c r="D721">
        <f t="shared" si="25"/>
        <v>0.0934231900958652</v>
      </c>
      <c r="E721">
        <v>0.0339462194354743</v>
      </c>
      <c r="G721">
        <v>712</v>
      </c>
      <c r="H721">
        <f ca="1" t="shared" si="26"/>
        <v>0.00678844144693018</v>
      </c>
    </row>
    <row r="722" spans="2:8">
      <c r="B722" s="31">
        <v>40311</v>
      </c>
      <c r="C722">
        <v>153.0056</v>
      </c>
      <c r="D722">
        <f t="shared" si="25"/>
        <v>-0.139285705882661</v>
      </c>
      <c r="E722">
        <v>0.0339410845093251</v>
      </c>
      <c r="G722">
        <v>713</v>
      </c>
      <c r="H722">
        <f ca="1" t="shared" si="26"/>
        <v>-0.0105928794495083</v>
      </c>
    </row>
    <row r="723" spans="2:8">
      <c r="B723" s="31">
        <v>43601</v>
      </c>
      <c r="C723">
        <v>174.317093</v>
      </c>
      <c r="D723">
        <f t="shared" si="25"/>
        <v>0.854504962402052</v>
      </c>
      <c r="E723">
        <v>0.0339224851575514</v>
      </c>
      <c r="G723">
        <v>714</v>
      </c>
      <c r="H723">
        <f ca="1" t="shared" si="26"/>
        <v>0.00271352835112156</v>
      </c>
    </row>
    <row r="724" spans="2:8">
      <c r="B724" s="31">
        <v>34299</v>
      </c>
      <c r="C724">
        <v>25.362272</v>
      </c>
      <c r="D724">
        <f t="shared" si="25"/>
        <v>0.187039000291457</v>
      </c>
      <c r="E724">
        <v>0.0338980277476718</v>
      </c>
      <c r="G724">
        <v>715</v>
      </c>
      <c r="H724">
        <f ca="1" t="shared" si="26"/>
        <v>0.0612283319045408</v>
      </c>
    </row>
    <row r="725" spans="2:8">
      <c r="B725" s="31">
        <v>36045</v>
      </c>
      <c r="C725">
        <v>20.618538</v>
      </c>
      <c r="D725">
        <f t="shared" si="25"/>
        <v>-20.1745274567964</v>
      </c>
      <c r="E725">
        <v>0.0338738372235704</v>
      </c>
      <c r="G725">
        <v>716</v>
      </c>
      <c r="H725">
        <f ca="1" t="shared" si="26"/>
        <v>0.0105039070994313</v>
      </c>
    </row>
    <row r="726" spans="2:8">
      <c r="B726" s="31">
        <v>43102</v>
      </c>
      <c r="C726">
        <v>436.587799</v>
      </c>
      <c r="D726">
        <f t="shared" si="25"/>
        <v>0.945257377657501</v>
      </c>
      <c r="E726">
        <v>0.0338036702670201</v>
      </c>
      <c r="G726">
        <v>717</v>
      </c>
      <c r="H726">
        <f ca="1" t="shared" si="26"/>
        <v>-0.0345469876718383</v>
      </c>
    </row>
    <row r="727" spans="2:8">
      <c r="B727" s="31">
        <v>37435</v>
      </c>
      <c r="C727">
        <v>23.899961</v>
      </c>
      <c r="D727">
        <f t="shared" si="25"/>
        <v>0.223543293648052</v>
      </c>
      <c r="E727">
        <v>0.0337838208187872</v>
      </c>
      <c r="G727">
        <v>718</v>
      </c>
      <c r="H727">
        <f ca="1" t="shared" si="26"/>
        <v>0.0147208562470981</v>
      </c>
    </row>
    <row r="728" spans="2:8">
      <c r="B728" s="31">
        <v>36675</v>
      </c>
      <c r="C728">
        <v>18.557285</v>
      </c>
      <c r="D728">
        <f t="shared" si="25"/>
        <v>-5.62640952057373</v>
      </c>
      <c r="E728">
        <v>0.0337673318052721</v>
      </c>
      <c r="G728">
        <v>719</v>
      </c>
      <c r="H728">
        <f ca="1" t="shared" si="26"/>
        <v>0.00112980859213685</v>
      </c>
    </row>
    <row r="729" spans="2:8">
      <c r="B729" s="31">
        <v>39344</v>
      </c>
      <c r="C729">
        <v>122.96817</v>
      </c>
      <c r="D729">
        <f t="shared" si="25"/>
        <v>0.378817762352648</v>
      </c>
      <c r="E729">
        <v>0.0337312086534263</v>
      </c>
      <c r="G729">
        <v>720</v>
      </c>
      <c r="H729">
        <f ca="1" t="shared" si="26"/>
        <v>-0.00126893214708556</v>
      </c>
    </row>
    <row r="730" spans="2:8">
      <c r="B730" s="31">
        <v>38377</v>
      </c>
      <c r="C730">
        <v>76.385643</v>
      </c>
      <c r="D730">
        <f t="shared" si="25"/>
        <v>-4.60563458240444</v>
      </c>
      <c r="E730">
        <v>0.0336572410603391</v>
      </c>
      <c r="G730">
        <v>721</v>
      </c>
      <c r="H730">
        <f ca="1" t="shared" si="26"/>
        <v>0.0309049241904917</v>
      </c>
    </row>
    <row r="731" spans="2:8">
      <c r="B731" s="31">
        <v>44749</v>
      </c>
      <c r="C731">
        <v>428.190002</v>
      </c>
      <c r="D731">
        <f t="shared" si="25"/>
        <v>0.820665861787217</v>
      </c>
      <c r="E731">
        <v>0.033654433622203</v>
      </c>
      <c r="G731">
        <v>722</v>
      </c>
      <c r="H731">
        <f ca="1" t="shared" si="26"/>
        <v>0.00228915889625709</v>
      </c>
    </row>
    <row r="732" spans="2:8">
      <c r="B732" s="31">
        <v>38077</v>
      </c>
      <c r="C732">
        <v>76.789085</v>
      </c>
      <c r="D732">
        <f t="shared" si="25"/>
        <v>0.458464454941741</v>
      </c>
      <c r="E732">
        <v>0.0336522957657329</v>
      </c>
      <c r="G732">
        <v>723</v>
      </c>
      <c r="H732">
        <f ca="1" t="shared" si="26"/>
        <v>0.040724387766707</v>
      </c>
    </row>
    <row r="733" spans="2:8">
      <c r="B733" s="31">
        <v>36441</v>
      </c>
      <c r="C733">
        <v>41.584019</v>
      </c>
      <c r="D733">
        <f t="shared" si="25"/>
        <v>-0.0776702944465277</v>
      </c>
      <c r="E733">
        <v>0.033587109509545</v>
      </c>
      <c r="G733">
        <v>724</v>
      </c>
      <c r="H733">
        <f ca="1" t="shared" si="26"/>
        <v>0.0290463536335946</v>
      </c>
    </row>
    <row r="734" spans="2:8">
      <c r="B734" s="31">
        <v>34481</v>
      </c>
      <c r="C734">
        <v>44.813862</v>
      </c>
      <c r="D734">
        <f t="shared" si="25"/>
        <v>0.657325405250724</v>
      </c>
      <c r="E734">
        <v>0.0335733394278761</v>
      </c>
      <c r="G734">
        <v>725</v>
      </c>
      <c r="H734">
        <f ca="1" t="shared" si="26"/>
        <v>-0.0214279906881776</v>
      </c>
    </row>
    <row r="735" spans="2:8">
      <c r="B735" s="31">
        <v>37256</v>
      </c>
      <c r="C735">
        <v>15.356572</v>
      </c>
      <c r="D735">
        <f t="shared" si="25"/>
        <v>-0.252665438614816</v>
      </c>
      <c r="E735">
        <v>0.0335504564430134</v>
      </c>
      <c r="G735">
        <v>726</v>
      </c>
      <c r="H735">
        <f ca="1" t="shared" si="26"/>
        <v>0.00780331627816704</v>
      </c>
    </row>
    <row r="736" spans="2:8">
      <c r="B736" s="31">
        <v>33340</v>
      </c>
      <c r="C736">
        <v>19.236647</v>
      </c>
      <c r="D736">
        <f t="shared" si="25"/>
        <v>-0.999999948015888</v>
      </c>
      <c r="E736">
        <v>0.0335197708831482</v>
      </c>
      <c r="G736">
        <v>727</v>
      </c>
      <c r="H736">
        <f ca="1" t="shared" si="26"/>
        <v>0.000715806536199807</v>
      </c>
    </row>
    <row r="737" spans="2:8">
      <c r="B737" s="31">
        <v>34345</v>
      </c>
      <c r="C737">
        <v>38.473293</v>
      </c>
      <c r="D737">
        <f t="shared" si="25"/>
        <v>0.416201233411447</v>
      </c>
      <c r="E737">
        <v>0.0335197457623395</v>
      </c>
      <c r="G737">
        <v>728</v>
      </c>
      <c r="H737">
        <f ca="1" t="shared" si="26"/>
        <v>-0.0115786992406203</v>
      </c>
    </row>
    <row r="738" spans="2:8">
      <c r="B738" s="31">
        <v>33445</v>
      </c>
      <c r="C738">
        <v>22.460661</v>
      </c>
      <c r="D738">
        <f t="shared" si="25"/>
        <v>0.209375627903382</v>
      </c>
      <c r="E738">
        <v>0.0334926919559492</v>
      </c>
      <c r="G738">
        <v>729</v>
      </c>
      <c r="H738">
        <f ca="1" t="shared" si="26"/>
        <v>0.0372372793987071</v>
      </c>
    </row>
    <row r="739" spans="2:8">
      <c r="B739" s="31">
        <v>36129</v>
      </c>
      <c r="C739">
        <v>17.757946</v>
      </c>
      <c r="D739">
        <f t="shared" si="25"/>
        <v>-6.92589092229473</v>
      </c>
      <c r="E739">
        <v>0.033472790152645</v>
      </c>
      <c r="G739">
        <v>730</v>
      </c>
      <c r="H739">
        <f ca="1" t="shared" si="26"/>
        <v>0.0275465986780854</v>
      </c>
    </row>
    <row r="740" spans="2:8">
      <c r="B740" s="31">
        <v>40777</v>
      </c>
      <c r="C740">
        <v>140.747543</v>
      </c>
      <c r="D740">
        <f t="shared" si="25"/>
        <v>0.160096542502344</v>
      </c>
      <c r="E740">
        <v>0.0334464382088716</v>
      </c>
      <c r="G740">
        <v>731</v>
      </c>
      <c r="H740">
        <f ca="1" t="shared" si="26"/>
        <v>-0.0555227205288669</v>
      </c>
    </row>
    <row r="741" spans="2:8">
      <c r="B741" s="31">
        <v>39307</v>
      </c>
      <c r="C741">
        <v>118.214348</v>
      </c>
      <c r="D741">
        <f t="shared" si="25"/>
        <v>-5.57746331265981</v>
      </c>
      <c r="E741">
        <v>0.0334272790642976</v>
      </c>
      <c r="G741">
        <v>732</v>
      </c>
      <c r="H741">
        <f ca="1" t="shared" si="26"/>
        <v>-0.0286913010245595</v>
      </c>
    </row>
    <row r="742" spans="2:8">
      <c r="B742" s="31">
        <v>45289</v>
      </c>
      <c r="C742">
        <v>777.550537</v>
      </c>
      <c r="D742">
        <f t="shared" si="25"/>
        <v>0.849315818812173</v>
      </c>
      <c r="E742">
        <v>0.0333995640980439</v>
      </c>
      <c r="G742">
        <v>733</v>
      </c>
      <c r="H742">
        <f ca="1" t="shared" si="26"/>
        <v>-0.0643802620620073</v>
      </c>
    </row>
    <row r="743" spans="2:8">
      <c r="B743" s="31">
        <v>39253</v>
      </c>
      <c r="C743">
        <v>117.164566</v>
      </c>
      <c r="D743">
        <f t="shared" si="25"/>
        <v>-2.29325674282786</v>
      </c>
      <c r="E743">
        <v>0.03336245021383</v>
      </c>
      <c r="G743">
        <v>734</v>
      </c>
      <c r="H743">
        <f ca="1" t="shared" si="26"/>
        <v>0.0359288906636434</v>
      </c>
    </row>
    <row r="744" spans="2:8">
      <c r="B744" s="31">
        <v>42990</v>
      </c>
      <c r="C744">
        <v>385.852997</v>
      </c>
      <c r="D744">
        <f t="shared" si="25"/>
        <v>-0.340386634343027</v>
      </c>
      <c r="E744">
        <v>0.033354816730891</v>
      </c>
      <c r="G744">
        <v>735</v>
      </c>
      <c r="H744">
        <f ca="1" t="shared" si="26"/>
        <v>0.000280905011178678</v>
      </c>
    </row>
    <row r="745" spans="2:8">
      <c r="B745" s="31">
        <v>41941</v>
      </c>
      <c r="C745">
        <v>517.1922</v>
      </c>
      <c r="D745">
        <f t="shared" si="25"/>
        <v>0.296122097355683</v>
      </c>
      <c r="E745">
        <v>0.0333523456076869</v>
      </c>
      <c r="G745">
        <v>736</v>
      </c>
      <c r="H745">
        <f ca="1" t="shared" si="26"/>
        <v>0.0132316623652131</v>
      </c>
    </row>
    <row r="746" spans="2:8">
      <c r="B746" s="31">
        <v>42443</v>
      </c>
      <c r="C746">
        <v>364.040161</v>
      </c>
      <c r="D746">
        <f t="shared" si="25"/>
        <v>-1.65771320489005</v>
      </c>
      <c r="E746">
        <v>0.0332924284142375</v>
      </c>
      <c r="G746">
        <v>737</v>
      </c>
      <c r="H746">
        <f ca="1" t="shared" si="26"/>
        <v>0.000364234647309707</v>
      </c>
    </row>
    <row r="747" spans="2:8">
      <c r="B747" s="31">
        <v>45450</v>
      </c>
      <c r="C747">
        <v>967.514343</v>
      </c>
      <c r="D747">
        <f t="shared" si="25"/>
        <v>0.972698560810896</v>
      </c>
      <c r="E747">
        <v>0.0332303270050851</v>
      </c>
      <c r="G747">
        <v>738</v>
      </c>
      <c r="H747">
        <f ca="1" t="shared" si="26"/>
        <v>0.0301808328960339</v>
      </c>
    </row>
    <row r="748" spans="2:8">
      <c r="B748" s="31">
        <v>37764</v>
      </c>
      <c r="C748">
        <v>26.414534</v>
      </c>
      <c r="D748">
        <f t="shared" si="25"/>
        <v>0.385657835190278</v>
      </c>
      <c r="E748">
        <v>0.0331879032959658</v>
      </c>
      <c r="G748">
        <v>739</v>
      </c>
      <c r="H748">
        <f ca="1" t="shared" si="26"/>
        <v>0.026921801403702</v>
      </c>
    </row>
    <row r="749" spans="2:8">
      <c r="B749" s="31">
        <v>34149</v>
      </c>
      <c r="C749">
        <v>16.227562</v>
      </c>
      <c r="D749">
        <f t="shared" si="25"/>
        <v>0.32662503461703</v>
      </c>
      <c r="E749">
        <v>0.0331126142053871</v>
      </c>
      <c r="G749">
        <v>740</v>
      </c>
      <c r="H749">
        <f ca="1" t="shared" si="26"/>
        <v>-0.0202874850731193</v>
      </c>
    </row>
    <row r="750" spans="2:8">
      <c r="B750" s="31">
        <v>37159</v>
      </c>
      <c r="C750">
        <v>10.927234</v>
      </c>
      <c r="D750">
        <f t="shared" si="25"/>
        <v>-33.8229137401103</v>
      </c>
      <c r="E750">
        <v>0.0330752503332499</v>
      </c>
      <c r="G750">
        <v>741</v>
      </c>
      <c r="H750">
        <f ca="1" t="shared" si="26"/>
        <v>-0.0476630040129699</v>
      </c>
    </row>
    <row r="751" spans="2:8">
      <c r="B751" s="31">
        <v>41684</v>
      </c>
      <c r="C751">
        <v>380.518127</v>
      </c>
      <c r="D751">
        <f t="shared" si="25"/>
        <v>0.651180008042035</v>
      </c>
      <c r="E751">
        <v>0.0330502835676998</v>
      </c>
      <c r="G751">
        <v>742</v>
      </c>
      <c r="H751">
        <f ca="1" t="shared" si="26"/>
        <v>0.0246446657409196</v>
      </c>
    </row>
    <row r="752" spans="2:8">
      <c r="B752" s="31">
        <v>38938</v>
      </c>
      <c r="C752">
        <v>132.73233</v>
      </c>
      <c r="D752">
        <f t="shared" si="25"/>
        <v>-1.23484603939372</v>
      </c>
      <c r="E752">
        <v>0.0330244108575505</v>
      </c>
      <c r="G752">
        <v>743</v>
      </c>
      <c r="H752">
        <f ca="1" t="shared" si="26"/>
        <v>-0.0626469153251851</v>
      </c>
    </row>
    <row r="753" spans="2:8">
      <c r="B753" s="31">
        <v>42277</v>
      </c>
      <c r="C753">
        <v>296.636322</v>
      </c>
      <c r="D753">
        <f t="shared" si="25"/>
        <v>0.552946196521409</v>
      </c>
      <c r="E753">
        <v>0.0329872516420966</v>
      </c>
      <c r="G753">
        <v>744</v>
      </c>
      <c r="H753">
        <f ca="1" t="shared" si="26"/>
        <v>0.0469442865102747</v>
      </c>
    </row>
    <row r="754" spans="2:8">
      <c r="B754" s="31">
        <v>39353</v>
      </c>
      <c r="C754">
        <v>132.612396</v>
      </c>
      <c r="D754">
        <f t="shared" si="25"/>
        <v>0.806264830627146</v>
      </c>
      <c r="E754">
        <v>0.0329515273971823</v>
      </c>
      <c r="G754">
        <v>745</v>
      </c>
      <c r="H754">
        <f ca="1" t="shared" si="26"/>
        <v>0.0224060277525763</v>
      </c>
    </row>
    <row r="755" spans="2:8">
      <c r="B755" s="31">
        <v>37586</v>
      </c>
      <c r="C755">
        <v>25.691685</v>
      </c>
      <c r="D755">
        <f t="shared" si="25"/>
        <v>-5.06546203567419</v>
      </c>
      <c r="E755">
        <v>0.0329240764083788</v>
      </c>
      <c r="G755">
        <v>746</v>
      </c>
      <c r="H755">
        <f ca="1" t="shared" si="26"/>
        <v>-0.0169155662199253</v>
      </c>
    </row>
    <row r="756" spans="2:8">
      <c r="B756" s="31">
        <v>43657</v>
      </c>
      <c r="C756">
        <v>155.83194</v>
      </c>
      <c r="D756">
        <f t="shared" si="25"/>
        <v>-0.0158380753008657</v>
      </c>
      <c r="E756">
        <v>0.0328444220100193</v>
      </c>
      <c r="G756">
        <v>747</v>
      </c>
      <c r="H756">
        <f ca="1" t="shared" si="26"/>
        <v>0.0325728180074643</v>
      </c>
    </row>
    <row r="757" spans="2:8">
      <c r="B757" s="31">
        <v>38854</v>
      </c>
      <c r="C757">
        <v>158.300018</v>
      </c>
      <c r="D757">
        <f t="shared" si="25"/>
        <v>-1.90614062975028</v>
      </c>
      <c r="E757">
        <v>0.0328415755454937</v>
      </c>
      <c r="G757">
        <v>748</v>
      </c>
      <c r="H757">
        <f ca="1" t="shared" si="26"/>
        <v>0.00663697624760874</v>
      </c>
    </row>
    <row r="758" spans="2:8">
      <c r="B758" s="31">
        <v>43045</v>
      </c>
      <c r="C758">
        <v>460.042114</v>
      </c>
      <c r="D758">
        <f t="shared" si="25"/>
        <v>0.381242296438973</v>
      </c>
      <c r="E758">
        <v>0.0328364937476138</v>
      </c>
      <c r="G758">
        <v>749</v>
      </c>
      <c r="H758">
        <f ca="1" t="shared" si="26"/>
        <v>0.00677206252747716</v>
      </c>
    </row>
    <row r="759" spans="2:8">
      <c r="B759" s="31">
        <v>41499</v>
      </c>
      <c r="C759">
        <v>284.654602</v>
      </c>
      <c r="D759">
        <f t="shared" si="25"/>
        <v>0.930020070429074</v>
      </c>
      <c r="E759">
        <v>0.0328348389041678</v>
      </c>
      <c r="G759">
        <v>750</v>
      </c>
      <c r="H759">
        <f ca="1" t="shared" si="26"/>
        <v>-0.00192519134686672</v>
      </c>
    </row>
    <row r="760" spans="2:8">
      <c r="B760" s="31">
        <v>36042</v>
      </c>
      <c r="C760">
        <v>19.920109</v>
      </c>
      <c r="D760">
        <f t="shared" si="25"/>
        <v>-10.5031911220968</v>
      </c>
      <c r="E760">
        <v>0.0328237661751751</v>
      </c>
      <c r="G760">
        <v>751</v>
      </c>
      <c r="H760">
        <f ca="1" t="shared" si="26"/>
        <v>0.0139639350761183</v>
      </c>
    </row>
    <row r="761" spans="2:8">
      <c r="B761" s="31">
        <v>40630</v>
      </c>
      <c r="C761">
        <v>229.144821</v>
      </c>
      <c r="D761">
        <f t="shared" si="25"/>
        <v>0.345313433900389</v>
      </c>
      <c r="E761">
        <v>0.0328023080216157</v>
      </c>
      <c r="G761">
        <v>752</v>
      </c>
      <c r="H761">
        <f ca="1" t="shared" si="26"/>
        <v>-0.0256712373119801</v>
      </c>
    </row>
    <row r="762" spans="2:8">
      <c r="B762" s="31">
        <v>44146</v>
      </c>
      <c r="C762">
        <v>150.018036</v>
      </c>
      <c r="D762">
        <f t="shared" si="25"/>
        <v>0.825207583706802</v>
      </c>
      <c r="E762">
        <v>0.0327922837224718</v>
      </c>
      <c r="G762">
        <v>753</v>
      </c>
      <c r="H762">
        <f ca="1" t="shared" si="26"/>
        <v>-0.0023516105136765</v>
      </c>
    </row>
    <row r="763" spans="2:8">
      <c r="B763" s="31">
        <v>34304</v>
      </c>
      <c r="C763">
        <v>26.222015</v>
      </c>
      <c r="D763">
        <f t="shared" si="25"/>
        <v>0</v>
      </c>
      <c r="E763">
        <v>0.0327870684232313</v>
      </c>
      <c r="G763">
        <v>754</v>
      </c>
      <c r="H763">
        <f ca="1" t="shared" si="26"/>
        <v>0.00350572848565207</v>
      </c>
    </row>
    <row r="764" spans="2:8">
      <c r="B764" s="31">
        <v>33624</v>
      </c>
      <c r="C764">
        <v>26.222015</v>
      </c>
      <c r="D764">
        <f t="shared" si="25"/>
        <v>-2.12009557617902</v>
      </c>
      <c r="E764">
        <v>0.0327870684232313</v>
      </c>
      <c r="G764">
        <v>755</v>
      </c>
      <c r="H764">
        <f ca="1" t="shared" si="26"/>
        <v>-0.0241364243026292</v>
      </c>
    </row>
    <row r="765" spans="2:8">
      <c r="B765" s="31">
        <v>38575</v>
      </c>
      <c r="C765">
        <v>81.815193</v>
      </c>
      <c r="D765">
        <f t="shared" si="25"/>
        <v>0.224990326674411</v>
      </c>
      <c r="E765">
        <v>0.0327770784577872</v>
      </c>
      <c r="G765">
        <v>756</v>
      </c>
      <c r="H765">
        <f ca="1" t="shared" si="26"/>
        <v>-0.012261429132694</v>
      </c>
    </row>
    <row r="766" spans="2:8">
      <c r="B766" s="31">
        <v>35152</v>
      </c>
      <c r="C766">
        <v>63.407566</v>
      </c>
      <c r="D766">
        <f t="shared" si="25"/>
        <v>0.696324694122465</v>
      </c>
      <c r="E766">
        <v>0.0327526055802237</v>
      </c>
      <c r="G766">
        <v>757</v>
      </c>
      <c r="H766">
        <f ca="1" t="shared" si="26"/>
        <v>0.0408028457932701</v>
      </c>
    </row>
    <row r="767" spans="2:8">
      <c r="B767" s="31">
        <v>37410</v>
      </c>
      <c r="C767">
        <v>19.255312</v>
      </c>
      <c r="D767">
        <f t="shared" si="25"/>
        <v>-6.17051933513204</v>
      </c>
      <c r="E767">
        <v>0.0327477425450182</v>
      </c>
      <c r="G767">
        <v>758</v>
      </c>
      <c r="H767">
        <f ca="1" t="shared" si="26"/>
        <v>-0.00829278331488158</v>
      </c>
    </row>
    <row r="768" spans="2:8">
      <c r="B768" s="31">
        <v>40263</v>
      </c>
      <c r="C768">
        <v>138.070587</v>
      </c>
      <c r="D768">
        <f t="shared" si="25"/>
        <v>0.493458262765262</v>
      </c>
      <c r="E768">
        <v>0.0327442006167468</v>
      </c>
      <c r="G768">
        <v>759</v>
      </c>
      <c r="H768">
        <f ca="1" t="shared" si="26"/>
        <v>-0.0225800221880322</v>
      </c>
    </row>
    <row r="769" spans="2:8">
      <c r="B769" s="31">
        <v>35179</v>
      </c>
      <c r="C769">
        <v>69.938515</v>
      </c>
      <c r="D769">
        <f t="shared" si="25"/>
        <v>-4.96251478888278</v>
      </c>
      <c r="E769">
        <v>0.0326934307941768</v>
      </c>
      <c r="G769">
        <v>760</v>
      </c>
      <c r="H769">
        <f ca="1" t="shared" si="26"/>
        <v>0.038744725235348</v>
      </c>
    </row>
    <row r="770" spans="2:8">
      <c r="B770" s="31">
        <v>44630</v>
      </c>
      <c r="C770">
        <v>417.00943</v>
      </c>
      <c r="D770">
        <f t="shared" si="25"/>
        <v>0.576501411490862</v>
      </c>
      <c r="E770">
        <v>0.0326501441466205</v>
      </c>
      <c r="G770">
        <v>761</v>
      </c>
      <c r="H770">
        <f ca="1" t="shared" si="26"/>
        <v>-0.0651238944199558</v>
      </c>
    </row>
    <row r="771" spans="2:8">
      <c r="B771" s="31">
        <v>43769</v>
      </c>
      <c r="C771">
        <v>176.602905</v>
      </c>
      <c r="D771">
        <f t="shared" si="25"/>
        <v>0.766714018662377</v>
      </c>
      <c r="E771">
        <v>0.0326392705714551</v>
      </c>
      <c r="G771">
        <v>762</v>
      </c>
      <c r="H771">
        <f ca="1" t="shared" si="26"/>
        <v>0.0315910156720274</v>
      </c>
    </row>
    <row r="772" spans="2:8">
      <c r="B772" s="31">
        <v>36362</v>
      </c>
      <c r="C772">
        <v>41.198982</v>
      </c>
      <c r="D772">
        <f t="shared" si="25"/>
        <v>0.032633136420701</v>
      </c>
      <c r="E772">
        <v>0.0326186943162819</v>
      </c>
      <c r="G772">
        <v>763</v>
      </c>
      <c r="H772">
        <f ca="1" t="shared" si="26"/>
        <v>0.0147326150515614</v>
      </c>
    </row>
    <row r="773" spans="2:8">
      <c r="B773" s="31">
        <v>34753</v>
      </c>
      <c r="C773">
        <v>39.85453</v>
      </c>
      <c r="D773">
        <f t="shared" si="25"/>
        <v>-28.1522689139729</v>
      </c>
      <c r="E773">
        <v>0.0326088401995957</v>
      </c>
      <c r="G773">
        <v>764</v>
      </c>
      <c r="H773">
        <f ca="1" t="shared" si="26"/>
        <v>-0.0370357475466039</v>
      </c>
    </row>
    <row r="774" spans="2:8">
      <c r="B774" s="31">
        <v>45503</v>
      </c>
      <c r="C774">
        <v>1161.849976</v>
      </c>
      <c r="D774">
        <f t="shared" si="25"/>
        <v>0.638900280013433</v>
      </c>
      <c r="E774">
        <v>0.0325773350964892</v>
      </c>
      <c r="G774">
        <v>765</v>
      </c>
      <c r="H774">
        <f ca="1" t="shared" si="26"/>
        <v>-0.0507142464681833</v>
      </c>
    </row>
    <row r="775" spans="2:8">
      <c r="B775" s="31">
        <v>44950</v>
      </c>
      <c r="C775">
        <v>419.543701</v>
      </c>
      <c r="D775">
        <f t="shared" si="25"/>
        <v>0.632758876768358</v>
      </c>
      <c r="E775">
        <v>0.0325713387364145</v>
      </c>
      <c r="G775">
        <v>766</v>
      </c>
      <c r="H775">
        <f ca="1" t="shared" si="26"/>
        <v>0.0236682126591147</v>
      </c>
    </row>
    <row r="776" spans="2:8">
      <c r="B776" s="31">
        <v>40290</v>
      </c>
      <c r="C776">
        <v>154.0737</v>
      </c>
      <c r="D776">
        <f t="shared" si="25"/>
        <v>0.902104577225055</v>
      </c>
      <c r="E776">
        <v>0.0325702504710409</v>
      </c>
      <c r="G776">
        <v>767</v>
      </c>
      <c r="H776">
        <f ca="1" t="shared" si="26"/>
        <v>0.0218056031981165</v>
      </c>
    </row>
    <row r="777" spans="2:8">
      <c r="B777" s="31">
        <v>36091</v>
      </c>
      <c r="C777">
        <v>15.08311</v>
      </c>
      <c r="D777">
        <f t="shared" si="25"/>
        <v>-8.06032423021512</v>
      </c>
      <c r="E777">
        <v>0.0325123930011781</v>
      </c>
      <c r="G777">
        <v>768</v>
      </c>
      <c r="H777">
        <f ca="1" t="shared" si="26"/>
        <v>-0.0139697993826965</v>
      </c>
    </row>
    <row r="778" spans="2:8">
      <c r="B778" s="31">
        <v>39380</v>
      </c>
      <c r="C778">
        <v>136.657867</v>
      </c>
      <c r="D778">
        <f t="shared" ref="D778:D841" si="27">(C778-C779)/C778</f>
        <v>0.574405731065596</v>
      </c>
      <c r="E778">
        <v>0.0324759569092353</v>
      </c>
      <c r="G778">
        <v>769</v>
      </c>
      <c r="H778">
        <f ca="1" t="shared" si="26"/>
        <v>0.0338142451598322</v>
      </c>
    </row>
    <row r="779" spans="2:8">
      <c r="B779" s="31">
        <v>35348</v>
      </c>
      <c r="C779">
        <v>58.160805</v>
      </c>
      <c r="D779">
        <f t="shared" si="27"/>
        <v>0.71544484296598</v>
      </c>
      <c r="E779">
        <v>0.0324702005070254</v>
      </c>
      <c r="G779">
        <v>770</v>
      </c>
      <c r="H779">
        <f ca="1" t="shared" ref="H779:H842" si="28">_xlfn.NORM.INV(RAND(),N$12,N$13)</f>
        <v>-0.00127820201916673</v>
      </c>
    </row>
    <row r="780" spans="2:8">
      <c r="B780" s="31">
        <v>33296</v>
      </c>
      <c r="C780">
        <v>16.549957</v>
      </c>
      <c r="D780">
        <f t="shared" si="27"/>
        <v>-3.6226953338912</v>
      </c>
      <c r="E780">
        <v>0.0324672746883874</v>
      </c>
      <c r="G780">
        <v>771</v>
      </c>
      <c r="H780">
        <f ca="1" t="shared" si="28"/>
        <v>0.0546793598822563</v>
      </c>
    </row>
    <row r="781" spans="2:8">
      <c r="B781" s="31">
        <v>38414</v>
      </c>
      <c r="C781">
        <v>76.505409</v>
      </c>
      <c r="D781">
        <f t="shared" si="27"/>
        <v>0.0820932543475456</v>
      </c>
      <c r="E781">
        <v>0.0324565417328859</v>
      </c>
      <c r="G781">
        <v>772</v>
      </c>
      <c r="H781">
        <f ca="1" t="shared" si="28"/>
        <v>0.00138758364942654</v>
      </c>
    </row>
    <row r="782" spans="2:8">
      <c r="B782" s="31">
        <v>38526</v>
      </c>
      <c r="C782">
        <v>70.224831</v>
      </c>
      <c r="D782">
        <f t="shared" si="27"/>
        <v>-1.37754646928235</v>
      </c>
      <c r="E782">
        <v>0.0324467138981082</v>
      </c>
      <c r="G782">
        <v>773</v>
      </c>
      <c r="H782">
        <f ca="1" t="shared" si="28"/>
        <v>0.00491710219806284</v>
      </c>
    </row>
    <row r="783" spans="2:8">
      <c r="B783" s="31">
        <v>43647</v>
      </c>
      <c r="C783">
        <v>166.962799</v>
      </c>
      <c r="D783">
        <f t="shared" si="27"/>
        <v>0.931835516245748</v>
      </c>
      <c r="E783">
        <v>0.0324405618044291</v>
      </c>
      <c r="G783">
        <v>774</v>
      </c>
      <c r="H783">
        <f ca="1" t="shared" si="28"/>
        <v>-0.0360332067358834</v>
      </c>
    </row>
    <row r="784" spans="2:8">
      <c r="B784" s="31">
        <v>37110</v>
      </c>
      <c r="C784">
        <v>11.380933</v>
      </c>
      <c r="D784">
        <f t="shared" si="27"/>
        <v>-8.29125011104098</v>
      </c>
      <c r="E784">
        <v>0.0324324025104093</v>
      </c>
      <c r="G784">
        <v>775</v>
      </c>
      <c r="H784">
        <f ca="1" t="shared" si="28"/>
        <v>0.0111912673705005</v>
      </c>
    </row>
    <row r="785" spans="2:8">
      <c r="B785" s="31">
        <v>44029</v>
      </c>
      <c r="C785">
        <v>105.743095</v>
      </c>
      <c r="D785">
        <f t="shared" si="27"/>
        <v>0.758968365735843</v>
      </c>
      <c r="E785">
        <v>0.032424840600703</v>
      </c>
      <c r="G785">
        <v>776</v>
      </c>
      <c r="H785">
        <f ca="1" t="shared" si="28"/>
        <v>0.0303675096642919</v>
      </c>
    </row>
    <row r="786" spans="2:8">
      <c r="B786" s="31">
        <v>39778</v>
      </c>
      <c r="C786">
        <v>25.487431</v>
      </c>
      <c r="D786">
        <f t="shared" si="27"/>
        <v>0.18930440655239</v>
      </c>
      <c r="E786">
        <v>0.0324076208386793</v>
      </c>
      <c r="G786">
        <v>777</v>
      </c>
      <c r="H786">
        <f ca="1" t="shared" si="28"/>
        <v>-0.0425810600866263</v>
      </c>
    </row>
    <row r="787" spans="2:8">
      <c r="B787" s="31">
        <v>37526</v>
      </c>
      <c r="C787">
        <v>20.662548</v>
      </c>
      <c r="D787">
        <f t="shared" si="27"/>
        <v>-13.4895071508122</v>
      </c>
      <c r="E787">
        <v>0.0323780010093625</v>
      </c>
      <c r="G787">
        <v>778</v>
      </c>
      <c r="H787">
        <f ca="1" t="shared" si="28"/>
        <v>0.013040903222217</v>
      </c>
    </row>
    <row r="788" spans="2:8">
      <c r="B788" s="31">
        <v>44322</v>
      </c>
      <c r="C788">
        <v>299.390137</v>
      </c>
      <c r="D788">
        <f t="shared" si="27"/>
        <v>0.851493658256351</v>
      </c>
      <c r="E788">
        <v>0.0323651944486067</v>
      </c>
      <c r="G788">
        <v>779</v>
      </c>
      <c r="H788">
        <f ca="1" t="shared" si="28"/>
        <v>-0.006884329993421</v>
      </c>
    </row>
    <row r="789" spans="2:8">
      <c r="B789" s="31">
        <v>37869</v>
      </c>
      <c r="C789">
        <v>44.461334</v>
      </c>
      <c r="D789">
        <f t="shared" si="27"/>
        <v>0.100840541581591</v>
      </c>
      <c r="E789">
        <v>0.0322864131786958</v>
      </c>
      <c r="G789">
        <v>780</v>
      </c>
      <c r="H789">
        <f ca="1" t="shared" si="28"/>
        <v>0.00518353837925313</v>
      </c>
    </row>
    <row r="790" spans="2:8">
      <c r="B790" s="31">
        <v>33743</v>
      </c>
      <c r="C790">
        <v>39.977829</v>
      </c>
      <c r="D790">
        <f t="shared" si="27"/>
        <v>-7.4363601885435</v>
      </c>
      <c r="E790">
        <v>0.0322580798472073</v>
      </c>
      <c r="G790">
        <v>781</v>
      </c>
      <c r="H790">
        <f ca="1" t="shared" si="28"/>
        <v>-0.0300364577811803</v>
      </c>
    </row>
    <row r="791" spans="2:8">
      <c r="B791" s="31">
        <v>42391</v>
      </c>
      <c r="C791">
        <v>337.267365</v>
      </c>
      <c r="D791">
        <f t="shared" si="27"/>
        <v>0.571251959109652</v>
      </c>
      <c r="E791">
        <v>0.0322533162969978</v>
      </c>
      <c r="G791">
        <v>782</v>
      </c>
      <c r="H791">
        <f ca="1" t="shared" si="28"/>
        <v>0.0321245449774104</v>
      </c>
    </row>
    <row r="792" spans="2:8">
      <c r="B792" s="31">
        <v>39072</v>
      </c>
      <c r="C792">
        <v>144.602722</v>
      </c>
      <c r="D792">
        <f t="shared" si="27"/>
        <v>-2.21234833324922</v>
      </c>
      <c r="E792">
        <v>0.0322226645221795</v>
      </c>
      <c r="G792">
        <v>783</v>
      </c>
      <c r="H792">
        <f ca="1" t="shared" si="28"/>
        <v>-0.0268733725385516</v>
      </c>
    </row>
    <row r="793" spans="2:8">
      <c r="B793" s="31">
        <v>42906</v>
      </c>
      <c r="C793">
        <v>464.514313</v>
      </c>
      <c r="D793">
        <f t="shared" si="27"/>
        <v>0.90091146663978</v>
      </c>
      <c r="E793">
        <v>0.0321993565782762</v>
      </c>
      <c r="G793">
        <v>784</v>
      </c>
      <c r="H793">
        <f ca="1" t="shared" si="28"/>
        <v>-0.00947775401506092</v>
      </c>
    </row>
    <row r="794" spans="2:8">
      <c r="B794" s="31">
        <v>39927</v>
      </c>
      <c r="C794">
        <v>46.028042</v>
      </c>
      <c r="D794">
        <f t="shared" si="27"/>
        <v>0.625433252190045</v>
      </c>
      <c r="E794">
        <v>0.0321435354560596</v>
      </c>
      <c r="G794">
        <v>785</v>
      </c>
      <c r="H794">
        <f ca="1" t="shared" si="28"/>
        <v>-0.0532610610606674</v>
      </c>
    </row>
    <row r="795" spans="2:8">
      <c r="B795" s="31">
        <v>36941</v>
      </c>
      <c r="C795">
        <v>17.240574</v>
      </c>
      <c r="D795">
        <f t="shared" si="27"/>
        <v>-2.55399286589878</v>
      </c>
      <c r="E795">
        <v>0.0321140699839807</v>
      </c>
      <c r="G795">
        <v>786</v>
      </c>
      <c r="H795">
        <f ca="1" t="shared" si="28"/>
        <v>0.0613778792866443</v>
      </c>
    </row>
    <row r="796" spans="2:8">
      <c r="B796" s="31">
        <v>35360</v>
      </c>
      <c r="C796">
        <v>61.272877</v>
      </c>
      <c r="D796">
        <f t="shared" si="27"/>
        <v>-4.28761420815935</v>
      </c>
      <c r="E796">
        <v>0.0320904631261235</v>
      </c>
      <c r="G796">
        <v>787</v>
      </c>
      <c r="H796">
        <f ca="1" t="shared" si="28"/>
        <v>0.0375888962861064</v>
      </c>
    </row>
    <row r="797" spans="2:8">
      <c r="B797" s="31">
        <v>44328</v>
      </c>
      <c r="C797">
        <v>323.987335</v>
      </c>
      <c r="D797">
        <f t="shared" si="27"/>
        <v>0.933264073424352</v>
      </c>
      <c r="E797">
        <v>0.0320552591970917</v>
      </c>
      <c r="G797">
        <v>788</v>
      </c>
      <c r="H797">
        <f ca="1" t="shared" si="28"/>
        <v>0.0293385129474333</v>
      </c>
    </row>
    <row r="798" spans="2:8">
      <c r="B798" s="31">
        <v>36014</v>
      </c>
      <c r="C798">
        <v>21.621595</v>
      </c>
      <c r="D798">
        <f t="shared" si="27"/>
        <v>-13.0375627237491</v>
      </c>
      <c r="E798">
        <v>0.0319583268486899</v>
      </c>
      <c r="G798">
        <v>789</v>
      </c>
      <c r="H798">
        <f ca="1" t="shared" si="28"/>
        <v>0.033073906823828</v>
      </c>
    </row>
    <row r="799" spans="2:8">
      <c r="B799" s="31">
        <v>43258</v>
      </c>
      <c r="C799">
        <v>303.514496</v>
      </c>
      <c r="D799">
        <f t="shared" si="27"/>
        <v>0.586440003181924</v>
      </c>
      <c r="E799">
        <v>0.0319252922931234</v>
      </c>
      <c r="G799">
        <v>790</v>
      </c>
      <c r="H799">
        <f ca="1" t="shared" si="28"/>
        <v>-0.0382823915982151</v>
      </c>
    </row>
    <row r="800" spans="2:8">
      <c r="B800" s="31">
        <v>39188</v>
      </c>
      <c r="C800">
        <v>125.521454</v>
      </c>
      <c r="D800">
        <f t="shared" si="27"/>
        <v>0.735590084863102</v>
      </c>
      <c r="E800">
        <v>0.0319226783335382</v>
      </c>
      <c r="G800">
        <v>791</v>
      </c>
      <c r="H800">
        <f ca="1" t="shared" si="28"/>
        <v>0.0276663737042662</v>
      </c>
    </row>
    <row r="801" spans="2:8">
      <c r="B801" s="31">
        <v>37809</v>
      </c>
      <c r="C801">
        <v>33.189117</v>
      </c>
      <c r="D801">
        <f t="shared" si="27"/>
        <v>-0.712340976109729</v>
      </c>
      <c r="E801">
        <v>0.0319071760782307</v>
      </c>
      <c r="G801">
        <v>792</v>
      </c>
      <c r="H801">
        <f ca="1" t="shared" si="28"/>
        <v>-0.0609750747453351</v>
      </c>
    </row>
    <row r="802" spans="2:8">
      <c r="B802" s="31">
        <v>35494</v>
      </c>
      <c r="C802">
        <v>56.831085</v>
      </c>
      <c r="D802">
        <f t="shared" si="27"/>
        <v>-5.50617511525603</v>
      </c>
      <c r="E802">
        <v>0.0318604686150194</v>
      </c>
      <c r="G802">
        <v>793</v>
      </c>
      <c r="H802">
        <f ca="1" t="shared" si="28"/>
        <v>-0.0229030836174274</v>
      </c>
    </row>
    <row r="803" spans="2:8">
      <c r="B803" s="31">
        <v>43157</v>
      </c>
      <c r="C803">
        <v>369.752991</v>
      </c>
      <c r="D803">
        <f t="shared" si="27"/>
        <v>-0.363257759286117</v>
      </c>
      <c r="E803">
        <v>0.0318504387703519</v>
      </c>
      <c r="G803">
        <v>794</v>
      </c>
      <c r="H803">
        <f ca="1" t="shared" si="28"/>
        <v>-0.0125227916452395</v>
      </c>
    </row>
    <row r="804" spans="2:8">
      <c r="B804" s="31">
        <v>42573</v>
      </c>
      <c r="C804">
        <v>504.068634</v>
      </c>
      <c r="D804">
        <f t="shared" si="27"/>
        <v>0.495697941006978</v>
      </c>
      <c r="E804">
        <v>0.031841542832439</v>
      </c>
      <c r="G804">
        <v>795</v>
      </c>
      <c r="H804">
        <f ca="1" t="shared" si="28"/>
        <v>0.0135936626999403</v>
      </c>
    </row>
    <row r="805" spans="2:8">
      <c r="B805" s="31">
        <v>40518</v>
      </c>
      <c r="C805">
        <v>254.20285</v>
      </c>
      <c r="D805">
        <f t="shared" si="27"/>
        <v>-1.01890676284707</v>
      </c>
      <c r="E805">
        <v>0.0317781409610475</v>
      </c>
      <c r="G805">
        <v>796</v>
      </c>
      <c r="H805">
        <f ca="1" t="shared" si="28"/>
        <v>0.00415604122853901</v>
      </c>
    </row>
    <row r="806" spans="2:8">
      <c r="B806" s="31">
        <v>42587</v>
      </c>
      <c r="C806">
        <v>513.211853</v>
      </c>
      <c r="D806">
        <f t="shared" si="27"/>
        <v>0.960423133485189</v>
      </c>
      <c r="E806">
        <v>0.0317584208250935</v>
      </c>
      <c r="G806">
        <v>797</v>
      </c>
      <c r="H806">
        <f ca="1" t="shared" si="28"/>
        <v>-0.0091402729608693</v>
      </c>
    </row>
    <row r="807" spans="2:8">
      <c r="B807" s="31">
        <v>33407</v>
      </c>
      <c r="C807">
        <v>20.311317</v>
      </c>
      <c r="D807">
        <f t="shared" si="27"/>
        <v>-10.5625085758841</v>
      </c>
      <c r="E807">
        <v>0.0317460950464216</v>
      </c>
      <c r="G807">
        <v>798</v>
      </c>
      <c r="H807">
        <f ca="1" t="shared" si="28"/>
        <v>-0.0118678198033303</v>
      </c>
    </row>
    <row r="808" spans="2:8">
      <c r="B808" s="31">
        <v>41080</v>
      </c>
      <c r="C808">
        <v>234.849777</v>
      </c>
      <c r="D808">
        <f t="shared" si="27"/>
        <v>-0.729028599418257</v>
      </c>
      <c r="E808">
        <v>0.0317138176375615</v>
      </c>
      <c r="G808">
        <v>799</v>
      </c>
      <c r="H808">
        <f ca="1" t="shared" si="28"/>
        <v>0.011238162789901</v>
      </c>
    </row>
    <row r="809" spans="2:8">
      <c r="B809" s="31">
        <v>42473</v>
      </c>
      <c r="C809">
        <v>406.061981</v>
      </c>
      <c r="D809">
        <f t="shared" si="27"/>
        <v>0.878959663056956</v>
      </c>
      <c r="E809">
        <v>0.031682030335167</v>
      </c>
      <c r="G809">
        <v>800</v>
      </c>
      <c r="H809">
        <f ca="1" t="shared" si="28"/>
        <v>0.010324473687474</v>
      </c>
    </row>
    <row r="810" spans="2:8">
      <c r="B810" s="31">
        <v>35416</v>
      </c>
      <c r="C810">
        <v>49.149879</v>
      </c>
      <c r="D810">
        <f t="shared" si="27"/>
        <v>-1.52440662163176</v>
      </c>
      <c r="E810">
        <v>0.031659426872648</v>
      </c>
      <c r="G810">
        <v>801</v>
      </c>
      <c r="H810">
        <f ca="1" t="shared" si="28"/>
        <v>0.00647812232272726</v>
      </c>
    </row>
    <row r="811" spans="2:8">
      <c r="B811" s="31">
        <v>39196</v>
      </c>
      <c r="C811">
        <v>124.07428</v>
      </c>
      <c r="D811">
        <f t="shared" si="27"/>
        <v>0.75690417063069</v>
      </c>
      <c r="E811">
        <v>0.0316210821453084</v>
      </c>
      <c r="G811">
        <v>802</v>
      </c>
      <c r="H811">
        <f ca="1" t="shared" si="28"/>
        <v>-0.0550093271325146</v>
      </c>
    </row>
    <row r="812" spans="2:8">
      <c r="B812" s="31">
        <v>39895</v>
      </c>
      <c r="C812">
        <v>30.16194</v>
      </c>
      <c r="D812">
        <f t="shared" si="27"/>
        <v>-0.364439057965104</v>
      </c>
      <c r="E812">
        <v>0.0315981332765731</v>
      </c>
      <c r="G812">
        <v>803</v>
      </c>
      <c r="H812">
        <f ca="1" t="shared" si="28"/>
        <v>0.0159007652962361</v>
      </c>
    </row>
    <row r="813" spans="2:8">
      <c r="B813" s="31">
        <v>34794</v>
      </c>
      <c r="C813">
        <v>41.154129</v>
      </c>
      <c r="D813">
        <f t="shared" si="27"/>
        <v>-4.5847975545783</v>
      </c>
      <c r="E813">
        <v>0.0315788240834838</v>
      </c>
      <c r="G813">
        <v>804</v>
      </c>
      <c r="H813">
        <f ca="1" t="shared" si="28"/>
        <v>-0.0126770029173897</v>
      </c>
    </row>
    <row r="814" spans="2:8">
      <c r="B814" s="31">
        <v>40504</v>
      </c>
      <c r="C814">
        <v>229.837479</v>
      </c>
      <c r="D814">
        <f t="shared" si="27"/>
        <v>-0.524656020091484</v>
      </c>
      <c r="E814">
        <v>0.0315222522955013</v>
      </c>
      <c r="G814">
        <v>805</v>
      </c>
      <c r="H814">
        <f ca="1" t="shared" si="28"/>
        <v>-0.00118287343377122</v>
      </c>
    </row>
    <row r="815" spans="2:8">
      <c r="B815" s="31">
        <v>43171</v>
      </c>
      <c r="C815">
        <v>350.423096</v>
      </c>
      <c r="D815">
        <f t="shared" si="27"/>
        <v>0.813180764203967</v>
      </c>
      <c r="E815">
        <v>0.0314804136083541</v>
      </c>
      <c r="G815">
        <v>806</v>
      </c>
      <c r="H815">
        <f ca="1" t="shared" si="28"/>
        <v>-0.0196040819768353</v>
      </c>
    </row>
    <row r="816" spans="2:8">
      <c r="B816" s="31">
        <v>35601</v>
      </c>
      <c r="C816">
        <v>65.465775</v>
      </c>
      <c r="D816">
        <f t="shared" si="27"/>
        <v>-6.96918670862752</v>
      </c>
      <c r="E816">
        <v>0.0314670833729532</v>
      </c>
      <c r="G816">
        <v>807</v>
      </c>
      <c r="H816">
        <f ca="1" t="shared" si="28"/>
        <v>0.0169444287218468</v>
      </c>
    </row>
    <row r="817" spans="2:8">
      <c r="B817" s="31">
        <v>45065</v>
      </c>
      <c r="C817">
        <v>521.708984</v>
      </c>
      <c r="D817">
        <f t="shared" si="27"/>
        <v>0.885873711540302</v>
      </c>
      <c r="E817">
        <v>0.0314315097169191</v>
      </c>
      <c r="G817">
        <v>808</v>
      </c>
      <c r="H817">
        <f ca="1" t="shared" si="28"/>
        <v>-0.00722277155301592</v>
      </c>
    </row>
    <row r="818" spans="2:8">
      <c r="B818" s="31">
        <v>35122</v>
      </c>
      <c r="C818">
        <v>59.54071</v>
      </c>
      <c r="D818">
        <f t="shared" si="27"/>
        <v>-0.810197443060387</v>
      </c>
      <c r="E818">
        <v>0.0313563106654254</v>
      </c>
      <c r="G818">
        <v>809</v>
      </c>
      <c r="H818">
        <f ca="1" t="shared" si="28"/>
        <v>0.00848743055893795</v>
      </c>
    </row>
    <row r="819" spans="2:8">
      <c r="B819" s="31">
        <v>44033</v>
      </c>
      <c r="C819">
        <v>107.780441</v>
      </c>
      <c r="D819">
        <f t="shared" si="27"/>
        <v>-0.461475825655603</v>
      </c>
      <c r="E819">
        <v>0.0313508180950938</v>
      </c>
      <c r="G819">
        <v>810</v>
      </c>
      <c r="H819">
        <f ca="1" t="shared" si="28"/>
        <v>0.0609815624249834</v>
      </c>
    </row>
    <row r="820" spans="2:8">
      <c r="B820" s="31">
        <v>38839</v>
      </c>
      <c r="C820">
        <v>157.518509</v>
      </c>
      <c r="D820">
        <f t="shared" si="27"/>
        <v>0.805660704927064</v>
      </c>
      <c r="E820">
        <v>0.0313332193869357</v>
      </c>
      <c r="G820">
        <v>811</v>
      </c>
      <c r="H820">
        <f ca="1" t="shared" si="28"/>
        <v>0.00800192103708241</v>
      </c>
    </row>
    <row r="821" spans="2:8">
      <c r="B821" s="31">
        <v>36207</v>
      </c>
      <c r="C821">
        <v>30.612036</v>
      </c>
      <c r="D821">
        <f t="shared" si="27"/>
        <v>-2.43020209436576</v>
      </c>
      <c r="E821">
        <v>0.031310984999495</v>
      </c>
      <c r="G821">
        <v>812</v>
      </c>
      <c r="H821">
        <f ca="1" t="shared" si="28"/>
        <v>-0.0668296333844619</v>
      </c>
    </row>
    <row r="822" spans="2:8">
      <c r="B822" s="31">
        <v>40121</v>
      </c>
      <c r="C822">
        <v>105.00547</v>
      </c>
      <c r="D822">
        <f t="shared" si="27"/>
        <v>-3.61634189152241</v>
      </c>
      <c r="E822">
        <v>0.0313048263104769</v>
      </c>
      <c r="G822">
        <v>813</v>
      </c>
      <c r="H822">
        <f ca="1" t="shared" si="28"/>
        <v>0.0746939873080122</v>
      </c>
    </row>
    <row r="823" spans="2:8">
      <c r="B823" s="31">
        <v>42544</v>
      </c>
      <c r="C823">
        <v>484.74115</v>
      </c>
      <c r="D823">
        <f t="shared" si="27"/>
        <v>0.957433533340423</v>
      </c>
      <c r="E823">
        <v>0.0312532142154633</v>
      </c>
      <c r="G823">
        <v>814</v>
      </c>
      <c r="H823">
        <f ca="1" t="shared" si="28"/>
        <v>0.0730308085818656</v>
      </c>
    </row>
    <row r="824" spans="2:8">
      <c r="B824" s="31">
        <v>34059</v>
      </c>
      <c r="C824">
        <v>20.633718</v>
      </c>
      <c r="D824">
        <f t="shared" si="27"/>
        <v>-0.333333139475881</v>
      </c>
      <c r="E824">
        <v>0.0312500151451133</v>
      </c>
      <c r="G824">
        <v>815</v>
      </c>
      <c r="H824">
        <f ca="1" t="shared" si="28"/>
        <v>0.0296981810349847</v>
      </c>
    </row>
    <row r="825" spans="2:8">
      <c r="B825" s="31">
        <v>33830</v>
      </c>
      <c r="C825">
        <v>27.51162</v>
      </c>
      <c r="D825">
        <f t="shared" si="27"/>
        <v>0</v>
      </c>
      <c r="E825">
        <v>0.0312499227599102</v>
      </c>
      <c r="G825">
        <v>816</v>
      </c>
      <c r="H825">
        <f ca="1" t="shared" si="28"/>
        <v>-0.00123402365156764</v>
      </c>
    </row>
    <row r="826" spans="2:8">
      <c r="B826" s="31">
        <v>33633</v>
      </c>
      <c r="C826">
        <v>27.51162</v>
      </c>
      <c r="D826">
        <f t="shared" si="27"/>
        <v>-17.6489470267472</v>
      </c>
      <c r="E826">
        <v>0.0312499227599102</v>
      </c>
      <c r="G826">
        <v>817</v>
      </c>
      <c r="H826">
        <f ca="1" t="shared" si="28"/>
        <v>-0.00633107615796043</v>
      </c>
    </row>
    <row r="827" spans="2:8">
      <c r="B827" s="31">
        <v>42745</v>
      </c>
      <c r="C827">
        <v>513.062744</v>
      </c>
      <c r="D827">
        <f t="shared" si="27"/>
        <v>0.696896598284283</v>
      </c>
      <c r="E827">
        <v>0.0311865189728139</v>
      </c>
      <c r="G827">
        <v>818</v>
      </c>
      <c r="H827">
        <f ca="1" t="shared" si="28"/>
        <v>-0.0440844997236982</v>
      </c>
    </row>
    <row r="828" spans="2:8">
      <c r="B828" s="31">
        <v>39084</v>
      </c>
      <c r="C828">
        <v>155.511063</v>
      </c>
      <c r="D828">
        <f t="shared" si="27"/>
        <v>-1.43021052463644</v>
      </c>
      <c r="E828">
        <v>0.0310919616053297</v>
      </c>
      <c r="G828">
        <v>819</v>
      </c>
      <c r="H828">
        <f ca="1" t="shared" si="28"/>
        <v>-0.00169752389163422</v>
      </c>
    </row>
    <row r="829" spans="2:8">
      <c r="B829" s="31">
        <v>41603</v>
      </c>
      <c r="C829">
        <v>377.924622</v>
      </c>
      <c r="D829">
        <f t="shared" si="27"/>
        <v>0.956781916156815</v>
      </c>
      <c r="E829">
        <v>0.0310760805629648</v>
      </c>
      <c r="G829">
        <v>820</v>
      </c>
      <c r="H829">
        <f ca="1" t="shared" si="28"/>
        <v>-0.0346210191590048</v>
      </c>
    </row>
    <row r="830" spans="2:8">
      <c r="B830" s="31">
        <v>36951</v>
      </c>
      <c r="C830">
        <v>16.333178</v>
      </c>
      <c r="D830">
        <f t="shared" si="27"/>
        <v>-12.5898443646423</v>
      </c>
      <c r="E830">
        <v>0.0310734383718833</v>
      </c>
      <c r="G830">
        <v>821</v>
      </c>
      <c r="H830">
        <f ca="1" t="shared" si="28"/>
        <v>0.00206536510289193</v>
      </c>
    </row>
    <row r="831" spans="2:8">
      <c r="B831" s="31">
        <v>40476</v>
      </c>
      <c r="C831">
        <v>221.965347</v>
      </c>
      <c r="D831">
        <f t="shared" si="27"/>
        <v>0.621065872953583</v>
      </c>
      <c r="E831">
        <v>0.031037921428339</v>
      </c>
      <c r="G831">
        <v>822</v>
      </c>
      <c r="H831">
        <f ca="1" t="shared" si="28"/>
        <v>0.0178108781056999</v>
      </c>
    </row>
    <row r="832" spans="2:8">
      <c r="B832" s="31">
        <v>38603</v>
      </c>
      <c r="C832">
        <v>84.110245</v>
      </c>
      <c r="D832">
        <f t="shared" si="27"/>
        <v>0.129999478660418</v>
      </c>
      <c r="E832">
        <v>0.0310025015383085</v>
      </c>
      <c r="G832">
        <v>823</v>
      </c>
      <c r="H832">
        <f ca="1" t="shared" si="28"/>
        <v>0.0389703652117778</v>
      </c>
    </row>
    <row r="833" spans="2:8">
      <c r="B833" s="31">
        <v>38315</v>
      </c>
      <c r="C833">
        <v>73.175957</v>
      </c>
      <c r="D833">
        <f t="shared" si="27"/>
        <v>0.151009258409835</v>
      </c>
      <c r="E833">
        <v>0.0309872954582609</v>
      </c>
      <c r="G833">
        <v>824</v>
      </c>
      <c r="H833">
        <f ca="1" t="shared" si="28"/>
        <v>-0.0557127801936394</v>
      </c>
    </row>
    <row r="834" spans="2:8">
      <c r="B834" s="31">
        <v>38229</v>
      </c>
      <c r="C834">
        <v>62.12571</v>
      </c>
      <c r="D834">
        <f t="shared" si="27"/>
        <v>0.808143520613286</v>
      </c>
      <c r="E834">
        <v>0.030972780834215</v>
      </c>
      <c r="G834">
        <v>825</v>
      </c>
      <c r="H834">
        <f ca="1" t="shared" si="28"/>
        <v>-0.0101834562064431</v>
      </c>
    </row>
    <row r="835" spans="2:8">
      <c r="B835" s="31">
        <v>36844</v>
      </c>
      <c r="C835">
        <v>11.91922</v>
      </c>
      <c r="D835">
        <f t="shared" si="27"/>
        <v>-11.7221360961539</v>
      </c>
      <c r="E835">
        <v>0.0309674626359778</v>
      </c>
      <c r="G835">
        <v>826</v>
      </c>
      <c r="H835">
        <f ca="1" t="shared" si="28"/>
        <v>-0.00880804473068225</v>
      </c>
    </row>
    <row r="836" spans="2:8">
      <c r="B836" s="31">
        <v>39114</v>
      </c>
      <c r="C836">
        <v>151.637939</v>
      </c>
      <c r="D836">
        <f t="shared" si="27"/>
        <v>0.722889039002304</v>
      </c>
      <c r="E836">
        <v>0.0309484686414789</v>
      </c>
      <c r="G836">
        <v>827</v>
      </c>
      <c r="H836">
        <f ca="1" t="shared" si="28"/>
        <v>-0.0535899203161837</v>
      </c>
    </row>
    <row r="837" spans="2:8">
      <c r="B837" s="31">
        <v>34724</v>
      </c>
      <c r="C837">
        <v>42.020535</v>
      </c>
      <c r="D837">
        <f t="shared" si="27"/>
        <v>0.503846155219109</v>
      </c>
      <c r="E837">
        <v>0.0309276166997875</v>
      </c>
      <c r="G837">
        <v>828</v>
      </c>
      <c r="H837">
        <f ca="1" t="shared" si="28"/>
        <v>-0.0282571047526633</v>
      </c>
    </row>
    <row r="838" spans="2:8">
      <c r="B838" s="31">
        <v>33984</v>
      </c>
      <c r="C838">
        <v>20.84865</v>
      </c>
      <c r="D838">
        <f t="shared" si="27"/>
        <v>-5.14017348845129</v>
      </c>
      <c r="E838">
        <v>0.0309274701239648</v>
      </c>
      <c r="G838">
        <v>829</v>
      </c>
      <c r="H838">
        <f ca="1" t="shared" si="28"/>
        <v>-0.0344661727486396</v>
      </c>
    </row>
    <row r="839" spans="2:8">
      <c r="B839" s="31">
        <v>38897</v>
      </c>
      <c r="C839">
        <v>128.014328</v>
      </c>
      <c r="D839">
        <f t="shared" si="27"/>
        <v>-2.78116267579048</v>
      </c>
      <c r="E839">
        <v>0.0309090557425729</v>
      </c>
      <c r="G839">
        <v>830</v>
      </c>
      <c r="H839">
        <f ca="1" t="shared" si="28"/>
        <v>-0.00797856610681644</v>
      </c>
    </row>
    <row r="840" spans="2:8">
      <c r="B840" s="31">
        <v>42737</v>
      </c>
      <c r="C840">
        <v>484.042999</v>
      </c>
      <c r="D840">
        <f t="shared" si="27"/>
        <v>0.72554307515147</v>
      </c>
      <c r="E840">
        <v>0.0309003374305595</v>
      </c>
      <c r="G840">
        <v>831</v>
      </c>
      <c r="H840">
        <f ca="1" t="shared" si="28"/>
        <v>-0.0228197978107827</v>
      </c>
    </row>
    <row r="841" spans="2:8">
      <c r="B841" s="31">
        <v>38862</v>
      </c>
      <c r="C841">
        <v>132.848953</v>
      </c>
      <c r="D841">
        <f t="shared" si="27"/>
        <v>-2.75652018875903</v>
      </c>
      <c r="E841">
        <v>0.0308980003779178</v>
      </c>
      <c r="G841">
        <v>832</v>
      </c>
      <c r="H841">
        <f ca="1" t="shared" si="28"/>
        <v>0.0107275520201253</v>
      </c>
    </row>
    <row r="842" spans="2:8">
      <c r="B842" s="31">
        <v>42740</v>
      </c>
      <c r="C842">
        <v>499.049774</v>
      </c>
      <c r="D842">
        <f t="shared" ref="D842:D905" si="29">(C842-C843)/C842</f>
        <v>0.872621655570572</v>
      </c>
      <c r="E842">
        <v>0.0308672557379016</v>
      </c>
      <c r="G842">
        <v>833</v>
      </c>
      <c r="H842">
        <f ca="1" t="shared" si="28"/>
        <v>0.0475596232887073</v>
      </c>
    </row>
    <row r="843" spans="2:8">
      <c r="B843" s="31">
        <v>38155</v>
      </c>
      <c r="C843">
        <v>63.568134</v>
      </c>
      <c r="D843">
        <f t="shared" si="29"/>
        <v>0.65826048944586</v>
      </c>
      <c r="E843">
        <v>0.0308304629486214</v>
      </c>
      <c r="G843">
        <v>834</v>
      </c>
      <c r="H843">
        <f ca="1" t="shared" ref="H843:H906" si="30">_xlfn.NORM.INV(RAND(),N$12,N$13)</f>
        <v>-0.0152853948499441</v>
      </c>
    </row>
    <row r="844" spans="2:8">
      <c r="B844" s="31">
        <v>37312</v>
      </c>
      <c r="C844">
        <v>21.723743</v>
      </c>
      <c r="D844">
        <f t="shared" si="29"/>
        <v>-4.48005553186668</v>
      </c>
      <c r="E844">
        <v>0.0307964423994521</v>
      </c>
      <c r="G844">
        <v>835</v>
      </c>
      <c r="H844">
        <f ca="1" t="shared" si="30"/>
        <v>0.00839291376249682</v>
      </c>
    </row>
    <row r="845" spans="2:8">
      <c r="B845" s="31">
        <v>40135</v>
      </c>
      <c r="C845">
        <v>119.047318</v>
      </c>
      <c r="D845">
        <f t="shared" si="29"/>
        <v>0.907500461287167</v>
      </c>
      <c r="E845">
        <v>0.0307834654452275</v>
      </c>
      <c r="G845">
        <v>836</v>
      </c>
      <c r="H845">
        <f ca="1" t="shared" si="30"/>
        <v>-0.0707618507824457</v>
      </c>
    </row>
    <row r="846" spans="2:8">
      <c r="B846" s="31">
        <v>37109</v>
      </c>
      <c r="C846">
        <v>11.011822</v>
      </c>
      <c r="D846">
        <f t="shared" si="29"/>
        <v>-37.9748224226654</v>
      </c>
      <c r="E846">
        <v>0.0307263411994854</v>
      </c>
      <c r="G846">
        <v>837</v>
      </c>
      <c r="H846">
        <f ca="1" t="shared" si="30"/>
        <v>0.0468259084013148</v>
      </c>
    </row>
    <row r="847" spans="2:8">
      <c r="B847" s="31">
        <v>43098</v>
      </c>
      <c r="C847">
        <v>429.183807</v>
      </c>
      <c r="D847">
        <f t="shared" si="29"/>
        <v>0.459473658566993</v>
      </c>
      <c r="E847">
        <v>0.0306819171302052</v>
      </c>
      <c r="G847">
        <v>838</v>
      </c>
      <c r="H847">
        <f ca="1" t="shared" si="30"/>
        <v>-0.030424803065738</v>
      </c>
    </row>
    <row r="848" spans="2:8">
      <c r="B848" s="31">
        <v>41072</v>
      </c>
      <c r="C848">
        <v>231.985153</v>
      </c>
      <c r="D848">
        <f t="shared" si="29"/>
        <v>0.797535137949108</v>
      </c>
      <c r="E848">
        <v>0.0306646305076257</v>
      </c>
      <c r="G848">
        <v>839</v>
      </c>
      <c r="H848">
        <f ca="1" t="shared" si="30"/>
        <v>0.0481217783664875</v>
      </c>
    </row>
    <row r="849" spans="2:8">
      <c r="B849" s="31">
        <v>35697</v>
      </c>
      <c r="C849">
        <v>46.968842</v>
      </c>
      <c r="D849">
        <f t="shared" si="29"/>
        <v>-1.29699767773708</v>
      </c>
      <c r="E849">
        <v>0.0306248129344981</v>
      </c>
      <c r="G849">
        <v>840</v>
      </c>
      <c r="H849">
        <f ca="1" t="shared" si="30"/>
        <v>-0.0598828445369982</v>
      </c>
    </row>
    <row r="850" spans="2:8">
      <c r="B850" s="31">
        <v>39545</v>
      </c>
      <c r="C850">
        <v>107.887321</v>
      </c>
      <c r="D850">
        <f t="shared" si="29"/>
        <v>0.804763110208289</v>
      </c>
      <c r="E850">
        <v>0.0306146446995379</v>
      </c>
      <c r="G850">
        <v>841</v>
      </c>
      <c r="H850">
        <f ca="1" t="shared" si="30"/>
        <v>0.00865716749083522</v>
      </c>
    </row>
    <row r="851" spans="2:8">
      <c r="B851" s="31">
        <v>34193</v>
      </c>
      <c r="C851">
        <v>21.063585</v>
      </c>
      <c r="D851">
        <f t="shared" si="29"/>
        <v>-19.8371780017504</v>
      </c>
      <c r="E851">
        <v>0.0306122628223069</v>
      </c>
      <c r="G851">
        <v>842</v>
      </c>
      <c r="H851">
        <f ca="1" t="shared" si="30"/>
        <v>0.0199053431862595</v>
      </c>
    </row>
    <row r="852" spans="2:8">
      <c r="B852" s="31">
        <v>41862</v>
      </c>
      <c r="C852">
        <v>438.90567</v>
      </c>
      <c r="D852">
        <f t="shared" si="29"/>
        <v>0.943233770481935</v>
      </c>
      <c r="E852">
        <v>0.0305675932598456</v>
      </c>
      <c r="G852">
        <v>843</v>
      </c>
      <c r="H852">
        <f ca="1" t="shared" si="30"/>
        <v>-0.0254149407876445</v>
      </c>
    </row>
    <row r="853" spans="2:8">
      <c r="B853" s="31">
        <v>37760</v>
      </c>
      <c r="C853">
        <v>24.91502</v>
      </c>
      <c r="D853">
        <f t="shared" si="29"/>
        <v>-18.8485838261418</v>
      </c>
      <c r="E853">
        <v>0.0305555845429784</v>
      </c>
      <c r="G853">
        <v>844</v>
      </c>
      <c r="H853">
        <f ca="1" t="shared" si="30"/>
        <v>0.0106102762401417</v>
      </c>
    </row>
    <row r="854" spans="2:8">
      <c r="B854" s="31">
        <v>44564</v>
      </c>
      <c r="C854">
        <v>494.527863</v>
      </c>
      <c r="D854">
        <f t="shared" si="29"/>
        <v>0.395063861143856</v>
      </c>
      <c r="E854">
        <v>0.0305465922756309</v>
      </c>
      <c r="G854">
        <v>845</v>
      </c>
      <c r="H854">
        <f ca="1" t="shared" si="30"/>
        <v>-0.0151305588168984</v>
      </c>
    </row>
    <row r="855" spans="2:8">
      <c r="B855" s="31">
        <v>41262</v>
      </c>
      <c r="C855">
        <v>299.157776</v>
      </c>
      <c r="D855">
        <f t="shared" si="29"/>
        <v>-0.14777866579674</v>
      </c>
      <c r="E855">
        <v>0.0305443272181567</v>
      </c>
      <c r="G855">
        <v>846</v>
      </c>
      <c r="H855">
        <f ca="1" t="shared" si="30"/>
        <v>0.0637920824706372</v>
      </c>
    </row>
    <row r="856" spans="2:8">
      <c r="B856" s="31">
        <v>44354</v>
      </c>
      <c r="C856">
        <v>343.366913</v>
      </c>
      <c r="D856">
        <f t="shared" si="29"/>
        <v>0.962554991429824</v>
      </c>
      <c r="E856">
        <v>0.0305353620370523</v>
      </c>
      <c r="G856">
        <v>847</v>
      </c>
      <c r="H856">
        <f ca="1" t="shared" si="30"/>
        <v>0.0263596072354153</v>
      </c>
    </row>
    <row r="857" spans="2:8">
      <c r="B857" s="31">
        <v>36853</v>
      </c>
      <c r="C857">
        <v>12.857377</v>
      </c>
      <c r="D857">
        <f t="shared" si="29"/>
        <v>-12.8840572225579</v>
      </c>
      <c r="E857">
        <v>0.0305021778547832</v>
      </c>
      <c r="G857">
        <v>848</v>
      </c>
      <c r="H857">
        <f ca="1" t="shared" si="30"/>
        <v>0.00593322478784083</v>
      </c>
    </row>
    <row r="858" spans="2:8">
      <c r="B858" s="31">
        <v>40835</v>
      </c>
      <c r="C858">
        <v>178.512558</v>
      </c>
      <c r="D858">
        <f t="shared" si="29"/>
        <v>0.946282742752473</v>
      </c>
      <c r="E858">
        <v>0.0304894460142127</v>
      </c>
      <c r="G858">
        <v>849</v>
      </c>
      <c r="H858">
        <f ca="1" t="shared" si="30"/>
        <v>-0.0249711405509284</v>
      </c>
    </row>
    <row r="859" spans="2:8">
      <c r="B859" s="31">
        <v>37069</v>
      </c>
      <c r="C859">
        <v>9.589205</v>
      </c>
      <c r="D859">
        <f t="shared" si="29"/>
        <v>-2.97648126200243</v>
      </c>
      <c r="E859">
        <v>0.0304731205558751</v>
      </c>
      <c r="G859">
        <v>850</v>
      </c>
      <c r="H859">
        <f ca="1" t="shared" si="30"/>
        <v>0.0256893775326336</v>
      </c>
    </row>
    <row r="860" spans="2:8">
      <c r="B860" s="31">
        <v>39909</v>
      </c>
      <c r="C860">
        <v>38.131294</v>
      </c>
      <c r="D860">
        <f t="shared" si="29"/>
        <v>-5.97192390061559</v>
      </c>
      <c r="E860">
        <v>0.0304689109160574</v>
      </c>
      <c r="G860">
        <v>851</v>
      </c>
      <c r="H860">
        <f ca="1" t="shared" si="30"/>
        <v>0.00244082268737226</v>
      </c>
    </row>
    <row r="861" spans="2:8">
      <c r="B861" s="31">
        <v>43343</v>
      </c>
      <c r="C861">
        <v>265.84848</v>
      </c>
      <c r="D861">
        <f t="shared" si="29"/>
        <v>-0.767663651866657</v>
      </c>
      <c r="E861">
        <v>0.0304672420921873</v>
      </c>
      <c r="G861">
        <v>852</v>
      </c>
      <c r="H861">
        <f ca="1" t="shared" si="30"/>
        <v>-0.00260115804824253</v>
      </c>
    </row>
    <row r="862" spans="2:8">
      <c r="B862" s="31">
        <v>42691</v>
      </c>
      <c r="C862">
        <v>469.930695</v>
      </c>
      <c r="D862">
        <f t="shared" si="29"/>
        <v>0.863105392594114</v>
      </c>
      <c r="E862">
        <v>0.0304536331681846</v>
      </c>
      <c r="G862">
        <v>853</v>
      </c>
      <c r="H862">
        <f ca="1" t="shared" si="30"/>
        <v>0.0239425619965479</v>
      </c>
    </row>
    <row r="863" spans="2:8">
      <c r="B863" s="31">
        <v>35599</v>
      </c>
      <c r="C863">
        <v>64.330978</v>
      </c>
      <c r="D863">
        <f t="shared" si="29"/>
        <v>-5.11457133451321</v>
      </c>
      <c r="E863">
        <v>0.030449451584585</v>
      </c>
      <c r="G863">
        <v>854</v>
      </c>
      <c r="H863">
        <f ca="1" t="shared" si="30"/>
        <v>0.0133847947465824</v>
      </c>
    </row>
    <row r="864" spans="2:8">
      <c r="B864" s="31">
        <v>43136</v>
      </c>
      <c r="C864">
        <v>393.356354</v>
      </c>
      <c r="D864">
        <f t="shared" si="29"/>
        <v>0.671773020348872</v>
      </c>
      <c r="E864">
        <v>0.0304446232486689</v>
      </c>
      <c r="G864">
        <v>855</v>
      </c>
      <c r="H864">
        <f ca="1" t="shared" si="30"/>
        <v>-0.0337577617989454</v>
      </c>
    </row>
    <row r="865" spans="2:8">
      <c r="B865" s="31">
        <v>39160</v>
      </c>
      <c r="C865">
        <v>129.110168</v>
      </c>
      <c r="D865">
        <f t="shared" si="29"/>
        <v>0.777634376558165</v>
      </c>
      <c r="E865">
        <v>0.0303877073415316</v>
      </c>
      <c r="G865">
        <v>856</v>
      </c>
      <c r="H865">
        <f ca="1" t="shared" si="30"/>
        <v>0.0838917225936512</v>
      </c>
    </row>
    <row r="866" spans="2:8">
      <c r="B866" s="31">
        <v>39797</v>
      </c>
      <c r="C866">
        <v>28.709663</v>
      </c>
      <c r="D866">
        <f t="shared" si="29"/>
        <v>-2.28754949161194</v>
      </c>
      <c r="E866">
        <v>0.0303508961425287</v>
      </c>
      <c r="G866">
        <v>857</v>
      </c>
      <c r="H866">
        <f ca="1" t="shared" si="30"/>
        <v>-0.0288768041070883</v>
      </c>
    </row>
    <row r="867" spans="2:8">
      <c r="B867" s="31">
        <v>38681</v>
      </c>
      <c r="C867">
        <v>94.384438</v>
      </c>
      <c r="D867">
        <f t="shared" si="29"/>
        <v>0.217883905819305</v>
      </c>
      <c r="E867">
        <v>0.0303295867481883</v>
      </c>
      <c r="G867">
        <v>858</v>
      </c>
      <c r="H867">
        <f ca="1" t="shared" si="30"/>
        <v>-0.0264523235452423</v>
      </c>
    </row>
    <row r="868" spans="2:8">
      <c r="B868" s="31">
        <v>38544</v>
      </c>
      <c r="C868">
        <v>73.819588</v>
      </c>
      <c r="D868">
        <f t="shared" si="29"/>
        <v>0.711749664601217</v>
      </c>
      <c r="E868">
        <v>0.0303099090718306</v>
      </c>
      <c r="G868">
        <v>859</v>
      </c>
      <c r="H868">
        <f ca="1" t="shared" si="30"/>
        <v>-0.0425846997121187</v>
      </c>
    </row>
    <row r="869" spans="2:8">
      <c r="B869" s="31">
        <v>33997</v>
      </c>
      <c r="C869">
        <v>21.278521</v>
      </c>
      <c r="D869">
        <f t="shared" si="29"/>
        <v>-21.5027580159354</v>
      </c>
      <c r="E869">
        <v>0.0303029989725321</v>
      </c>
      <c r="G869">
        <v>860</v>
      </c>
      <c r="H869">
        <f ca="1" t="shared" si="30"/>
        <v>0.00414052192185947</v>
      </c>
    </row>
    <row r="870" spans="2:8">
      <c r="B870" s="31">
        <v>44537</v>
      </c>
      <c r="C870">
        <v>478.825409</v>
      </c>
      <c r="D870">
        <f t="shared" si="29"/>
        <v>0.810254025178518</v>
      </c>
      <c r="E870">
        <v>0.0303029595490827</v>
      </c>
      <c r="G870">
        <v>861</v>
      </c>
      <c r="H870">
        <f ca="1" t="shared" si="30"/>
        <v>-0.030695893056532</v>
      </c>
    </row>
    <row r="871" spans="2:8">
      <c r="B871" s="31">
        <v>39615</v>
      </c>
      <c r="C871">
        <v>90.855194</v>
      </c>
      <c r="D871">
        <f t="shared" si="29"/>
        <v>0.656533021106091</v>
      </c>
      <c r="E871">
        <v>0.0302826385467846</v>
      </c>
      <c r="G871">
        <v>862</v>
      </c>
      <c r="H871">
        <f ca="1" t="shared" si="30"/>
        <v>-0.0189533909133703</v>
      </c>
    </row>
    <row r="872" spans="2:8">
      <c r="B872" s="31">
        <v>39889</v>
      </c>
      <c r="C872">
        <v>31.205759</v>
      </c>
      <c r="D872">
        <f t="shared" si="29"/>
        <v>0.584530566937981</v>
      </c>
      <c r="E872">
        <v>0.0302500253238513</v>
      </c>
      <c r="G872">
        <v>863</v>
      </c>
      <c r="H872">
        <f ca="1" t="shared" si="30"/>
        <v>0.0179856614264</v>
      </c>
    </row>
    <row r="873" spans="2:8">
      <c r="B873" s="31">
        <v>36803</v>
      </c>
      <c r="C873">
        <v>12.965039</v>
      </c>
      <c r="D873">
        <f t="shared" si="29"/>
        <v>-39.5873529574419</v>
      </c>
      <c r="E873">
        <v>0.0302491955481198</v>
      </c>
      <c r="G873">
        <v>864</v>
      </c>
      <c r="H873">
        <f ca="1" t="shared" si="30"/>
        <v>-0.0220234025600984</v>
      </c>
    </row>
    <row r="874" spans="2:8">
      <c r="B874" s="31">
        <v>42135</v>
      </c>
      <c r="C874">
        <v>526.216614</v>
      </c>
      <c r="D874">
        <f t="shared" si="29"/>
        <v>0.970466303065072</v>
      </c>
      <c r="E874">
        <v>0.0302058231859629</v>
      </c>
      <c r="G874">
        <v>865</v>
      </c>
      <c r="H874">
        <f ca="1" t="shared" si="30"/>
        <v>0.0150510978733048</v>
      </c>
    </row>
    <row r="875" spans="2:8">
      <c r="B875" s="31">
        <v>36774</v>
      </c>
      <c r="C875">
        <v>15.541122</v>
      </c>
      <c r="D875">
        <f t="shared" si="29"/>
        <v>-6.10144319052382</v>
      </c>
      <c r="E875">
        <v>0.0301830202478302</v>
      </c>
      <c r="G875">
        <v>866</v>
      </c>
      <c r="H875">
        <f ca="1" t="shared" si="30"/>
        <v>-0.000505629756607175</v>
      </c>
    </row>
    <row r="876" spans="2:8">
      <c r="B876" s="31">
        <v>43700</v>
      </c>
      <c r="C876">
        <v>110.364395</v>
      </c>
      <c r="D876">
        <f t="shared" si="29"/>
        <v>-0.392099734701577</v>
      </c>
      <c r="E876">
        <v>0.0301666402466122</v>
      </c>
      <c r="G876">
        <v>867</v>
      </c>
      <c r="H876">
        <f ca="1" t="shared" si="30"/>
        <v>-0.0471528800680365</v>
      </c>
    </row>
    <row r="877" spans="2:8">
      <c r="B877" s="31">
        <v>40815</v>
      </c>
      <c r="C877">
        <v>153.638245</v>
      </c>
      <c r="D877">
        <f t="shared" si="29"/>
        <v>0.883885844960023</v>
      </c>
      <c r="E877">
        <v>0.0301428137245385</v>
      </c>
      <c r="G877">
        <v>868</v>
      </c>
      <c r="H877">
        <f ca="1" t="shared" si="30"/>
        <v>0.0415891051259044</v>
      </c>
    </row>
    <row r="878" spans="2:8">
      <c r="B878" s="31">
        <v>34177</v>
      </c>
      <c r="C878">
        <v>17.839575</v>
      </c>
      <c r="D878">
        <f t="shared" si="29"/>
        <v>-0.90149911082523</v>
      </c>
      <c r="E878">
        <v>0.0301208969384081</v>
      </c>
      <c r="G878">
        <v>869</v>
      </c>
      <c r="H878">
        <f ca="1" t="shared" si="30"/>
        <v>0.00344873497886248</v>
      </c>
    </row>
    <row r="879" spans="2:8">
      <c r="B879" s="31">
        <v>35839</v>
      </c>
      <c r="C879">
        <v>33.921936</v>
      </c>
      <c r="D879">
        <f t="shared" si="29"/>
        <v>-2.20531457874338</v>
      </c>
      <c r="E879">
        <v>0.0300447474460185</v>
      </c>
      <c r="G879">
        <v>870</v>
      </c>
      <c r="H879">
        <f ca="1" t="shared" si="30"/>
        <v>-0.0592069621567008</v>
      </c>
    </row>
    <row r="880" spans="2:8">
      <c r="B880" s="31">
        <v>38737</v>
      </c>
      <c r="C880">
        <v>108.730476</v>
      </c>
      <c r="D880">
        <f t="shared" si="29"/>
        <v>0.802323517833215</v>
      </c>
      <c r="E880">
        <v>0.0300349646220623</v>
      </c>
      <c r="G880">
        <v>871</v>
      </c>
      <c r="H880">
        <f ca="1" t="shared" si="30"/>
        <v>-0.0180757064048448</v>
      </c>
    </row>
    <row r="881" spans="2:8">
      <c r="B881" s="31">
        <v>33430</v>
      </c>
      <c r="C881">
        <v>21.493458</v>
      </c>
      <c r="D881">
        <f t="shared" si="29"/>
        <v>-1.01550374071962</v>
      </c>
      <c r="E881">
        <v>0.030000198199843</v>
      </c>
      <c r="G881">
        <v>872</v>
      </c>
      <c r="H881">
        <f ca="1" t="shared" si="30"/>
        <v>0.00759020750764525</v>
      </c>
    </row>
    <row r="882" spans="2:8">
      <c r="B882" s="31">
        <v>34729</v>
      </c>
      <c r="C882">
        <v>43.320145</v>
      </c>
      <c r="D882">
        <f t="shared" si="29"/>
        <v>0.301438533966126</v>
      </c>
      <c r="E882">
        <v>0.0300001304243094</v>
      </c>
      <c r="G882">
        <v>873</v>
      </c>
      <c r="H882">
        <f ca="1" t="shared" si="30"/>
        <v>0.0213562535784657</v>
      </c>
    </row>
    <row r="883" spans="2:8">
      <c r="B883" s="31">
        <v>39888</v>
      </c>
      <c r="C883">
        <v>30.261784</v>
      </c>
      <c r="D883">
        <f t="shared" si="29"/>
        <v>0.321780566538972</v>
      </c>
      <c r="E883">
        <v>0.029994034720491</v>
      </c>
      <c r="G883">
        <v>874</v>
      </c>
      <c r="H883">
        <f ca="1" t="shared" si="30"/>
        <v>0.0157212009796309</v>
      </c>
    </row>
    <row r="884" spans="2:8">
      <c r="B884" s="31">
        <v>37323</v>
      </c>
      <c r="C884">
        <v>20.52413</v>
      </c>
      <c r="D884">
        <f t="shared" si="29"/>
        <v>-6.63271329893155</v>
      </c>
      <c r="E884">
        <v>0.0299737431014128</v>
      </c>
      <c r="G884">
        <v>875</v>
      </c>
      <c r="H884">
        <f ca="1" t="shared" si="30"/>
        <v>0.0160794669935674</v>
      </c>
    </row>
    <row r="885" spans="2:8">
      <c r="B885" s="31">
        <v>38827</v>
      </c>
      <c r="C885">
        <v>156.6548</v>
      </c>
      <c r="D885">
        <f t="shared" si="29"/>
        <v>0.235358852713099</v>
      </c>
      <c r="E885">
        <v>0.0299306564497226</v>
      </c>
      <c r="G885">
        <v>876</v>
      </c>
      <c r="H885">
        <f ca="1" t="shared" si="30"/>
        <v>-0.00872015544842602</v>
      </c>
    </row>
    <row r="886" spans="2:8">
      <c r="B886" s="31">
        <v>39325</v>
      </c>
      <c r="C886">
        <v>119.784706</v>
      </c>
      <c r="D886">
        <f t="shared" si="29"/>
        <v>-1.45890654855387</v>
      </c>
      <c r="E886">
        <v>0.0299249889213737</v>
      </c>
      <c r="G886">
        <v>877</v>
      </c>
      <c r="H886">
        <f ca="1" t="shared" si="30"/>
        <v>-0.0283633531798782</v>
      </c>
    </row>
    <row r="887" spans="2:8">
      <c r="B887" s="31">
        <v>41509</v>
      </c>
      <c r="C887">
        <v>294.539398</v>
      </c>
      <c r="D887">
        <f t="shared" si="29"/>
        <v>0.574974326524562</v>
      </c>
      <c r="E887">
        <v>0.0299050893014998</v>
      </c>
      <c r="G887">
        <v>878</v>
      </c>
      <c r="H887">
        <f ca="1" t="shared" si="30"/>
        <v>-0.0067556855062335</v>
      </c>
    </row>
    <row r="888" spans="2:8">
      <c r="B888" s="31">
        <v>39157</v>
      </c>
      <c r="C888">
        <v>125.186806</v>
      </c>
      <c r="D888">
        <f t="shared" si="29"/>
        <v>-1.70460532398278</v>
      </c>
      <c r="E888">
        <v>0.0298027573289153</v>
      </c>
      <c r="G888">
        <v>879</v>
      </c>
      <c r="H888">
        <f ca="1" t="shared" si="30"/>
        <v>0.00476745993674433</v>
      </c>
    </row>
    <row r="889" spans="2:8">
      <c r="B889" s="31">
        <v>41550</v>
      </c>
      <c r="C889">
        <v>338.580902</v>
      </c>
      <c r="D889">
        <f t="shared" si="29"/>
        <v>-0.257407037683419</v>
      </c>
      <c r="E889">
        <v>0.0297731707265639</v>
      </c>
      <c r="G889">
        <v>880</v>
      </c>
      <c r="H889">
        <f ca="1" t="shared" si="30"/>
        <v>0.0501725154373742</v>
      </c>
    </row>
    <row r="890" spans="2:8">
      <c r="B890" s="31">
        <v>41795</v>
      </c>
      <c r="C890">
        <v>425.734009</v>
      </c>
      <c r="D890">
        <f t="shared" si="29"/>
        <v>0.283962268562858</v>
      </c>
      <c r="E890">
        <v>0.0297700036456331</v>
      </c>
      <c r="G890">
        <v>881</v>
      </c>
      <c r="H890">
        <f ca="1" t="shared" si="30"/>
        <v>0.00794728847412917</v>
      </c>
    </row>
    <row r="891" spans="2:8">
      <c r="B891" s="31">
        <v>41018</v>
      </c>
      <c r="C891">
        <v>304.841614</v>
      </c>
      <c r="D891">
        <f t="shared" si="29"/>
        <v>0.933606180814933</v>
      </c>
      <c r="E891">
        <v>0.029757285696565</v>
      </c>
      <c r="G891">
        <v>882</v>
      </c>
      <c r="H891">
        <f ca="1" t="shared" si="30"/>
        <v>-0.00536367939230775</v>
      </c>
    </row>
    <row r="892" spans="2:8">
      <c r="B892" s="31">
        <v>36020</v>
      </c>
      <c r="C892">
        <v>20.239599</v>
      </c>
      <c r="D892">
        <f t="shared" si="29"/>
        <v>-1.68764089644266</v>
      </c>
      <c r="E892">
        <v>0.02973561877387</v>
      </c>
      <c r="G892">
        <v>883</v>
      </c>
      <c r="H892">
        <f ca="1" t="shared" si="30"/>
        <v>0.046176725409575</v>
      </c>
    </row>
    <row r="893" spans="2:8">
      <c r="B893" s="31">
        <v>39995</v>
      </c>
      <c r="C893">
        <v>54.396774</v>
      </c>
      <c r="D893">
        <f t="shared" si="29"/>
        <v>-7.45167463423474</v>
      </c>
      <c r="E893">
        <v>0.0297012833886068</v>
      </c>
      <c r="G893">
        <v>884</v>
      </c>
      <c r="H893">
        <f ca="1" t="shared" si="30"/>
        <v>-0.0249746066877809</v>
      </c>
    </row>
    <row r="894" spans="2:8">
      <c r="B894" s="31">
        <v>41823</v>
      </c>
      <c r="C894">
        <v>459.743835</v>
      </c>
      <c r="D894">
        <f t="shared" si="29"/>
        <v>0.79502418776317</v>
      </c>
      <c r="E894">
        <v>0.0296966722783786</v>
      </c>
      <c r="G894">
        <v>885</v>
      </c>
      <c r="H894">
        <f ca="1" t="shared" si="30"/>
        <v>-0.0390972315492663</v>
      </c>
    </row>
    <row r="895" spans="2:8">
      <c r="B895" s="31">
        <v>38687</v>
      </c>
      <c r="C895">
        <v>94.236366</v>
      </c>
      <c r="D895">
        <f t="shared" si="29"/>
        <v>0.618176299370457</v>
      </c>
      <c r="E895">
        <v>0.029678871530339</v>
      </c>
      <c r="G895">
        <v>886</v>
      </c>
      <c r="H895">
        <f ca="1" t="shared" si="30"/>
        <v>-0.0305835282035015</v>
      </c>
    </row>
    <row r="896" spans="2:8">
      <c r="B896" s="31">
        <v>37830</v>
      </c>
      <c r="C896">
        <v>35.981678</v>
      </c>
      <c r="D896">
        <f t="shared" si="29"/>
        <v>-0.654676166019828</v>
      </c>
      <c r="E896">
        <v>0.0296488118202826</v>
      </c>
      <c r="G896">
        <v>887</v>
      </c>
      <c r="H896">
        <f ca="1" t="shared" si="30"/>
        <v>-0.037870867295836</v>
      </c>
    </row>
    <row r="897" spans="2:8">
      <c r="B897" s="31">
        <v>37909</v>
      </c>
      <c r="C897">
        <v>59.538025</v>
      </c>
      <c r="D897">
        <f t="shared" si="29"/>
        <v>-1.27016127928328</v>
      </c>
      <c r="E897">
        <v>0.0296441475846738</v>
      </c>
      <c r="G897">
        <v>888</v>
      </c>
      <c r="H897">
        <f ca="1" t="shared" si="30"/>
        <v>0.0235710698847447</v>
      </c>
    </row>
    <row r="898" spans="2:8">
      <c r="B898" s="31">
        <v>40165</v>
      </c>
      <c r="C898">
        <v>135.160919</v>
      </c>
      <c r="D898">
        <f t="shared" si="29"/>
        <v>0.593777665865086</v>
      </c>
      <c r="E898">
        <v>0.0296339802187939</v>
      </c>
      <c r="G898">
        <v>889</v>
      </c>
      <c r="H898">
        <f ca="1" t="shared" si="30"/>
        <v>-0.0060116994407832</v>
      </c>
    </row>
    <row r="899" spans="2:8">
      <c r="B899" s="31">
        <v>35564</v>
      </c>
      <c r="C899">
        <v>54.905384</v>
      </c>
      <c r="D899">
        <f t="shared" si="29"/>
        <v>0.408335255427774</v>
      </c>
      <c r="E899">
        <v>0.0296206834652135</v>
      </c>
      <c r="G899">
        <v>890</v>
      </c>
      <c r="H899">
        <f ca="1" t="shared" si="30"/>
        <v>0.0112159535786185</v>
      </c>
    </row>
    <row r="900" spans="2:8">
      <c r="B900" s="31">
        <v>39801</v>
      </c>
      <c r="C900">
        <v>32.48558</v>
      </c>
      <c r="D900">
        <f t="shared" si="29"/>
        <v>0.334653467784783</v>
      </c>
      <c r="E900">
        <v>0.0296172332462587</v>
      </c>
      <c r="G900">
        <v>891</v>
      </c>
      <c r="H900">
        <f ca="1" t="shared" si="30"/>
        <v>-0.0171319613804989</v>
      </c>
    </row>
    <row r="901" spans="2:8">
      <c r="B901" s="31">
        <v>36052</v>
      </c>
      <c r="C901">
        <v>21.614168</v>
      </c>
      <c r="D901">
        <f t="shared" si="29"/>
        <v>-1.62820276033757</v>
      </c>
      <c r="E901">
        <v>0.0295635714499859</v>
      </c>
      <c r="G901">
        <v>892</v>
      </c>
      <c r="H901">
        <f ca="1" t="shared" si="30"/>
        <v>-0.0216367635616923</v>
      </c>
    </row>
    <row r="902" spans="2:8">
      <c r="B902" s="31">
        <v>35566</v>
      </c>
      <c r="C902">
        <v>56.806416</v>
      </c>
      <c r="D902">
        <f t="shared" si="29"/>
        <v>-9.20393625959434</v>
      </c>
      <c r="E902">
        <v>0.029520221800298</v>
      </c>
      <c r="G902">
        <v>893</v>
      </c>
      <c r="H902">
        <f ca="1" t="shared" si="30"/>
        <v>-0.00910450017627026</v>
      </c>
    </row>
    <row r="903" spans="2:8">
      <c r="B903" s="31">
        <v>45097</v>
      </c>
      <c r="C903">
        <v>579.649048</v>
      </c>
      <c r="D903">
        <f t="shared" si="29"/>
        <v>0.684043831984349</v>
      </c>
      <c r="E903">
        <v>0.0294899319838096</v>
      </c>
      <c r="G903">
        <v>894</v>
      </c>
      <c r="H903">
        <f ca="1" t="shared" si="30"/>
        <v>0.0151198726919177</v>
      </c>
    </row>
    <row r="904" spans="2:8">
      <c r="B904" s="31">
        <v>40841</v>
      </c>
      <c r="C904">
        <v>183.143692</v>
      </c>
      <c r="D904">
        <f t="shared" si="29"/>
        <v>-0.560147487908019</v>
      </c>
      <c r="E904">
        <v>0.0294578532358078</v>
      </c>
      <c r="G904">
        <v>895</v>
      </c>
      <c r="H904">
        <f ca="1" t="shared" si="30"/>
        <v>-0.0303965509996079</v>
      </c>
    </row>
    <row r="905" spans="2:8">
      <c r="B905" s="31">
        <v>41508</v>
      </c>
      <c r="C905">
        <v>285.731171</v>
      </c>
      <c r="D905">
        <f t="shared" si="29"/>
        <v>0.229162382846917</v>
      </c>
      <c r="E905">
        <v>0.0294570906301294</v>
      </c>
      <c r="G905">
        <v>896</v>
      </c>
      <c r="H905">
        <f ca="1" t="shared" si="30"/>
        <v>0.064503724599843</v>
      </c>
    </row>
    <row r="906" spans="2:8">
      <c r="B906" s="31">
        <v>40605</v>
      </c>
      <c r="C906">
        <v>220.252335</v>
      </c>
      <c r="D906">
        <f t="shared" ref="D906:D969" si="31">(C906-C907)/C906</f>
        <v>-0.777093518668031</v>
      </c>
      <c r="E906">
        <v>0.0294516105811091</v>
      </c>
      <c r="G906">
        <v>897</v>
      </c>
      <c r="H906">
        <f ca="1" t="shared" si="30"/>
        <v>-0.00830840120602473</v>
      </c>
    </row>
    <row r="907" spans="2:8">
      <c r="B907" s="31">
        <v>42366</v>
      </c>
      <c r="C907">
        <v>391.408997</v>
      </c>
      <c r="D907">
        <f t="shared" si="31"/>
        <v>0.444146903449948</v>
      </c>
      <c r="E907">
        <v>0.0294416916532964</v>
      </c>
      <c r="G907">
        <v>898</v>
      </c>
      <c r="H907">
        <f ca="1" t="shared" ref="H907:H970" si="32">_xlfn.NORM.INV(RAND(),N$12,N$13)</f>
        <v>-0.00276808623435249</v>
      </c>
    </row>
    <row r="908" spans="2:8">
      <c r="B908" s="31">
        <v>40610</v>
      </c>
      <c r="C908">
        <v>217.565903</v>
      </c>
      <c r="D908">
        <f t="shared" si="31"/>
        <v>-0.832597049915492</v>
      </c>
      <c r="E908">
        <v>0.0294282693736251</v>
      </c>
      <c r="G908">
        <v>899</v>
      </c>
      <c r="H908">
        <f ca="1" t="shared" si="32"/>
        <v>0.0056139795927619</v>
      </c>
    </row>
    <row r="909" spans="2:8">
      <c r="B909" s="31">
        <v>42208</v>
      </c>
      <c r="C909">
        <v>398.710632</v>
      </c>
      <c r="D909">
        <f t="shared" si="31"/>
        <v>0.909971708504628</v>
      </c>
      <c r="E909">
        <v>0.0294008011303796</v>
      </c>
      <c r="G909">
        <v>900</v>
      </c>
      <c r="H909">
        <f ca="1" t="shared" si="32"/>
        <v>0.0093044227022058</v>
      </c>
    </row>
    <row r="910" spans="2:8">
      <c r="B910" s="31">
        <v>35858</v>
      </c>
      <c r="C910">
        <v>35.895237</v>
      </c>
      <c r="D910">
        <f t="shared" si="31"/>
        <v>-2.64024692189663</v>
      </c>
      <c r="E910">
        <v>0.0294000287559043</v>
      </c>
      <c r="G910">
        <v>901</v>
      </c>
      <c r="H910">
        <f ca="1" t="shared" si="32"/>
        <v>-0.00826883294669643</v>
      </c>
    </row>
    <row r="911" spans="2:8">
      <c r="B911" s="31">
        <v>40163</v>
      </c>
      <c r="C911">
        <v>130.667526</v>
      </c>
      <c r="D911">
        <f t="shared" si="31"/>
        <v>-1.15592145672062</v>
      </c>
      <c r="E911">
        <v>0.02938473021981</v>
      </c>
      <c r="G911">
        <v>902</v>
      </c>
      <c r="H911">
        <f ca="1" t="shared" si="32"/>
        <v>-0.00937568515711211</v>
      </c>
    </row>
    <row r="912" spans="2:8">
      <c r="B912" s="31">
        <v>41456</v>
      </c>
      <c r="C912">
        <v>281.708923</v>
      </c>
      <c r="D912">
        <f t="shared" si="31"/>
        <v>0.700026963647154</v>
      </c>
      <c r="E912">
        <v>0.0293306115830772</v>
      </c>
      <c r="G912">
        <v>903</v>
      </c>
      <c r="H912">
        <f ca="1" t="shared" si="32"/>
        <v>0.0153652520598102</v>
      </c>
    </row>
    <row r="913" spans="2:8">
      <c r="B913" s="31">
        <v>38667</v>
      </c>
      <c r="C913">
        <v>84.505081</v>
      </c>
      <c r="D913">
        <f t="shared" si="31"/>
        <v>0.05530924229278</v>
      </c>
      <c r="E913">
        <v>0.0293001671698298</v>
      </c>
      <c r="G913">
        <v>904</v>
      </c>
      <c r="H913">
        <f ca="1" t="shared" si="32"/>
        <v>-0.0209745133209135</v>
      </c>
    </row>
    <row r="914" spans="2:8">
      <c r="B914" s="31">
        <v>38000</v>
      </c>
      <c r="C914">
        <v>79.831169</v>
      </c>
      <c r="D914">
        <f t="shared" si="31"/>
        <v>0.618215674632048</v>
      </c>
      <c r="E914">
        <v>0.0292818084625569</v>
      </c>
      <c r="G914">
        <v>905</v>
      </c>
      <c r="H914">
        <f ca="1" t="shared" si="32"/>
        <v>-0.0308485553994589</v>
      </c>
    </row>
    <row r="915" spans="2:8">
      <c r="B915" s="31">
        <v>36202</v>
      </c>
      <c r="C915">
        <v>30.478289</v>
      </c>
      <c r="D915">
        <f t="shared" si="31"/>
        <v>-3.00325162610014</v>
      </c>
      <c r="E915">
        <v>0.0292539387627698</v>
      </c>
      <c r="G915">
        <v>906</v>
      </c>
      <c r="H915">
        <f ca="1" t="shared" si="32"/>
        <v>-0.0197066958950844</v>
      </c>
    </row>
    <row r="916" spans="2:8">
      <c r="B916" s="31">
        <v>39491</v>
      </c>
      <c r="C916">
        <v>122.01226</v>
      </c>
      <c r="D916">
        <f t="shared" si="31"/>
        <v>0.318851884228683</v>
      </c>
      <c r="E916">
        <v>0.029238774857543</v>
      </c>
      <c r="G916">
        <v>907</v>
      </c>
      <c r="H916">
        <f ca="1" t="shared" si="32"/>
        <v>0.0599293487869713</v>
      </c>
    </row>
    <row r="917" spans="2:8">
      <c r="B917" s="31">
        <v>38355</v>
      </c>
      <c r="C917">
        <v>83.108421</v>
      </c>
      <c r="D917">
        <f t="shared" si="31"/>
        <v>0.854176558113166</v>
      </c>
      <c r="E917">
        <v>0.0292056806132799</v>
      </c>
      <c r="G917">
        <v>908</v>
      </c>
      <c r="H917">
        <f ca="1" t="shared" si="32"/>
        <v>-0.0564953018475437</v>
      </c>
    </row>
    <row r="918" spans="2:8">
      <c r="B918" s="31">
        <v>37116</v>
      </c>
      <c r="C918">
        <v>12.119156</v>
      </c>
      <c r="D918">
        <f t="shared" si="31"/>
        <v>-13.7772211200186</v>
      </c>
      <c r="E918">
        <v>0.0291877586194946</v>
      </c>
      <c r="G918">
        <v>909</v>
      </c>
      <c r="H918">
        <f ca="1" t="shared" si="32"/>
        <v>-0.00303932790973588</v>
      </c>
    </row>
    <row r="919" spans="2:8">
      <c r="B919" s="31">
        <v>43816</v>
      </c>
      <c r="C919">
        <v>179.087448</v>
      </c>
      <c r="D919">
        <f t="shared" si="31"/>
        <v>0.750849389511654</v>
      </c>
      <c r="E919">
        <v>0.0291342305575764</v>
      </c>
      <c r="G919">
        <v>910</v>
      </c>
      <c r="H919">
        <f ca="1" t="shared" si="32"/>
        <v>0.0379713107112873</v>
      </c>
    </row>
    <row r="920" spans="2:8">
      <c r="B920" s="31">
        <v>34730</v>
      </c>
      <c r="C920">
        <v>44.619747</v>
      </c>
      <c r="D920">
        <f t="shared" si="31"/>
        <v>0.549844825431215</v>
      </c>
      <c r="E920">
        <v>0.0291261624589669</v>
      </c>
      <c r="G920">
        <v>911</v>
      </c>
      <c r="H920">
        <f ca="1" t="shared" si="32"/>
        <v>0.00280128233850189</v>
      </c>
    </row>
    <row r="921" spans="2:8">
      <c r="B921" s="31">
        <v>37480</v>
      </c>
      <c r="C921">
        <v>20.08581</v>
      </c>
      <c r="D921">
        <f t="shared" si="31"/>
        <v>-14.3397026059691</v>
      </c>
      <c r="E921">
        <v>0.029096511417762</v>
      </c>
      <c r="G921">
        <v>912</v>
      </c>
      <c r="H921">
        <f ca="1" t="shared" si="32"/>
        <v>0.0387805792396833</v>
      </c>
    </row>
    <row r="922" spans="2:8">
      <c r="B922" s="31">
        <v>42417</v>
      </c>
      <c r="C922">
        <v>308.110352</v>
      </c>
      <c r="D922">
        <f t="shared" si="31"/>
        <v>-0.655147201934974</v>
      </c>
      <c r="E922">
        <v>0.0290181616487848</v>
      </c>
      <c r="G922">
        <v>913</v>
      </c>
      <c r="H922">
        <f ca="1" t="shared" si="32"/>
        <v>-0.0546655200799148</v>
      </c>
    </row>
    <row r="923" spans="2:8">
      <c r="B923" s="31">
        <v>41870</v>
      </c>
      <c r="C923">
        <v>509.967987</v>
      </c>
      <c r="D923">
        <f t="shared" si="31"/>
        <v>0.868943130345945</v>
      </c>
      <c r="E923">
        <v>0.0290064442809819</v>
      </c>
      <c r="G923">
        <v>914</v>
      </c>
      <c r="H923">
        <f ca="1" t="shared" si="32"/>
        <v>0.0369402835711091</v>
      </c>
    </row>
    <row r="924" spans="2:8">
      <c r="B924" s="31">
        <v>43928</v>
      </c>
      <c r="C924">
        <v>66.834808</v>
      </c>
      <c r="D924">
        <f t="shared" si="31"/>
        <v>-2.89138800249116</v>
      </c>
      <c r="E924">
        <v>0.0289962230459314</v>
      </c>
      <c r="G924">
        <v>915</v>
      </c>
      <c r="H924">
        <f ca="1" t="shared" si="32"/>
        <v>-0.0191159864382063</v>
      </c>
    </row>
    <row r="925" spans="2:8">
      <c r="B925" s="31">
        <v>41180</v>
      </c>
      <c r="C925">
        <v>260.08017</v>
      </c>
      <c r="D925">
        <f t="shared" si="31"/>
        <v>-0.155110933678642</v>
      </c>
      <c r="E925">
        <v>0.0289665721150521</v>
      </c>
      <c r="G925">
        <v>916</v>
      </c>
      <c r="H925">
        <f ca="1" t="shared" si="32"/>
        <v>-0.0167491577191117</v>
      </c>
    </row>
    <row r="926" spans="2:8">
      <c r="B926" s="31">
        <v>41404</v>
      </c>
      <c r="C926">
        <v>300.421448</v>
      </c>
      <c r="D926">
        <f t="shared" si="31"/>
        <v>0.914435979284675</v>
      </c>
      <c r="E926">
        <v>0.0289596633593218</v>
      </c>
      <c r="G926">
        <v>917</v>
      </c>
      <c r="H926">
        <f ca="1" t="shared" si="32"/>
        <v>-0.0163844976975333</v>
      </c>
    </row>
    <row r="927" spans="2:8">
      <c r="B927" s="31">
        <v>39853</v>
      </c>
      <c r="C927">
        <v>25.705267</v>
      </c>
      <c r="D927">
        <f t="shared" si="31"/>
        <v>-1.75851762208889</v>
      </c>
      <c r="E927">
        <v>0.0289547274494367</v>
      </c>
      <c r="G927">
        <v>918</v>
      </c>
      <c r="H927">
        <f ca="1" t="shared" si="32"/>
        <v>-0.00460769933192076</v>
      </c>
    </row>
    <row r="928" spans="2:8">
      <c r="B928" s="31">
        <v>38314</v>
      </c>
      <c r="C928">
        <v>70.908432</v>
      </c>
      <c r="D928">
        <f t="shared" si="31"/>
        <v>0.0969074030575095</v>
      </c>
      <c r="E928">
        <v>0.0289382227490237</v>
      </c>
      <c r="G928">
        <v>919</v>
      </c>
      <c r="H928">
        <f ca="1" t="shared" si="32"/>
        <v>0.0103773793779394</v>
      </c>
    </row>
    <row r="929" spans="2:8">
      <c r="B929" s="31">
        <v>35170</v>
      </c>
      <c r="C929">
        <v>64.03688</v>
      </c>
      <c r="D929">
        <f t="shared" si="31"/>
        <v>-5.86586652878779</v>
      </c>
      <c r="E929">
        <v>0.0289366377624894</v>
      </c>
      <c r="G929">
        <v>920</v>
      </c>
      <c r="H929">
        <f ca="1" t="shared" si="32"/>
        <v>-0.0191090678467284</v>
      </c>
    </row>
    <row r="930" spans="2:8">
      <c r="B930" s="31">
        <v>44711</v>
      </c>
      <c r="C930">
        <v>439.668671</v>
      </c>
      <c r="D930">
        <f t="shared" si="31"/>
        <v>0.640031663752544</v>
      </c>
      <c r="E930">
        <v>0.0289331008531195</v>
      </c>
      <c r="G930">
        <v>921</v>
      </c>
      <c r="H930">
        <f ca="1" t="shared" si="32"/>
        <v>-0.00485539910952047</v>
      </c>
    </row>
    <row r="931" spans="2:8">
      <c r="B931" s="31">
        <v>43636</v>
      </c>
      <c r="C931">
        <v>158.2668</v>
      </c>
      <c r="D931">
        <f t="shared" si="31"/>
        <v>-4.98689049756487</v>
      </c>
      <c r="E931">
        <v>0.0288853631968295</v>
      </c>
      <c r="G931">
        <v>922</v>
      </c>
      <c r="H931">
        <f ca="1" t="shared" si="32"/>
        <v>-0.00749313043081007</v>
      </c>
    </row>
    <row r="932" spans="2:8">
      <c r="B932" s="31">
        <v>45446</v>
      </c>
      <c r="C932">
        <v>947.526001</v>
      </c>
      <c r="D932">
        <f t="shared" si="31"/>
        <v>0.822007736123328</v>
      </c>
      <c r="E932">
        <v>0.0288810438669956</v>
      </c>
      <c r="G932">
        <v>923</v>
      </c>
      <c r="H932">
        <f ca="1" t="shared" si="32"/>
        <v>-0.0209738468265385</v>
      </c>
    </row>
    <row r="933" spans="2:8">
      <c r="B933" s="31">
        <v>43517</v>
      </c>
      <c r="C933">
        <v>168.652298</v>
      </c>
      <c r="D933">
        <f t="shared" si="31"/>
        <v>0.238793763723279</v>
      </c>
      <c r="E933">
        <v>0.0288745013127542</v>
      </c>
      <c r="G933">
        <v>924</v>
      </c>
      <c r="H933">
        <f ca="1" t="shared" si="32"/>
        <v>-0.00433859142887216</v>
      </c>
    </row>
    <row r="934" spans="2:8">
      <c r="B934" s="31">
        <v>39442</v>
      </c>
      <c r="C934">
        <v>128.379181</v>
      </c>
      <c r="D934">
        <f t="shared" si="31"/>
        <v>-1.2674367660906</v>
      </c>
      <c r="E934">
        <v>0.0288524663512224</v>
      </c>
      <c r="G934">
        <v>925</v>
      </c>
      <c r="H934">
        <f ca="1" t="shared" si="32"/>
        <v>0.00619962354707415</v>
      </c>
    </row>
    <row r="935" spans="2:8">
      <c r="B935" s="31">
        <v>44406</v>
      </c>
      <c r="C935">
        <v>291.091675</v>
      </c>
      <c r="D935">
        <f t="shared" si="31"/>
        <v>-1.53741597728619</v>
      </c>
      <c r="E935">
        <v>0.02884942346771</v>
      </c>
      <c r="G935">
        <v>926</v>
      </c>
      <c r="H935">
        <f ca="1" t="shared" si="32"/>
        <v>0.000297388216436844</v>
      </c>
    </row>
    <row r="936" spans="2:8">
      <c r="B936" s="31">
        <v>45287</v>
      </c>
      <c r="C936">
        <v>738.620667</v>
      </c>
      <c r="D936">
        <f t="shared" si="31"/>
        <v>0.592806250302227</v>
      </c>
      <c r="E936">
        <v>0.0288162827699486</v>
      </c>
      <c r="G936">
        <v>927</v>
      </c>
      <c r="H936">
        <f ca="1" t="shared" si="32"/>
        <v>0.00617299745625421</v>
      </c>
    </row>
    <row r="937" spans="2:8">
      <c r="B937" s="31">
        <v>41339</v>
      </c>
      <c r="C937">
        <v>300.761719</v>
      </c>
      <c r="D937">
        <f t="shared" si="31"/>
        <v>-0.734791015740936</v>
      </c>
      <c r="E937">
        <v>0.0287652631749988</v>
      </c>
      <c r="G937">
        <v>928</v>
      </c>
      <c r="H937">
        <f ca="1" t="shared" si="32"/>
        <v>-0.0230535093385989</v>
      </c>
    </row>
    <row r="938" spans="2:8">
      <c r="B938" s="31">
        <v>44578</v>
      </c>
      <c r="C938">
        <v>521.758728</v>
      </c>
      <c r="D938">
        <f t="shared" si="31"/>
        <v>0.958998140611842</v>
      </c>
      <c r="E938">
        <v>0.0287619625598291</v>
      </c>
      <c r="G938">
        <v>929</v>
      </c>
      <c r="H938">
        <f ca="1" t="shared" si="32"/>
        <v>0.0224764524750709</v>
      </c>
    </row>
    <row r="939" spans="2:8">
      <c r="B939" s="31">
        <v>37294</v>
      </c>
      <c r="C939">
        <v>21.393078</v>
      </c>
      <c r="D939">
        <f t="shared" si="31"/>
        <v>-9.67816977996341</v>
      </c>
      <c r="E939">
        <v>0.0287561705706864</v>
      </c>
      <c r="G939">
        <v>930</v>
      </c>
      <c r="H939">
        <f ca="1" t="shared" si="32"/>
        <v>0.0377327041115692</v>
      </c>
    </row>
    <row r="940" spans="2:8">
      <c r="B940" s="31">
        <v>41135</v>
      </c>
      <c r="C940">
        <v>228.438919</v>
      </c>
      <c r="D940">
        <f t="shared" si="31"/>
        <v>-0.186066797138013</v>
      </c>
      <c r="E940">
        <v>0.02872331487438</v>
      </c>
      <c r="G940">
        <v>931</v>
      </c>
      <c r="H940">
        <f ca="1" t="shared" si="32"/>
        <v>-0.00543963391352485</v>
      </c>
    </row>
    <row r="941" spans="2:8">
      <c r="B941" s="31">
        <v>41009</v>
      </c>
      <c r="C941">
        <v>270.943817</v>
      </c>
      <c r="D941">
        <f t="shared" si="31"/>
        <v>0.476754466775671</v>
      </c>
      <c r="E941">
        <v>0.0287224306727768</v>
      </c>
      <c r="G941">
        <v>932</v>
      </c>
      <c r="H941">
        <f ca="1" t="shared" si="32"/>
        <v>0.022716499205323</v>
      </c>
    </row>
    <row r="942" spans="2:8">
      <c r="B942" s="31">
        <v>39366</v>
      </c>
      <c r="C942">
        <v>141.770142</v>
      </c>
      <c r="D942">
        <f t="shared" si="31"/>
        <v>-2.06546408058193</v>
      </c>
      <c r="E942">
        <v>0.0287160324633096</v>
      </c>
      <c r="G942">
        <v>933</v>
      </c>
      <c r="H942">
        <f ca="1" t="shared" si="32"/>
        <v>0.0610767068378166</v>
      </c>
    </row>
    <row r="943" spans="2:8">
      <c r="B943" s="31">
        <v>41785</v>
      </c>
      <c r="C943">
        <v>434.591278</v>
      </c>
      <c r="D943">
        <f t="shared" si="31"/>
        <v>0.911932620516144</v>
      </c>
      <c r="E943">
        <v>0.0287130106647008</v>
      </c>
      <c r="G943">
        <v>934</v>
      </c>
      <c r="H943">
        <f ca="1" t="shared" si="32"/>
        <v>-0.0341463245741952</v>
      </c>
    </row>
    <row r="944" spans="2:8">
      <c r="B944" s="31">
        <v>35775</v>
      </c>
      <c r="C944">
        <v>38.273315</v>
      </c>
      <c r="D944">
        <f t="shared" si="31"/>
        <v>-22.0311865590948</v>
      </c>
      <c r="E944">
        <v>0.0287063192723179</v>
      </c>
      <c r="G944">
        <v>935</v>
      </c>
      <c r="H944">
        <f ca="1" t="shared" si="32"/>
        <v>0.0163863733395913</v>
      </c>
    </row>
    <row r="945" spans="2:8">
      <c r="B945" s="31">
        <v>45322</v>
      </c>
      <c r="C945">
        <v>881.479858</v>
      </c>
      <c r="D945">
        <f t="shared" si="31"/>
        <v>0.807262099686003</v>
      </c>
      <c r="E945">
        <v>0.0286700754085751</v>
      </c>
      <c r="G945">
        <v>936</v>
      </c>
      <c r="H945">
        <f ca="1" t="shared" si="32"/>
        <v>0.0353378518086724</v>
      </c>
    </row>
    <row r="946" spans="2:8">
      <c r="B946" s="31">
        <v>43469</v>
      </c>
      <c r="C946">
        <v>169.894577</v>
      </c>
      <c r="D946">
        <f t="shared" si="31"/>
        <v>-1.00029261087009</v>
      </c>
      <c r="E946">
        <v>0.0286633692845888</v>
      </c>
      <c r="G946">
        <v>937</v>
      </c>
      <c r="H946">
        <f ca="1" t="shared" si="32"/>
        <v>0.012964135333106</v>
      </c>
    </row>
    <row r="947" spans="2:8">
      <c r="B947" s="31">
        <v>43229</v>
      </c>
      <c r="C947">
        <v>339.838867</v>
      </c>
      <c r="D947">
        <f t="shared" si="31"/>
        <v>0.657033596454404</v>
      </c>
      <c r="E947">
        <v>0.0286592645684638</v>
      </c>
      <c r="G947">
        <v>938</v>
      </c>
      <c r="H947">
        <f ca="1" t="shared" si="32"/>
        <v>-0.0141952498978886</v>
      </c>
    </row>
    <row r="948" spans="2:8">
      <c r="B948" s="31">
        <v>38748</v>
      </c>
      <c r="C948">
        <v>116.553314</v>
      </c>
      <c r="D948">
        <f t="shared" si="31"/>
        <v>-0.41416884122231</v>
      </c>
      <c r="E948">
        <v>0.0286539600238222</v>
      </c>
      <c r="G948">
        <v>939</v>
      </c>
      <c r="H948">
        <f ca="1" t="shared" si="32"/>
        <v>0.0136091381508287</v>
      </c>
    </row>
    <row r="949" spans="2:8">
      <c r="B949" s="31">
        <v>43643</v>
      </c>
      <c r="C949">
        <v>164.826065</v>
      </c>
      <c r="D949">
        <f t="shared" si="31"/>
        <v>0.8598975896197</v>
      </c>
      <c r="E949">
        <v>0.02864033064188</v>
      </c>
      <c r="G949">
        <v>940</v>
      </c>
      <c r="H949">
        <f ca="1" t="shared" si="32"/>
        <v>-0.00515756759710833</v>
      </c>
    </row>
    <row r="950" spans="2:8">
      <c r="B950" s="31">
        <v>37434</v>
      </c>
      <c r="C950">
        <v>23.092529</v>
      </c>
      <c r="D950">
        <f t="shared" si="31"/>
        <v>-2.30736984242826</v>
      </c>
      <c r="E950">
        <v>0.0286378767782428</v>
      </c>
      <c r="G950">
        <v>941</v>
      </c>
      <c r="H950">
        <f ca="1" t="shared" si="32"/>
        <v>0.010066044088197</v>
      </c>
    </row>
    <row r="951" spans="2:8">
      <c r="B951" s="31">
        <v>43938</v>
      </c>
      <c r="C951">
        <v>76.375534</v>
      </c>
      <c r="D951">
        <f t="shared" si="31"/>
        <v>-0.932986471819627</v>
      </c>
      <c r="E951">
        <v>0.0286271910059576</v>
      </c>
      <c r="G951">
        <v>942</v>
      </c>
      <c r="H951">
        <f ca="1" t="shared" si="32"/>
        <v>0.0106142192876632</v>
      </c>
    </row>
    <row r="952" spans="2:8">
      <c r="B952" s="31">
        <v>44088</v>
      </c>
      <c r="C952">
        <v>147.632874</v>
      </c>
      <c r="D952">
        <f t="shared" si="31"/>
        <v>-2.01379992101217</v>
      </c>
      <c r="E952">
        <v>0.0286099625751376</v>
      </c>
      <c r="G952">
        <v>943</v>
      </c>
      <c r="H952">
        <f ca="1" t="shared" si="32"/>
        <v>0.0230396015428836</v>
      </c>
    </row>
    <row r="953" spans="2:8">
      <c r="B953" s="31">
        <v>43042</v>
      </c>
      <c r="C953">
        <v>444.935944</v>
      </c>
      <c r="D953">
        <f t="shared" si="31"/>
        <v>0.93237041330156</v>
      </c>
      <c r="E953">
        <v>0.0285905154922705</v>
      </c>
      <c r="G953">
        <v>944</v>
      </c>
      <c r="H953">
        <f ca="1" t="shared" si="32"/>
        <v>0.00827085713931477</v>
      </c>
    </row>
    <row r="954" spans="2:8">
      <c r="B954" s="31">
        <v>34313</v>
      </c>
      <c r="C954">
        <v>30.090834</v>
      </c>
      <c r="D954">
        <f t="shared" si="31"/>
        <v>-0.250000182779912</v>
      </c>
      <c r="E954">
        <v>0.0285715577042498</v>
      </c>
      <c r="G954">
        <v>945</v>
      </c>
      <c r="H954">
        <f ca="1" t="shared" si="32"/>
        <v>0.0128193016179756</v>
      </c>
    </row>
    <row r="955" spans="2:8">
      <c r="B955" s="31">
        <v>33764</v>
      </c>
      <c r="C955">
        <v>37.613548</v>
      </c>
      <c r="D955">
        <f t="shared" si="31"/>
        <v>-0.251027023560766</v>
      </c>
      <c r="E955">
        <v>0.0285713275440009</v>
      </c>
      <c r="G955">
        <v>946</v>
      </c>
      <c r="H955">
        <f ca="1" t="shared" si="32"/>
        <v>-0.0147566575886438</v>
      </c>
    </row>
    <row r="956" spans="2:8">
      <c r="B956" s="31">
        <v>35752</v>
      </c>
      <c r="C956">
        <v>47.055565</v>
      </c>
      <c r="D956">
        <f t="shared" si="31"/>
        <v>0.419557346724027</v>
      </c>
      <c r="E956">
        <v>0.0285712646315053</v>
      </c>
      <c r="G956">
        <v>947</v>
      </c>
      <c r="H956">
        <f ca="1" t="shared" si="32"/>
        <v>0.0524522589288763</v>
      </c>
    </row>
    <row r="957" spans="2:8">
      <c r="B957" s="31">
        <v>36166</v>
      </c>
      <c r="C957">
        <v>27.313057</v>
      </c>
      <c r="D957">
        <f t="shared" si="31"/>
        <v>0.0633038989374203</v>
      </c>
      <c r="E957">
        <v>0.0285635181737438</v>
      </c>
      <c r="G957">
        <v>948</v>
      </c>
      <c r="H957">
        <f ca="1" t="shared" si="32"/>
        <v>0.0248743382868298</v>
      </c>
    </row>
    <row r="958" spans="2:8">
      <c r="B958" s="31">
        <v>37638</v>
      </c>
      <c r="C958">
        <v>25.584034</v>
      </c>
      <c r="D958">
        <f t="shared" si="31"/>
        <v>-5.86553043198739</v>
      </c>
      <c r="E958">
        <v>0.0285542147106277</v>
      </c>
      <c r="G958">
        <v>949</v>
      </c>
      <c r="H958">
        <f ca="1" t="shared" si="32"/>
        <v>0.023450869939929</v>
      </c>
    </row>
    <row r="959" spans="2:8">
      <c r="B959" s="31">
        <v>40910</v>
      </c>
      <c r="C959">
        <v>175.647964</v>
      </c>
      <c r="D959">
        <f t="shared" si="31"/>
        <v>0.226837795853984</v>
      </c>
      <c r="E959">
        <v>0.0285403877496695</v>
      </c>
      <c r="G959">
        <v>950</v>
      </c>
      <c r="H959">
        <f ca="1" t="shared" si="32"/>
        <v>-0.0099784436281172</v>
      </c>
    </row>
    <row r="960" spans="2:8">
      <c r="B960" s="31">
        <v>39378</v>
      </c>
      <c r="C960">
        <v>135.804367</v>
      </c>
      <c r="D960">
        <f t="shared" si="31"/>
        <v>0.836904073931584</v>
      </c>
      <c r="E960">
        <v>0.0285316671738547</v>
      </c>
      <c r="G960">
        <v>951</v>
      </c>
      <c r="H960">
        <f ca="1" t="shared" si="32"/>
        <v>0.0569807392783208</v>
      </c>
    </row>
    <row r="961" spans="2:8">
      <c r="B961" s="31">
        <v>36054</v>
      </c>
      <c r="C961">
        <v>22.149139</v>
      </c>
      <c r="D961">
        <f t="shared" si="31"/>
        <v>-2.24355908371878</v>
      </c>
      <c r="E961">
        <v>0.0285140203418291</v>
      </c>
      <c r="G961">
        <v>952</v>
      </c>
      <c r="H961">
        <f ca="1" t="shared" si="32"/>
        <v>0.0140606837332062</v>
      </c>
    </row>
    <row r="962" spans="2:8">
      <c r="B962" s="31">
        <v>39665</v>
      </c>
      <c r="C962">
        <v>71.842041</v>
      </c>
      <c r="D962">
        <f t="shared" si="31"/>
        <v>-0.238789012132882</v>
      </c>
      <c r="E962">
        <v>0.0285085302629416</v>
      </c>
      <c r="G962">
        <v>953</v>
      </c>
      <c r="H962">
        <f ca="1" t="shared" si="32"/>
        <v>0.0231019162434879</v>
      </c>
    </row>
    <row r="963" spans="2:8">
      <c r="B963" s="31">
        <v>43983</v>
      </c>
      <c r="C963">
        <v>88.997131</v>
      </c>
      <c r="D963">
        <f t="shared" si="31"/>
        <v>-0.454978610490264</v>
      </c>
      <c r="E963">
        <v>0.028475704458383</v>
      </c>
      <c r="G963">
        <v>954</v>
      </c>
      <c r="H963">
        <f ca="1" t="shared" si="32"/>
        <v>-0.00787775895745104</v>
      </c>
    </row>
    <row r="964" spans="2:8">
      <c r="B964" s="31">
        <v>40225</v>
      </c>
      <c r="C964">
        <v>129.488922</v>
      </c>
      <c r="D964">
        <f t="shared" si="31"/>
        <v>-0.0611537410126868</v>
      </c>
      <c r="E964">
        <v>0.0284432825844361</v>
      </c>
      <c r="G964">
        <v>955</v>
      </c>
      <c r="H964">
        <f ca="1" t="shared" si="32"/>
        <v>0.0660976106965051</v>
      </c>
    </row>
    <row r="965" spans="2:8">
      <c r="B965" s="31">
        <v>40331</v>
      </c>
      <c r="C965">
        <v>137.407654</v>
      </c>
      <c r="D965">
        <f t="shared" si="31"/>
        <v>0.485458320975337</v>
      </c>
      <c r="E965">
        <v>0.0284126384982893</v>
      </c>
      <c r="G965">
        <v>956</v>
      </c>
      <c r="H965">
        <f ca="1" t="shared" si="32"/>
        <v>-0.0144865232853078</v>
      </c>
    </row>
    <row r="966" spans="2:8">
      <c r="B966" s="31">
        <v>38532</v>
      </c>
      <c r="C966">
        <v>70.701965</v>
      </c>
      <c r="D966">
        <f t="shared" si="31"/>
        <v>-0.213432370656176</v>
      </c>
      <c r="E966">
        <v>0.0283886452095072</v>
      </c>
      <c r="G966">
        <v>957</v>
      </c>
      <c r="H966">
        <f ca="1" t="shared" si="32"/>
        <v>0.022627265260276</v>
      </c>
    </row>
    <row r="967" spans="2:8">
      <c r="B967" s="31">
        <v>39625</v>
      </c>
      <c r="C967">
        <v>85.792053</v>
      </c>
      <c r="D967">
        <f t="shared" si="31"/>
        <v>0.734438549920236</v>
      </c>
      <c r="E967">
        <v>0.0283812184795251</v>
      </c>
      <c r="G967">
        <v>958</v>
      </c>
      <c r="H967">
        <f ca="1" t="shared" si="32"/>
        <v>0.0024240401127957</v>
      </c>
    </row>
    <row r="968" spans="2:8">
      <c r="B968" s="31">
        <v>34221</v>
      </c>
      <c r="C968">
        <v>22.783062</v>
      </c>
      <c r="D968">
        <f t="shared" si="31"/>
        <v>-0.521474023114189</v>
      </c>
      <c r="E968">
        <v>0.0283019903119257</v>
      </c>
      <c r="G968">
        <v>959</v>
      </c>
      <c r="H968">
        <f ca="1" t="shared" si="32"/>
        <v>-0.0108412284038634</v>
      </c>
    </row>
    <row r="969" spans="2:8">
      <c r="B969" s="31">
        <v>37818</v>
      </c>
      <c r="C969">
        <v>34.663837</v>
      </c>
      <c r="D969">
        <f t="shared" si="31"/>
        <v>0.631080338855736</v>
      </c>
      <c r="E969">
        <v>0.0282867992946079</v>
      </c>
      <c r="G969">
        <v>960</v>
      </c>
      <c r="H969">
        <f ca="1" t="shared" si="32"/>
        <v>-0.0166688235220503</v>
      </c>
    </row>
    <row r="970" spans="2:8">
      <c r="B970" s="31">
        <v>37201</v>
      </c>
      <c r="C970">
        <v>12.788171</v>
      </c>
      <c r="D970">
        <f t="shared" ref="D970:D1033" si="33">(C970-C971)/C970</f>
        <v>-7.53651792738774</v>
      </c>
      <c r="E970">
        <v>0.0282620556137387</v>
      </c>
      <c r="G970">
        <v>961</v>
      </c>
      <c r="H970">
        <f ca="1" t="shared" si="32"/>
        <v>-0.0218850349864957</v>
      </c>
    </row>
    <row r="971" spans="2:8">
      <c r="B971" s="31">
        <v>38741</v>
      </c>
      <c r="C971">
        <v>109.166451</v>
      </c>
      <c r="D971">
        <f t="shared" si="33"/>
        <v>0.770432007540485</v>
      </c>
      <c r="E971">
        <v>0.0282571520072591</v>
      </c>
      <c r="G971">
        <v>962</v>
      </c>
      <c r="H971">
        <f ca="1" t="shared" ref="H971:H1034" si="34">_xlfn.NORM.INV(RAND(),N$12,N$13)</f>
        <v>0.0249169819950995</v>
      </c>
    </row>
    <row r="972" spans="2:8">
      <c r="B972" s="31">
        <v>37658</v>
      </c>
      <c r="C972">
        <v>25.061123</v>
      </c>
      <c r="D972">
        <f t="shared" si="33"/>
        <v>-2.33038012701985</v>
      </c>
      <c r="E972">
        <v>0.0282294612256601</v>
      </c>
      <c r="G972">
        <v>963</v>
      </c>
      <c r="H972">
        <f ca="1" t="shared" si="34"/>
        <v>0.01250524164027</v>
      </c>
    </row>
    <row r="973" spans="2:8">
      <c r="B973" s="31">
        <v>38023</v>
      </c>
      <c r="C973">
        <v>83.463066</v>
      </c>
      <c r="D973">
        <f t="shared" si="33"/>
        <v>0.817160395233983</v>
      </c>
      <c r="E973">
        <v>0.0281954535434871</v>
      </c>
      <c r="G973">
        <v>964</v>
      </c>
      <c r="H973">
        <f ca="1" t="shared" si="34"/>
        <v>0.0208759311460386</v>
      </c>
    </row>
    <row r="974" spans="2:8">
      <c r="B974" s="31">
        <v>34087</v>
      </c>
      <c r="C974">
        <v>15.260354</v>
      </c>
      <c r="D974">
        <f t="shared" si="33"/>
        <v>-4.66584988788596</v>
      </c>
      <c r="E974">
        <v>0.0281691368365374</v>
      </c>
      <c r="G974">
        <v>965</v>
      </c>
      <c r="H974">
        <f ca="1" t="shared" si="34"/>
        <v>0.0143596877311019</v>
      </c>
    </row>
    <row r="975" spans="2:8">
      <c r="B975" s="31">
        <v>43979</v>
      </c>
      <c r="C975">
        <v>86.462875</v>
      </c>
      <c r="D975">
        <f t="shared" si="33"/>
        <v>-4.06149428873375</v>
      </c>
      <c r="E975">
        <v>0.0281609303414904</v>
      </c>
      <c r="G975">
        <v>966</v>
      </c>
      <c r="H975">
        <f ca="1" t="shared" si="34"/>
        <v>-0.0130442579272972</v>
      </c>
    </row>
    <row r="976" spans="2:8">
      <c r="B976" s="31">
        <v>44642</v>
      </c>
      <c r="C976">
        <v>437.631348</v>
      </c>
      <c r="D976">
        <f t="shared" si="33"/>
        <v>0.942699271625304</v>
      </c>
      <c r="E976">
        <v>0.0281594452872696</v>
      </c>
      <c r="G976">
        <v>967</v>
      </c>
      <c r="H976">
        <f ca="1" t="shared" si="34"/>
        <v>-0.0783470130272224</v>
      </c>
    </row>
    <row r="977" spans="2:8">
      <c r="B977" s="31">
        <v>36292</v>
      </c>
      <c r="C977">
        <v>25.076595</v>
      </c>
      <c r="D977">
        <f t="shared" si="33"/>
        <v>-23.5002681185384</v>
      </c>
      <c r="E977">
        <v>0.0281479204014741</v>
      </c>
      <c r="G977">
        <v>968</v>
      </c>
      <c r="H977">
        <f ca="1" t="shared" si="34"/>
        <v>-0.0296509732259384</v>
      </c>
    </row>
    <row r="978" spans="2:8">
      <c r="B978" s="31">
        <v>45114</v>
      </c>
      <c r="C978">
        <v>614.383301</v>
      </c>
      <c r="D978">
        <f t="shared" si="33"/>
        <v>0.975530584936911</v>
      </c>
      <c r="E978">
        <v>0.0281462776931823</v>
      </c>
      <c r="G978">
        <v>969</v>
      </c>
      <c r="H978">
        <f ca="1" t="shared" si="34"/>
        <v>0.000223538835954028</v>
      </c>
    </row>
    <row r="979" spans="2:8">
      <c r="B979" s="31">
        <v>36948</v>
      </c>
      <c r="C979">
        <v>15.0336</v>
      </c>
      <c r="D979">
        <f t="shared" si="33"/>
        <v>-6.99233530225628</v>
      </c>
      <c r="E979">
        <v>0.0281331816730524</v>
      </c>
      <c r="G979">
        <v>970</v>
      </c>
      <c r="H979">
        <f ca="1" t="shared" si="34"/>
        <v>0.0312497377900471</v>
      </c>
    </row>
    <row r="980" spans="2:8">
      <c r="B980" s="31">
        <v>43747</v>
      </c>
      <c r="C980">
        <v>120.153572</v>
      </c>
      <c r="D980">
        <f t="shared" si="33"/>
        <v>0.7813122692682</v>
      </c>
      <c r="E980">
        <v>0.028122384909206</v>
      </c>
      <c r="G980">
        <v>971</v>
      </c>
      <c r="H980">
        <f ca="1" t="shared" si="34"/>
        <v>-0.0240386570418356</v>
      </c>
    </row>
    <row r="981" spans="2:8">
      <c r="B981" s="31">
        <v>37770</v>
      </c>
      <c r="C981">
        <v>26.276112</v>
      </c>
      <c r="D981">
        <f t="shared" si="33"/>
        <v>-19.0780302276075</v>
      </c>
      <c r="E981">
        <v>0.0280947577023573</v>
      </c>
      <c r="G981">
        <v>972</v>
      </c>
      <c r="H981">
        <f ca="1" t="shared" si="34"/>
        <v>0.01024572704264</v>
      </c>
    </row>
    <row r="982" spans="2:8">
      <c r="B982" s="31">
        <v>45061</v>
      </c>
      <c r="C982">
        <v>527.572571</v>
      </c>
      <c r="D982">
        <f t="shared" si="33"/>
        <v>0.865171176611454</v>
      </c>
      <c r="E982">
        <v>0.0280681460977622</v>
      </c>
      <c r="G982">
        <v>973</v>
      </c>
      <c r="H982">
        <f ca="1" t="shared" si="34"/>
        <v>-0.0207294236829143</v>
      </c>
    </row>
    <row r="983" spans="2:8">
      <c r="B983" s="31">
        <v>38496</v>
      </c>
      <c r="C983">
        <v>71.131989</v>
      </c>
      <c r="D983">
        <f t="shared" si="33"/>
        <v>0.605159543619679</v>
      </c>
      <c r="E983">
        <v>0.0280615097097875</v>
      </c>
      <c r="G983">
        <v>974</v>
      </c>
      <c r="H983">
        <f ca="1" t="shared" si="34"/>
        <v>-0.0130234702779308</v>
      </c>
    </row>
    <row r="984" spans="2:8">
      <c r="B984" s="31">
        <v>36314</v>
      </c>
      <c r="C984">
        <v>28.085787</v>
      </c>
      <c r="D984">
        <f t="shared" si="33"/>
        <v>-14.4651776359338</v>
      </c>
      <c r="E984">
        <v>0.0280422264827402</v>
      </c>
      <c r="G984">
        <v>975</v>
      </c>
      <c r="H984">
        <f ca="1" t="shared" si="34"/>
        <v>-0.00699415445342578</v>
      </c>
    </row>
    <row r="985" spans="2:8">
      <c r="B985" s="31">
        <v>43024</v>
      </c>
      <c r="C985">
        <v>434.351685</v>
      </c>
      <c r="D985">
        <f t="shared" si="33"/>
        <v>-1.13442043168314</v>
      </c>
      <c r="E985">
        <v>0.0280287781086885</v>
      </c>
      <c r="G985">
        <v>976</v>
      </c>
      <c r="H985">
        <f ca="1" t="shared" si="34"/>
        <v>0.00188951359278588</v>
      </c>
    </row>
    <row r="986" spans="2:8">
      <c r="B986" s="31">
        <v>45448</v>
      </c>
      <c r="C986">
        <v>927.089111</v>
      </c>
      <c r="D986">
        <f t="shared" si="33"/>
        <v>0.916065412615983</v>
      </c>
      <c r="E986">
        <v>0.0280122457397733</v>
      </c>
      <c r="G986">
        <v>977</v>
      </c>
      <c r="H986">
        <f ca="1" t="shared" si="34"/>
        <v>-0.010599119143769</v>
      </c>
    </row>
    <row r="987" spans="2:8">
      <c r="B987" s="31">
        <v>38365</v>
      </c>
      <c r="C987">
        <v>77.814842</v>
      </c>
      <c r="D987">
        <f t="shared" si="33"/>
        <v>0.65473402876022</v>
      </c>
      <c r="E987">
        <v>0.0280115970678189</v>
      </c>
      <c r="G987">
        <v>978</v>
      </c>
      <c r="H987">
        <f ca="1" t="shared" si="34"/>
        <v>-0.0447285722634278</v>
      </c>
    </row>
    <row r="988" spans="2:8">
      <c r="B988" s="31">
        <v>33561</v>
      </c>
      <c r="C988">
        <v>26.866817</v>
      </c>
      <c r="D988">
        <f t="shared" si="33"/>
        <v>0</v>
      </c>
      <c r="E988">
        <v>0.0279997812915464</v>
      </c>
      <c r="G988">
        <v>979</v>
      </c>
      <c r="H988">
        <f ca="1" t="shared" si="34"/>
        <v>0.00684748130159214</v>
      </c>
    </row>
    <row r="989" spans="2:8">
      <c r="B989" s="31">
        <v>33472</v>
      </c>
      <c r="C989">
        <v>26.866817</v>
      </c>
      <c r="D989">
        <f t="shared" si="33"/>
        <v>0.42799990039758</v>
      </c>
      <c r="E989">
        <v>0.0279997812915464</v>
      </c>
      <c r="G989">
        <v>980</v>
      </c>
      <c r="H989">
        <f ca="1" t="shared" si="34"/>
        <v>0.0226950496364967</v>
      </c>
    </row>
    <row r="990" spans="2:8">
      <c r="B990" s="31">
        <v>34100</v>
      </c>
      <c r="C990">
        <v>15.367822</v>
      </c>
      <c r="D990">
        <f t="shared" si="33"/>
        <v>-6.36966298802784</v>
      </c>
      <c r="E990">
        <v>0.0279718232030538</v>
      </c>
      <c r="G990">
        <v>981</v>
      </c>
      <c r="H990">
        <f ca="1" t="shared" si="34"/>
        <v>0.0414731371132979</v>
      </c>
    </row>
    <row r="991" spans="2:8">
      <c r="B991" s="31">
        <v>39252</v>
      </c>
      <c r="C991">
        <v>113.255669</v>
      </c>
      <c r="D991">
        <f t="shared" si="33"/>
        <v>-0.49495894991358</v>
      </c>
      <c r="E991">
        <v>0.027957823462241</v>
      </c>
      <c r="G991">
        <v>982</v>
      </c>
      <c r="H991">
        <f ca="1" t="shared" si="34"/>
        <v>0.0232339140914694</v>
      </c>
    </row>
    <row r="992" spans="2:8">
      <c r="B992" s="31">
        <v>40399</v>
      </c>
      <c r="C992">
        <v>169.312576</v>
      </c>
      <c r="D992">
        <f t="shared" si="33"/>
        <v>-2.15206728057814</v>
      </c>
      <c r="E992">
        <v>0.0279531391690598</v>
      </c>
      <c r="G992">
        <v>983</v>
      </c>
      <c r="H992">
        <f ca="1" t="shared" si="34"/>
        <v>0.0349180503430741</v>
      </c>
    </row>
    <row r="993" spans="2:8">
      <c r="B993" s="31">
        <v>42671</v>
      </c>
      <c r="C993">
        <v>533.684631</v>
      </c>
      <c r="D993">
        <f t="shared" si="33"/>
        <v>0.95769540719639</v>
      </c>
      <c r="E993">
        <v>0.0279329928839564</v>
      </c>
      <c r="G993">
        <v>984</v>
      </c>
      <c r="H993">
        <f ca="1" t="shared" si="34"/>
        <v>0.0325779525984621</v>
      </c>
    </row>
    <row r="994" spans="2:8">
      <c r="B994" s="31">
        <v>37390</v>
      </c>
      <c r="C994">
        <v>22.577311</v>
      </c>
      <c r="D994">
        <f t="shared" si="33"/>
        <v>-1.0626525895843</v>
      </c>
      <c r="E994">
        <v>0.0279291896187284</v>
      </c>
      <c r="G994">
        <v>985</v>
      </c>
      <c r="H994">
        <f ca="1" t="shared" si="34"/>
        <v>-0.0179742372944637</v>
      </c>
    </row>
    <row r="995" spans="2:8">
      <c r="B995" s="31">
        <v>34505</v>
      </c>
      <c r="C995">
        <v>46.569149</v>
      </c>
      <c r="D995">
        <f t="shared" si="33"/>
        <v>-6.87050534249617</v>
      </c>
      <c r="E995">
        <v>0.0279066941936173</v>
      </c>
      <c r="G995">
        <v>986</v>
      </c>
      <c r="H995">
        <f ca="1" t="shared" si="34"/>
        <v>0.0028741700970905</v>
      </c>
    </row>
    <row r="996" spans="2:8">
      <c r="B996" s="31">
        <v>41681</v>
      </c>
      <c r="C996">
        <v>366.522736</v>
      </c>
      <c r="D996">
        <f t="shared" si="33"/>
        <v>0.224950558046691</v>
      </c>
      <c r="E996">
        <v>0.0279037423752069</v>
      </c>
      <c r="G996">
        <v>987</v>
      </c>
      <c r="H996">
        <f ca="1" t="shared" si="34"/>
        <v>0.020299001630941</v>
      </c>
    </row>
    <row r="997" spans="2:8">
      <c r="B997" s="31">
        <v>41040</v>
      </c>
      <c r="C997">
        <v>284.073242</v>
      </c>
      <c r="D997">
        <f t="shared" si="33"/>
        <v>0.869493385793795</v>
      </c>
      <c r="E997">
        <v>0.0278991957996522</v>
      </c>
      <c r="G997">
        <v>988</v>
      </c>
      <c r="H997">
        <f ca="1" t="shared" si="34"/>
        <v>-0.00226840541467506</v>
      </c>
    </row>
    <row r="998" spans="2:8">
      <c r="B998" s="31">
        <v>35856</v>
      </c>
      <c r="C998">
        <v>37.073437</v>
      </c>
      <c r="D998">
        <f t="shared" si="33"/>
        <v>-5.6796484771563</v>
      </c>
      <c r="E998">
        <v>0.0278809326472752</v>
      </c>
      <c r="G998">
        <v>989</v>
      </c>
      <c r="H998">
        <f ca="1" t="shared" si="34"/>
        <v>-0.00919635238546118</v>
      </c>
    </row>
    <row r="999" spans="2:8">
      <c r="B999" s="31">
        <v>41213</v>
      </c>
      <c r="C999">
        <v>247.637527</v>
      </c>
      <c r="D999">
        <f t="shared" si="33"/>
        <v>0.534452894128603</v>
      </c>
      <c r="E999">
        <v>0.0278704891120965</v>
      </c>
      <c r="G999">
        <v>990</v>
      </c>
      <c r="H999">
        <f ca="1" t="shared" si="34"/>
        <v>0.0133682885789841</v>
      </c>
    </row>
    <row r="1000" spans="2:8">
      <c r="B1000" s="31">
        <v>39321</v>
      </c>
      <c r="C1000">
        <v>115.286934</v>
      </c>
      <c r="D1000">
        <f t="shared" si="33"/>
        <v>-7.4518955721383</v>
      </c>
      <c r="E1000">
        <v>0.0278354266928463</v>
      </c>
      <c r="G1000">
        <v>991</v>
      </c>
      <c r="H1000">
        <f ca="1" t="shared" si="34"/>
        <v>0.0199355811548439</v>
      </c>
    </row>
    <row r="1001" spans="2:8">
      <c r="B1001" s="31">
        <v>45352</v>
      </c>
      <c r="C1001">
        <v>974.393127</v>
      </c>
      <c r="D1001">
        <f t="shared" si="33"/>
        <v>0.969639832034653</v>
      </c>
      <c r="E1001">
        <v>0.0278289452671807</v>
      </c>
      <c r="G1001">
        <v>992</v>
      </c>
      <c r="H1001">
        <f ca="1" t="shared" si="34"/>
        <v>-0.0149552503101686</v>
      </c>
    </row>
    <row r="1002" spans="2:8">
      <c r="B1002" s="31">
        <v>37797</v>
      </c>
      <c r="C1002">
        <v>29.582739</v>
      </c>
      <c r="D1002">
        <f t="shared" si="33"/>
        <v>-3.12184520845078</v>
      </c>
      <c r="E1002">
        <v>0.0278137193449193</v>
      </c>
      <c r="G1002">
        <v>993</v>
      </c>
      <c r="H1002">
        <f ca="1" t="shared" si="34"/>
        <v>-0.0575141820655633</v>
      </c>
    </row>
    <row r="1003" spans="2:8">
      <c r="B1003" s="31">
        <v>39409</v>
      </c>
      <c r="C1003">
        <v>121.935471</v>
      </c>
      <c r="D1003">
        <f t="shared" si="33"/>
        <v>0.746172457069527</v>
      </c>
      <c r="E1003">
        <v>0.0277875746262546</v>
      </c>
      <c r="G1003">
        <v>994</v>
      </c>
      <c r="H1003">
        <f ca="1" t="shared" si="34"/>
        <v>0.0104544009910643</v>
      </c>
    </row>
    <row r="1004" spans="2:8">
      <c r="B1004" s="31">
        <v>33806</v>
      </c>
      <c r="C1004">
        <v>30.950581</v>
      </c>
      <c r="D1004">
        <f t="shared" si="33"/>
        <v>0.500000016154786</v>
      </c>
      <c r="E1004">
        <v>0.0277780568965732</v>
      </c>
      <c r="G1004">
        <v>995</v>
      </c>
      <c r="H1004">
        <f ca="1" t="shared" si="34"/>
        <v>-0.0275408450666225</v>
      </c>
    </row>
    <row r="1005" spans="2:8">
      <c r="B1005" s="31">
        <v>34103</v>
      </c>
      <c r="C1005">
        <v>15.47529</v>
      </c>
      <c r="D1005">
        <f t="shared" si="33"/>
        <v>-20.5105552141511</v>
      </c>
      <c r="E1005">
        <v>0.0277780254844981</v>
      </c>
      <c r="G1005">
        <v>996</v>
      </c>
      <c r="H1005">
        <f ca="1" t="shared" si="34"/>
        <v>-0.00447193483640207</v>
      </c>
    </row>
    <row r="1006" spans="2:8">
      <c r="B1006" s="31">
        <v>44351</v>
      </c>
      <c r="C1006">
        <v>332.88208</v>
      </c>
      <c r="D1006">
        <f t="shared" si="33"/>
        <v>0.932164257685484</v>
      </c>
      <c r="E1006">
        <v>0.0277654327322156</v>
      </c>
      <c r="G1006">
        <v>997</v>
      </c>
      <c r="H1006">
        <f ca="1" t="shared" si="34"/>
        <v>-0.0468455737226128</v>
      </c>
    </row>
    <row r="1007" spans="2:8">
      <c r="B1007" s="31">
        <v>36606</v>
      </c>
      <c r="C1007">
        <v>22.581303</v>
      </c>
      <c r="D1007">
        <f t="shared" si="33"/>
        <v>-14.5449964955521</v>
      </c>
      <c r="E1007">
        <v>0.0277499044231415</v>
      </c>
      <c r="G1007">
        <v>998</v>
      </c>
      <c r="H1007">
        <f ca="1" t="shared" si="34"/>
        <v>-0.017122742111698</v>
      </c>
    </row>
    <row r="1008" spans="2:8">
      <c r="B1008" s="31">
        <v>42377</v>
      </c>
      <c r="C1008">
        <v>351.026276</v>
      </c>
      <c r="D1008">
        <f t="shared" si="33"/>
        <v>0.323081802571384</v>
      </c>
      <c r="E1008">
        <v>0.0277344907365281</v>
      </c>
      <c r="G1008">
        <v>999</v>
      </c>
      <c r="H1008">
        <f ca="1" t="shared" si="34"/>
        <v>-0.0117529077517422</v>
      </c>
    </row>
    <row r="1009" spans="2:8">
      <c r="B1009" s="31">
        <v>40490</v>
      </c>
      <c r="C1009">
        <v>237.616074</v>
      </c>
      <c r="D1009">
        <f t="shared" si="33"/>
        <v>0.421491683260451</v>
      </c>
      <c r="E1009">
        <v>0.0277329007632708</v>
      </c>
      <c r="G1009">
        <v>1000</v>
      </c>
      <c r="H1009">
        <f ca="1" t="shared" si="34"/>
        <v>-0.0501441721227857</v>
      </c>
    </row>
    <row r="1010" spans="2:8">
      <c r="B1010" s="31">
        <v>40170</v>
      </c>
      <c r="C1010">
        <v>137.462875</v>
      </c>
      <c r="D1010">
        <f t="shared" si="33"/>
        <v>0.0930269354543909</v>
      </c>
      <c r="E1010">
        <v>0.0277313201837223</v>
      </c>
      <c r="G1010">
        <v>1001</v>
      </c>
      <c r="H1010">
        <f ca="1" t="shared" si="34"/>
        <v>0.0234129792342251</v>
      </c>
    </row>
    <row r="1011" spans="2:8">
      <c r="B1011" s="31">
        <v>39440</v>
      </c>
      <c r="C1011">
        <v>124.675125</v>
      </c>
      <c r="D1011">
        <f t="shared" si="33"/>
        <v>-1.27903649585272</v>
      </c>
      <c r="E1011">
        <v>0.027724584194321</v>
      </c>
      <c r="G1011">
        <v>1002</v>
      </c>
      <c r="H1011">
        <f ca="1" t="shared" si="34"/>
        <v>-0.0265195998593971</v>
      </c>
    </row>
    <row r="1012" spans="2:8">
      <c r="B1012" s="31">
        <v>41459</v>
      </c>
      <c r="C1012">
        <v>284.13916</v>
      </c>
      <c r="D1012">
        <f t="shared" si="33"/>
        <v>0.467862898588143</v>
      </c>
      <c r="E1012">
        <v>0.0277112102393772</v>
      </c>
      <c r="G1012">
        <v>1003</v>
      </c>
      <c r="H1012">
        <f ca="1" t="shared" si="34"/>
        <v>0.0490948855938273</v>
      </c>
    </row>
    <row r="1013" spans="2:8">
      <c r="B1013" s="31">
        <v>38792</v>
      </c>
      <c r="C1013">
        <v>151.200989</v>
      </c>
      <c r="D1013">
        <f t="shared" si="33"/>
        <v>-0.985615656257381</v>
      </c>
      <c r="E1013">
        <v>0.0276915979696402</v>
      </c>
      <c r="G1013">
        <v>1004</v>
      </c>
      <c r="H1013">
        <f ca="1" t="shared" si="34"/>
        <v>-0.0324974289943495</v>
      </c>
    </row>
    <row r="1014" spans="2:8">
      <c r="B1014" s="31">
        <v>41409</v>
      </c>
      <c r="C1014">
        <v>300.227051</v>
      </c>
      <c r="D1014">
        <f t="shared" si="33"/>
        <v>0.844617885548228</v>
      </c>
      <c r="E1014">
        <v>0.0276832116636953</v>
      </c>
      <c r="G1014">
        <v>1005</v>
      </c>
      <c r="H1014">
        <f ca="1" t="shared" si="34"/>
        <v>-0.00372511018586451</v>
      </c>
    </row>
    <row r="1015" spans="2:8">
      <c r="B1015" s="31">
        <v>36398</v>
      </c>
      <c r="C1015">
        <v>46.649914</v>
      </c>
      <c r="D1015">
        <f t="shared" si="33"/>
        <v>-0.282228901858211</v>
      </c>
      <c r="E1015">
        <v>0.0276745633443183</v>
      </c>
      <c r="G1015">
        <v>1006</v>
      </c>
      <c r="H1015">
        <f ca="1" t="shared" si="34"/>
        <v>0.0396619240657103</v>
      </c>
    </row>
    <row r="1016" spans="2:8">
      <c r="B1016" s="31">
        <v>35349</v>
      </c>
      <c r="C1016">
        <v>59.815868</v>
      </c>
      <c r="D1016">
        <f t="shared" si="33"/>
        <v>0.545451434391958</v>
      </c>
      <c r="E1016">
        <v>0.0276692967157143</v>
      </c>
      <c r="G1016">
        <v>1007</v>
      </c>
      <c r="H1016">
        <f ca="1" t="shared" si="34"/>
        <v>-0.0320683126737875</v>
      </c>
    </row>
    <row r="1017" spans="2:8">
      <c r="B1017" s="31">
        <v>33521</v>
      </c>
      <c r="C1017">
        <v>27.189217</v>
      </c>
      <c r="D1017">
        <f t="shared" si="33"/>
        <v>-4.7202285008796</v>
      </c>
      <c r="E1017">
        <v>0.0276674756761109</v>
      </c>
      <c r="G1017">
        <v>1008</v>
      </c>
      <c r="H1017">
        <f ca="1" t="shared" si="34"/>
        <v>0.0584127038285302</v>
      </c>
    </row>
    <row r="1018" spans="2:8">
      <c r="B1018" s="31">
        <v>40386</v>
      </c>
      <c r="C1018">
        <v>155.528534</v>
      </c>
      <c r="D1018">
        <f t="shared" si="33"/>
        <v>0.46835270111914</v>
      </c>
      <c r="E1018">
        <v>0.027647775552234</v>
      </c>
      <c r="G1018">
        <v>1009</v>
      </c>
      <c r="H1018">
        <f ca="1" t="shared" si="34"/>
        <v>0.0767427615818742</v>
      </c>
    </row>
    <row r="1019" spans="2:8">
      <c r="B1019" s="31">
        <v>43957</v>
      </c>
      <c r="C1019">
        <v>82.686325</v>
      </c>
      <c r="D1019">
        <f t="shared" si="33"/>
        <v>-3.28177624292771</v>
      </c>
      <c r="E1019">
        <v>0.027644099553342</v>
      </c>
      <c r="G1019">
        <v>1010</v>
      </c>
      <c r="H1019">
        <f ca="1" t="shared" si="34"/>
        <v>-0.0188128014334545</v>
      </c>
    </row>
    <row r="1020" spans="2:8">
      <c r="B1020" s="31">
        <v>41669</v>
      </c>
      <c r="C1020">
        <v>354.044342</v>
      </c>
      <c r="D1020">
        <f t="shared" si="33"/>
        <v>0.581999598796017</v>
      </c>
      <c r="E1020">
        <v>0.0276433085887303</v>
      </c>
      <c r="G1020">
        <v>1011</v>
      </c>
      <c r="H1020">
        <f ca="1" t="shared" si="34"/>
        <v>-0.0107207603591898</v>
      </c>
    </row>
    <row r="1021" spans="2:8">
      <c r="B1021" s="31">
        <v>39077</v>
      </c>
      <c r="C1021">
        <v>147.990677</v>
      </c>
      <c r="D1021">
        <f t="shared" si="33"/>
        <v>0.169464634586407</v>
      </c>
      <c r="E1021">
        <v>0.0276412885117081</v>
      </c>
      <c r="G1021">
        <v>1012</v>
      </c>
      <c r="H1021">
        <f ca="1" t="shared" si="34"/>
        <v>0.0253058501011918</v>
      </c>
    </row>
    <row r="1022" spans="2:8">
      <c r="B1022" s="31">
        <v>39218</v>
      </c>
      <c r="C1022">
        <v>122.911491</v>
      </c>
      <c r="D1022">
        <f t="shared" si="33"/>
        <v>0.569682976183244</v>
      </c>
      <c r="E1022">
        <v>0.0276323960629523</v>
      </c>
      <c r="G1022">
        <v>1013</v>
      </c>
      <c r="H1022">
        <f ca="1" t="shared" si="34"/>
        <v>0.0112926211832563</v>
      </c>
    </row>
    <row r="1023" spans="2:8">
      <c r="B1023" s="31">
        <v>35096</v>
      </c>
      <c r="C1023">
        <v>52.890907</v>
      </c>
      <c r="D1023">
        <f t="shared" si="33"/>
        <v>-7.27140795675899</v>
      </c>
      <c r="E1023">
        <v>0.0276309309651279</v>
      </c>
      <c r="G1023">
        <v>1014</v>
      </c>
      <c r="H1023">
        <f ca="1" t="shared" si="34"/>
        <v>0.0679692208695683</v>
      </c>
    </row>
    <row r="1024" spans="2:8">
      <c r="B1024" s="31">
        <v>44757</v>
      </c>
      <c r="C1024">
        <v>437.482269</v>
      </c>
      <c r="D1024">
        <f t="shared" si="33"/>
        <v>0.950958935892325</v>
      </c>
      <c r="E1024">
        <v>0.0276011460478184</v>
      </c>
      <c r="G1024">
        <v>1015</v>
      </c>
      <c r="H1024">
        <f ca="1" t="shared" si="34"/>
        <v>0.0516660508200302</v>
      </c>
    </row>
    <row r="1025" spans="2:8">
      <c r="B1025" s="31">
        <v>37498</v>
      </c>
      <c r="C1025">
        <v>21.454596</v>
      </c>
      <c r="D1025">
        <f t="shared" si="33"/>
        <v>-18.492421390736</v>
      </c>
      <c r="E1025">
        <v>0.0275983756580641</v>
      </c>
      <c r="G1025">
        <v>1016</v>
      </c>
      <c r="H1025">
        <f ca="1" t="shared" si="34"/>
        <v>0.0547158117697526</v>
      </c>
    </row>
    <row r="1026" spans="2:8">
      <c r="B1026" s="31">
        <v>45016</v>
      </c>
      <c r="C1026">
        <v>418.202026</v>
      </c>
      <c r="D1026">
        <f t="shared" si="33"/>
        <v>0.236929607796783</v>
      </c>
      <c r="E1026">
        <v>0.0275665355098016</v>
      </c>
      <c r="G1026">
        <v>1017</v>
      </c>
      <c r="H1026">
        <f ca="1" t="shared" si="34"/>
        <v>-0.00848167671020511</v>
      </c>
    </row>
    <row r="1027" spans="2:8">
      <c r="B1027" s="31">
        <v>44333</v>
      </c>
      <c r="C1027">
        <v>319.117584</v>
      </c>
      <c r="D1027">
        <f t="shared" si="33"/>
        <v>0.949203231621357</v>
      </c>
      <c r="E1027">
        <v>0.0275615617596303</v>
      </c>
      <c r="G1027">
        <v>1018</v>
      </c>
      <c r="H1027">
        <f ca="1" t="shared" si="34"/>
        <v>0.0136147883999101</v>
      </c>
    </row>
    <row r="1028" spans="2:8">
      <c r="B1028" s="31">
        <v>37236</v>
      </c>
      <c r="C1028">
        <v>16.210142</v>
      </c>
      <c r="D1028">
        <f t="shared" si="33"/>
        <v>-8.45649001717567</v>
      </c>
      <c r="E1028">
        <v>0.0275144412676953</v>
      </c>
      <c r="G1028">
        <v>1019</v>
      </c>
      <c r="H1028">
        <f ca="1" t="shared" si="34"/>
        <v>0.0055935355239043</v>
      </c>
    </row>
    <row r="1029" spans="2:8">
      <c r="B1029" s="31">
        <v>40375</v>
      </c>
      <c r="C1029">
        <v>153.291046</v>
      </c>
      <c r="D1029">
        <f t="shared" si="33"/>
        <v>0.869614171724029</v>
      </c>
      <c r="E1029">
        <v>0.027510824082967</v>
      </c>
      <c r="G1029">
        <v>1020</v>
      </c>
      <c r="H1029">
        <f ca="1" t="shared" si="34"/>
        <v>0.0133051902602209</v>
      </c>
    </row>
    <row r="1030" spans="2:8">
      <c r="B1030" s="31">
        <v>36075</v>
      </c>
      <c r="C1030">
        <v>19.98698</v>
      </c>
      <c r="D1030">
        <f t="shared" si="33"/>
        <v>-6.06926729300775</v>
      </c>
      <c r="E1030">
        <v>0.027509458657586</v>
      </c>
      <c r="G1030">
        <v>1021</v>
      </c>
      <c r="H1030">
        <f ca="1" t="shared" si="34"/>
        <v>0.00798733741744776</v>
      </c>
    </row>
    <row r="1031" spans="2:8">
      <c r="B1031" s="31">
        <v>40332</v>
      </c>
      <c r="C1031">
        <v>141.293304</v>
      </c>
      <c r="D1031">
        <f t="shared" si="33"/>
        <v>-2.09556689254007</v>
      </c>
      <c r="E1031">
        <v>0.0275005954988497</v>
      </c>
      <c r="G1031">
        <v>1022</v>
      </c>
      <c r="H1031">
        <f ca="1" t="shared" si="34"/>
        <v>0.0268232271693943</v>
      </c>
    </row>
    <row r="1032" spans="2:8">
      <c r="B1032" s="31">
        <v>44991</v>
      </c>
      <c r="C1032">
        <v>437.382874</v>
      </c>
      <c r="D1032">
        <f t="shared" si="33"/>
        <v>-0.0745285308084558</v>
      </c>
      <c r="E1032">
        <v>0.0274937605353062</v>
      </c>
      <c r="G1032">
        <v>1023</v>
      </c>
      <c r="H1032">
        <f ca="1" t="shared" si="34"/>
        <v>0.028950605369193</v>
      </c>
    </row>
    <row r="1033" spans="2:8">
      <c r="B1033" s="31">
        <v>42817</v>
      </c>
      <c r="C1033">
        <v>469.980377</v>
      </c>
      <c r="D1033">
        <f t="shared" si="33"/>
        <v>0.808887667665325</v>
      </c>
      <c r="E1033">
        <v>0.02749001795026</v>
      </c>
      <c r="G1033">
        <v>1024</v>
      </c>
      <c r="H1033">
        <f ca="1" t="shared" si="34"/>
        <v>-0.00237849943064824</v>
      </c>
    </row>
    <row r="1034" spans="2:8">
      <c r="B1034" s="31">
        <v>38674</v>
      </c>
      <c r="C1034">
        <v>89.819046</v>
      </c>
      <c r="D1034">
        <f t="shared" ref="D1034:D1097" si="35">(C1034-C1035)/C1034</f>
        <v>0.400335915391486</v>
      </c>
      <c r="E1034">
        <v>0.0274751971870199</v>
      </c>
      <c r="G1034">
        <v>1025</v>
      </c>
      <c r="H1034">
        <f ca="1" t="shared" si="34"/>
        <v>-0.00152127681119184</v>
      </c>
    </row>
    <row r="1035" spans="2:8">
      <c r="B1035" s="31">
        <v>40010</v>
      </c>
      <c r="C1035">
        <v>53.861256</v>
      </c>
      <c r="D1035">
        <f t="shared" si="35"/>
        <v>0.645642611824722</v>
      </c>
      <c r="E1035">
        <v>0.0274688729872916</v>
      </c>
      <c r="G1035">
        <v>1026</v>
      </c>
      <c r="H1035">
        <f ca="1" t="shared" ref="H1035:H1098" si="36">_xlfn.NORM.INV(RAND(),N$12,N$13)</f>
        <v>0.0426632397405514</v>
      </c>
    </row>
    <row r="1036" spans="2:8">
      <c r="B1036" s="31">
        <v>37279</v>
      </c>
      <c r="C1036">
        <v>19.086134</v>
      </c>
      <c r="D1036">
        <f t="shared" si="35"/>
        <v>-5.35113213603132</v>
      </c>
      <c r="E1036">
        <v>0.0273971145754295</v>
      </c>
      <c r="G1036">
        <v>1027</v>
      </c>
      <c r="H1036">
        <f ca="1" t="shared" si="36"/>
        <v>-0.0153462559222196</v>
      </c>
    </row>
    <row r="1037" spans="2:8">
      <c r="B1037" s="31">
        <v>39436</v>
      </c>
      <c r="C1037">
        <v>121.218559</v>
      </c>
      <c r="D1037">
        <f t="shared" si="35"/>
        <v>0.886383156889367</v>
      </c>
      <c r="E1037">
        <v>0.0273887268367874</v>
      </c>
      <c r="G1037">
        <v>1028</v>
      </c>
      <c r="H1037">
        <f ca="1" t="shared" si="36"/>
        <v>-0.0339420714142622</v>
      </c>
    </row>
    <row r="1038" spans="2:8">
      <c r="B1038" s="31">
        <v>36754</v>
      </c>
      <c r="C1038">
        <v>13.77247</v>
      </c>
      <c r="D1038">
        <f t="shared" si="35"/>
        <v>-69.3910273901486</v>
      </c>
      <c r="E1038">
        <v>0.027359072119961</v>
      </c>
      <c r="G1038">
        <v>1029</v>
      </c>
      <c r="H1038">
        <f ca="1" t="shared" si="36"/>
        <v>-0.000355979853906855</v>
      </c>
    </row>
    <row r="1039" spans="2:8">
      <c r="B1039" s="31">
        <v>45369</v>
      </c>
      <c r="C1039">
        <v>969.458313</v>
      </c>
      <c r="D1039">
        <f t="shared" si="35"/>
        <v>0.426129206857397</v>
      </c>
      <c r="E1039">
        <v>0.0273536135018938</v>
      </c>
      <c r="G1039">
        <v>1030</v>
      </c>
      <c r="H1039">
        <f ca="1" t="shared" si="36"/>
        <v>0.025102773571706</v>
      </c>
    </row>
    <row r="1040" spans="2:8">
      <c r="B1040" s="31">
        <v>42667</v>
      </c>
      <c r="C1040">
        <v>556.343811</v>
      </c>
      <c r="D1040">
        <f t="shared" si="35"/>
        <v>0.391593785519796</v>
      </c>
      <c r="E1040">
        <v>0.0273311299584133</v>
      </c>
      <c r="G1040">
        <v>1031</v>
      </c>
      <c r="H1040">
        <f ca="1" t="shared" si="36"/>
        <v>-0.0201908969214884</v>
      </c>
    </row>
    <row r="1041" spans="2:8">
      <c r="B1041" s="31">
        <v>41674</v>
      </c>
      <c r="C1041">
        <v>338.483032</v>
      </c>
      <c r="D1041">
        <f t="shared" si="35"/>
        <v>0.219705388363456</v>
      </c>
      <c r="E1041">
        <v>0.0273239339217452</v>
      </c>
      <c r="G1041">
        <v>1032</v>
      </c>
      <c r="H1041">
        <f ca="1" t="shared" si="36"/>
        <v>-0.00526755890214985</v>
      </c>
    </row>
    <row r="1042" spans="2:8">
      <c r="B1042" s="31">
        <v>41057</v>
      </c>
      <c r="C1042">
        <v>264.116486</v>
      </c>
      <c r="D1042">
        <f t="shared" si="35"/>
        <v>0.770359204309571</v>
      </c>
      <c r="E1042">
        <v>0.0272957554039244</v>
      </c>
      <c r="G1042">
        <v>1033</v>
      </c>
      <c r="H1042">
        <f ca="1" t="shared" si="36"/>
        <v>-0.0171695482800961</v>
      </c>
    </row>
    <row r="1043" spans="2:8">
      <c r="B1043" s="31">
        <v>37946</v>
      </c>
      <c r="C1043">
        <v>60.65192</v>
      </c>
      <c r="D1043">
        <f t="shared" si="35"/>
        <v>-4.4632479235612</v>
      </c>
      <c r="E1043">
        <v>0.0272894081506405</v>
      </c>
      <c r="G1043">
        <v>1034</v>
      </c>
      <c r="H1043">
        <f ca="1" t="shared" si="36"/>
        <v>-0.031738192688139</v>
      </c>
    </row>
    <row r="1044" spans="2:8">
      <c r="B1044" s="31">
        <v>42250</v>
      </c>
      <c r="C1044">
        <v>331.356476</v>
      </c>
      <c r="D1044">
        <f t="shared" si="35"/>
        <v>0.513975230108374</v>
      </c>
      <c r="E1044">
        <v>0.0272821920039975</v>
      </c>
      <c r="G1044">
        <v>1035</v>
      </c>
      <c r="H1044">
        <f ca="1" t="shared" si="36"/>
        <v>0.02265527083932</v>
      </c>
    </row>
    <row r="1045" spans="2:8">
      <c r="B1045" s="31">
        <v>38828</v>
      </c>
      <c r="C1045">
        <v>161.047455</v>
      </c>
      <c r="D1045">
        <f t="shared" si="35"/>
        <v>0.853193575769328</v>
      </c>
      <c r="E1045">
        <v>0.0272755319231839</v>
      </c>
      <c r="G1045">
        <v>1036</v>
      </c>
      <c r="H1045">
        <f ca="1" t="shared" si="36"/>
        <v>-0.00410000643979324</v>
      </c>
    </row>
    <row r="1046" spans="2:8">
      <c r="B1046" s="31">
        <v>34214</v>
      </c>
      <c r="C1046">
        <v>23.642801</v>
      </c>
      <c r="D1046">
        <f t="shared" si="35"/>
        <v>0</v>
      </c>
      <c r="E1046">
        <v>0.0272726569072759</v>
      </c>
      <c r="G1046">
        <v>1037</v>
      </c>
      <c r="H1046">
        <f ca="1" t="shared" si="36"/>
        <v>0.0168996685669789</v>
      </c>
    </row>
    <row r="1047" spans="2:8">
      <c r="B1047" s="31">
        <v>33578</v>
      </c>
      <c r="C1047">
        <v>23.642801</v>
      </c>
      <c r="D1047">
        <f t="shared" si="35"/>
        <v>-5.38643686930326</v>
      </c>
      <c r="E1047">
        <v>0.0272726569072759</v>
      </c>
      <c r="G1047">
        <v>1038</v>
      </c>
      <c r="H1047">
        <f ca="1" t="shared" si="36"/>
        <v>0.0178667062866382</v>
      </c>
    </row>
    <row r="1048" spans="2:8">
      <c r="B1048" s="31">
        <v>40794</v>
      </c>
      <c r="C1048">
        <v>150.993256</v>
      </c>
      <c r="D1048">
        <f t="shared" si="35"/>
        <v>-3.43386696025682</v>
      </c>
      <c r="E1048">
        <v>0.0272559457887311</v>
      </c>
      <c r="G1048">
        <v>1039</v>
      </c>
      <c r="H1048">
        <f ca="1" t="shared" si="36"/>
        <v>-0.0205388158082419</v>
      </c>
    </row>
    <row r="1049" spans="2:8">
      <c r="B1049" s="31">
        <v>45245</v>
      </c>
      <c r="C1049">
        <v>669.484009</v>
      </c>
      <c r="D1049">
        <f t="shared" si="35"/>
        <v>0.779338212692097</v>
      </c>
      <c r="E1049">
        <v>0.0272504103977785</v>
      </c>
      <c r="G1049">
        <v>1040</v>
      </c>
      <c r="H1049">
        <f ca="1" t="shared" si="36"/>
        <v>-0.0271036034186972</v>
      </c>
    </row>
    <row r="1050" spans="2:8">
      <c r="B1050" s="31">
        <v>40346</v>
      </c>
      <c r="C1050">
        <v>147.729538</v>
      </c>
      <c r="D1050">
        <f t="shared" si="35"/>
        <v>-1.22674798454998</v>
      </c>
      <c r="E1050">
        <v>0.0272375318739574</v>
      </c>
      <c r="G1050">
        <v>1041</v>
      </c>
      <c r="H1050">
        <f ca="1" t="shared" si="36"/>
        <v>0.0208716738497749</v>
      </c>
    </row>
    <row r="1051" spans="2:8">
      <c r="B1051" s="31">
        <v>44230</v>
      </c>
      <c r="C1051">
        <v>328.956451</v>
      </c>
      <c r="D1051">
        <f t="shared" si="35"/>
        <v>0.879777514987843</v>
      </c>
      <c r="E1051">
        <v>0.0271904015647348</v>
      </c>
      <c r="G1051">
        <v>1042</v>
      </c>
      <c r="H1051">
        <f ca="1" t="shared" si="36"/>
        <v>0.00564880166212185</v>
      </c>
    </row>
    <row r="1052" spans="2:8">
      <c r="B1052" s="31">
        <v>34346</v>
      </c>
      <c r="C1052">
        <v>39.547962</v>
      </c>
      <c r="D1052">
        <f t="shared" si="35"/>
        <v>-5.82949376759288</v>
      </c>
      <c r="E1052">
        <v>0.0271738149237627</v>
      </c>
      <c r="G1052">
        <v>1043</v>
      </c>
      <c r="H1052">
        <f ca="1" t="shared" si="36"/>
        <v>0.0249621799042592</v>
      </c>
    </row>
    <row r="1053" spans="2:8">
      <c r="B1053" s="31">
        <v>41169</v>
      </c>
      <c r="C1053">
        <v>270.09256</v>
      </c>
      <c r="D1053">
        <f t="shared" si="35"/>
        <v>0.388210104713732</v>
      </c>
      <c r="E1053">
        <v>0.0271730328299305</v>
      </c>
      <c r="G1053">
        <v>1044</v>
      </c>
      <c r="H1053">
        <f ca="1" t="shared" si="36"/>
        <v>-0.00642454720185919</v>
      </c>
    </row>
    <row r="1054" spans="2:8">
      <c r="B1054" s="31">
        <v>40871</v>
      </c>
      <c r="C1054">
        <v>165.239899</v>
      </c>
      <c r="D1054">
        <f t="shared" si="35"/>
        <v>0.91432480844109</v>
      </c>
      <c r="E1054">
        <v>0.0271597236936099</v>
      </c>
      <c r="G1054">
        <v>1045</v>
      </c>
      <c r="H1054">
        <f ca="1" t="shared" si="36"/>
        <v>-0.0246141107477974</v>
      </c>
    </row>
    <row r="1055" spans="2:8">
      <c r="B1055" s="31">
        <v>36858</v>
      </c>
      <c r="C1055">
        <v>14.15696</v>
      </c>
      <c r="D1055">
        <f t="shared" si="35"/>
        <v>-4.30690049276116</v>
      </c>
      <c r="E1055">
        <v>0.027159079350369</v>
      </c>
      <c r="G1055">
        <v>1046</v>
      </c>
      <c r="H1055">
        <f ca="1" t="shared" si="36"/>
        <v>-0.0354450612636662</v>
      </c>
    </row>
    <row r="1056" spans="2:8">
      <c r="B1056" s="31">
        <v>39682</v>
      </c>
      <c r="C1056">
        <v>75.129578</v>
      </c>
      <c r="D1056">
        <f t="shared" si="35"/>
        <v>0.73691790202788</v>
      </c>
      <c r="E1056">
        <v>0.0271441695040533</v>
      </c>
      <c r="G1056">
        <v>1047</v>
      </c>
      <c r="H1056">
        <f ca="1" t="shared" si="36"/>
        <v>0.00994545537397995</v>
      </c>
    </row>
    <row r="1057" spans="2:8">
      <c r="B1057" s="31">
        <v>36650</v>
      </c>
      <c r="C1057">
        <v>19.765247</v>
      </c>
      <c r="D1057">
        <f t="shared" si="35"/>
        <v>-13.9641618442714</v>
      </c>
      <c r="E1057">
        <v>0.0271198735841752</v>
      </c>
      <c r="G1057">
        <v>1048</v>
      </c>
      <c r="H1057">
        <f ca="1" t="shared" si="36"/>
        <v>0.0364622219534385</v>
      </c>
    </row>
    <row r="1058" spans="2:8">
      <c r="B1058" s="31">
        <v>41017</v>
      </c>
      <c r="C1058">
        <v>295.770355</v>
      </c>
      <c r="D1058">
        <f t="shared" si="35"/>
        <v>0.825644013579387</v>
      </c>
      <c r="E1058">
        <v>0.027118586648077</v>
      </c>
      <c r="G1058">
        <v>1049</v>
      </c>
      <c r="H1058">
        <f ca="1" t="shared" si="36"/>
        <v>0.0121902183020139</v>
      </c>
    </row>
    <row r="1059" spans="2:8">
      <c r="B1059" s="31">
        <v>34894</v>
      </c>
      <c r="C1059">
        <v>51.569332</v>
      </c>
      <c r="D1059">
        <f t="shared" si="35"/>
        <v>-0.139312973842671</v>
      </c>
      <c r="E1059">
        <v>0.0271184237949796</v>
      </c>
      <c r="G1059">
        <v>1050</v>
      </c>
      <c r="H1059">
        <f ca="1" t="shared" si="36"/>
        <v>0.0293949502913541</v>
      </c>
    </row>
    <row r="1060" spans="2:8">
      <c r="B1060" s="31">
        <v>37925</v>
      </c>
      <c r="C1060">
        <v>58.753609</v>
      </c>
      <c r="D1060">
        <f t="shared" si="35"/>
        <v>-1.70109451489184</v>
      </c>
      <c r="E1060">
        <v>0.0271028797567141</v>
      </c>
      <c r="G1060">
        <v>1051</v>
      </c>
      <c r="H1060">
        <f ca="1" t="shared" si="36"/>
        <v>-0.00854928292428644</v>
      </c>
    </row>
    <row r="1061" spans="2:8">
      <c r="B1061" s="31">
        <v>40806</v>
      </c>
      <c r="C1061">
        <v>158.699051</v>
      </c>
      <c r="D1061">
        <f t="shared" si="35"/>
        <v>0.410341243943544</v>
      </c>
      <c r="E1061">
        <v>0.0270756187445633</v>
      </c>
      <c r="G1061">
        <v>1052</v>
      </c>
      <c r="H1061">
        <f ca="1" t="shared" si="36"/>
        <v>-0.00996976932880336</v>
      </c>
    </row>
    <row r="1062" spans="2:8">
      <c r="B1062" s="31">
        <v>38629</v>
      </c>
      <c r="C1062">
        <v>93.578285</v>
      </c>
      <c r="D1062">
        <f t="shared" si="35"/>
        <v>-3.13428927448286</v>
      </c>
      <c r="E1062">
        <v>0.027074486351187</v>
      </c>
      <c r="G1062">
        <v>1053</v>
      </c>
      <c r="H1062">
        <f ca="1" t="shared" si="36"/>
        <v>-0.00906360390374625</v>
      </c>
    </row>
    <row r="1063" spans="2:8">
      <c r="B1063" s="31">
        <v>41583</v>
      </c>
      <c r="C1063">
        <v>386.8797</v>
      </c>
      <c r="D1063">
        <f t="shared" si="35"/>
        <v>0.96473906229766</v>
      </c>
      <c r="E1063">
        <v>0.027068044666081</v>
      </c>
      <c r="G1063">
        <v>1054</v>
      </c>
      <c r="H1063">
        <f ca="1" t="shared" si="36"/>
        <v>0.00549726049914655</v>
      </c>
    </row>
    <row r="1064" spans="2:8">
      <c r="B1064" s="31">
        <v>36864</v>
      </c>
      <c r="C1064">
        <v>13.641741</v>
      </c>
      <c r="D1064">
        <f t="shared" si="35"/>
        <v>-22.4402559028206</v>
      </c>
      <c r="E1064">
        <v>0.0270575434616446</v>
      </c>
      <c r="G1064">
        <v>1055</v>
      </c>
      <c r="H1064">
        <f ca="1" t="shared" si="36"/>
        <v>-0.0282699193657182</v>
      </c>
    </row>
    <row r="1065" spans="2:8">
      <c r="B1065" s="31">
        <v>41291</v>
      </c>
      <c r="C1065">
        <v>319.7659</v>
      </c>
      <c r="D1065">
        <f t="shared" si="35"/>
        <v>0.741496253978301</v>
      </c>
      <c r="E1065">
        <v>0.0270558899494911</v>
      </c>
      <c r="G1065">
        <v>1056</v>
      </c>
      <c r="H1065">
        <f ca="1" t="shared" si="36"/>
        <v>-0.0323788021970708</v>
      </c>
    </row>
    <row r="1066" spans="2:8">
      <c r="B1066" s="31">
        <v>38047</v>
      </c>
      <c r="C1066">
        <v>82.660683</v>
      </c>
      <c r="D1066">
        <f t="shared" si="35"/>
        <v>0.87236454361259</v>
      </c>
      <c r="E1066">
        <v>0.0270554260965883</v>
      </c>
      <c r="G1066">
        <v>1057</v>
      </c>
      <c r="H1066">
        <f ca="1" t="shared" si="36"/>
        <v>-0.0123038595794031</v>
      </c>
    </row>
    <row r="1067" spans="2:8">
      <c r="B1067" s="31">
        <v>37004</v>
      </c>
      <c r="C1067">
        <v>10.550434</v>
      </c>
      <c r="D1067">
        <f t="shared" si="35"/>
        <v>-0.892128229037782</v>
      </c>
      <c r="E1067">
        <v>0.0269680849148005</v>
      </c>
      <c r="G1067">
        <v>1058</v>
      </c>
      <c r="H1067">
        <f ca="1" t="shared" si="36"/>
        <v>0.0214299794574286</v>
      </c>
    </row>
    <row r="1068" spans="2:8">
      <c r="B1068" s="31">
        <v>36713</v>
      </c>
      <c r="C1068">
        <v>19.962774</v>
      </c>
      <c r="D1068">
        <f t="shared" si="35"/>
        <v>-5.67424682561652</v>
      </c>
      <c r="E1068">
        <v>0.0269646893763362</v>
      </c>
      <c r="G1068">
        <v>1059</v>
      </c>
      <c r="H1068">
        <f ca="1" t="shared" si="36"/>
        <v>0.0108639527768293</v>
      </c>
    </row>
    <row r="1069" spans="2:8">
      <c r="B1069" s="31">
        <v>40155</v>
      </c>
      <c r="C1069">
        <v>133.236481</v>
      </c>
      <c r="D1069">
        <f t="shared" si="35"/>
        <v>0.610324652750323</v>
      </c>
      <c r="E1069">
        <v>0.0269521078089716</v>
      </c>
      <c r="G1069">
        <v>1060</v>
      </c>
      <c r="H1069">
        <f ca="1" t="shared" si="36"/>
        <v>-0.0135456160539338</v>
      </c>
    </row>
    <row r="1070" spans="2:8">
      <c r="B1070" s="31">
        <v>34913</v>
      </c>
      <c r="C1070">
        <v>51.918972</v>
      </c>
      <c r="D1070">
        <f t="shared" si="35"/>
        <v>0.515970135155989</v>
      </c>
      <c r="E1070">
        <v>0.0269361072865618</v>
      </c>
      <c r="G1070">
        <v>1061</v>
      </c>
      <c r="H1070">
        <f ca="1" t="shared" si="36"/>
        <v>0.0330838386479777</v>
      </c>
    </row>
    <row r="1071" spans="2:8">
      <c r="B1071" s="31">
        <v>37630</v>
      </c>
      <c r="C1071">
        <v>25.130333</v>
      </c>
      <c r="D1071">
        <f t="shared" si="35"/>
        <v>-10.6762143581623</v>
      </c>
      <c r="E1071">
        <v>0.0269277768822244</v>
      </c>
      <c r="G1071">
        <v>1062</v>
      </c>
      <c r="H1071">
        <f ca="1" t="shared" si="36"/>
        <v>0.0115277543993393</v>
      </c>
    </row>
    <row r="1072" spans="2:8">
      <c r="B1072" s="31">
        <v>44440</v>
      </c>
      <c r="C1072">
        <v>293.427155</v>
      </c>
      <c r="D1072">
        <f t="shared" si="35"/>
        <v>0.12531756305922</v>
      </c>
      <c r="E1072">
        <v>0.0269263081666726</v>
      </c>
      <c r="G1072">
        <v>1063</v>
      </c>
      <c r="H1072">
        <f ca="1" t="shared" si="36"/>
        <v>-0.0196885174558029</v>
      </c>
    </row>
    <row r="1073" spans="2:8">
      <c r="B1073" s="31">
        <v>43329</v>
      </c>
      <c r="C1073">
        <v>256.655579</v>
      </c>
      <c r="D1073">
        <f t="shared" si="35"/>
        <v>0.728735809011968</v>
      </c>
      <c r="E1073">
        <v>0.0269118404786361</v>
      </c>
      <c r="G1073">
        <v>1064</v>
      </c>
      <c r="H1073">
        <f ca="1" t="shared" si="36"/>
        <v>-0.00978038057502032</v>
      </c>
    </row>
    <row r="1074" spans="2:8">
      <c r="B1074" s="31">
        <v>38119</v>
      </c>
      <c r="C1074">
        <v>69.621468</v>
      </c>
      <c r="D1074">
        <f t="shared" si="35"/>
        <v>-4.64616724255225</v>
      </c>
      <c r="E1074">
        <v>0.0269011133175187</v>
      </c>
      <c r="G1074">
        <v>1065</v>
      </c>
      <c r="H1074">
        <f ca="1" t="shared" si="36"/>
        <v>0.0293527056652053</v>
      </c>
    </row>
    <row r="1075" spans="2:8">
      <c r="B1075" s="31">
        <v>41724</v>
      </c>
      <c r="C1075">
        <v>393.094452</v>
      </c>
      <c r="D1075">
        <f t="shared" si="35"/>
        <v>0.822438056185031</v>
      </c>
      <c r="E1075">
        <v>0.0268891533478066</v>
      </c>
      <c r="G1075">
        <v>1066</v>
      </c>
      <c r="H1075">
        <f ca="1" t="shared" si="36"/>
        <v>-0.0381363355277315</v>
      </c>
    </row>
    <row r="1076" spans="2:8">
      <c r="B1076" s="31">
        <v>38481</v>
      </c>
      <c r="C1076">
        <v>69.798615</v>
      </c>
      <c r="D1076">
        <f t="shared" si="35"/>
        <v>-1.01238805383173</v>
      </c>
      <c r="E1076">
        <v>0.0268815792405049</v>
      </c>
      <c r="G1076">
        <v>1067</v>
      </c>
      <c r="H1076">
        <f ca="1" t="shared" si="36"/>
        <v>-0.0415812736006321</v>
      </c>
    </row>
    <row r="1077" spans="2:8">
      <c r="B1077" s="31">
        <v>39139</v>
      </c>
      <c r="C1077">
        <v>140.461899</v>
      </c>
      <c r="D1077">
        <f t="shared" si="35"/>
        <v>-0.962719997114663</v>
      </c>
      <c r="E1077">
        <v>0.0268597109028121</v>
      </c>
      <c r="G1077">
        <v>1068</v>
      </c>
      <c r="H1077">
        <f ca="1" t="shared" si="36"/>
        <v>-0.0141201772054738</v>
      </c>
    </row>
    <row r="1078" spans="2:8">
      <c r="B1078" s="31">
        <v>43350</v>
      </c>
      <c r="C1078">
        <v>275.687378</v>
      </c>
      <c r="D1078">
        <f t="shared" si="35"/>
        <v>0.704015089149275</v>
      </c>
      <c r="E1078">
        <v>0.0268565868111669</v>
      </c>
      <c r="G1078">
        <v>1069</v>
      </c>
      <c r="H1078">
        <f ca="1" t="shared" si="36"/>
        <v>0.078050252342575</v>
      </c>
    </row>
    <row r="1079" spans="2:8">
      <c r="B1079" s="31">
        <v>40029</v>
      </c>
      <c r="C1079">
        <v>81.599304</v>
      </c>
      <c r="D1079">
        <f t="shared" si="35"/>
        <v>-0.594729276122257</v>
      </c>
      <c r="E1079">
        <v>0.0268562584798517</v>
      </c>
      <c r="G1079">
        <v>1070</v>
      </c>
      <c r="H1079">
        <f ca="1" t="shared" si="36"/>
        <v>-0.0451374321803302</v>
      </c>
    </row>
    <row r="1080" spans="2:8">
      <c r="B1080" s="31">
        <v>39448</v>
      </c>
      <c r="C1080">
        <v>130.128799</v>
      </c>
      <c r="D1080">
        <f t="shared" si="35"/>
        <v>0.839146367592311</v>
      </c>
      <c r="E1080">
        <v>0.0268249536368963</v>
      </c>
      <c r="G1080">
        <v>1071</v>
      </c>
      <c r="H1080">
        <f ca="1" t="shared" si="36"/>
        <v>-0.0145869198482932</v>
      </c>
    </row>
    <row r="1081" spans="2:8">
      <c r="B1081" s="31">
        <v>37358</v>
      </c>
      <c r="C1081">
        <v>20.93169</v>
      </c>
      <c r="D1081">
        <f t="shared" si="35"/>
        <v>-2.07091032783306</v>
      </c>
      <c r="E1081">
        <v>0.0268184269879785</v>
      </c>
      <c r="G1081">
        <v>1072</v>
      </c>
      <c r="H1081">
        <f ca="1" t="shared" si="36"/>
        <v>0.0287276008141157</v>
      </c>
    </row>
    <row r="1082" spans="2:8">
      <c r="B1082" s="31">
        <v>38146</v>
      </c>
      <c r="C1082">
        <v>64.279343</v>
      </c>
      <c r="D1082">
        <f t="shared" si="35"/>
        <v>0.25099838061506</v>
      </c>
      <c r="E1082">
        <v>0.0268010828922131</v>
      </c>
      <c r="G1082">
        <v>1073</v>
      </c>
      <c r="H1082">
        <f ca="1" t="shared" si="36"/>
        <v>-0.00431944331253656</v>
      </c>
    </row>
    <row r="1083" spans="2:8">
      <c r="B1083" s="31">
        <v>34393</v>
      </c>
      <c r="C1083">
        <v>48.145332</v>
      </c>
      <c r="D1083">
        <f t="shared" si="35"/>
        <v>-0.420992465063903</v>
      </c>
      <c r="E1083">
        <v>0.0267856497489726</v>
      </c>
      <c r="G1083">
        <v>1074</v>
      </c>
      <c r="H1083">
        <f ca="1" t="shared" si="36"/>
        <v>0.0226114800940974</v>
      </c>
    </row>
    <row r="1084" spans="2:8">
      <c r="B1084" s="31">
        <v>35214</v>
      </c>
      <c r="C1084">
        <v>68.414154</v>
      </c>
      <c r="D1084">
        <f t="shared" si="35"/>
        <v>-13.028359423987</v>
      </c>
      <c r="E1084">
        <v>0.0267783184163908</v>
      </c>
      <c r="G1084">
        <v>1075</v>
      </c>
      <c r="H1084">
        <f ca="1" t="shared" si="36"/>
        <v>0.0147209887684497</v>
      </c>
    </row>
    <row r="1085" spans="2:8">
      <c r="B1085" s="31">
        <v>45349</v>
      </c>
      <c r="C1085">
        <v>959.738342</v>
      </c>
      <c r="D1085">
        <f t="shared" si="35"/>
        <v>0.938897545889648</v>
      </c>
      <c r="E1085">
        <v>0.0267476820260245</v>
      </c>
      <c r="G1085">
        <v>1076</v>
      </c>
      <c r="H1085">
        <f ca="1" t="shared" si="36"/>
        <v>0.0170419754218861</v>
      </c>
    </row>
    <row r="1086" spans="2:8">
      <c r="B1086" s="31">
        <v>35648</v>
      </c>
      <c r="C1086">
        <v>58.642368</v>
      </c>
      <c r="D1086">
        <f t="shared" si="35"/>
        <v>-5.1808750799422</v>
      </c>
      <c r="E1086">
        <v>0.0267470781534606</v>
      </c>
      <c r="G1086">
        <v>1077</v>
      </c>
      <c r="H1086">
        <f ca="1" t="shared" si="36"/>
        <v>0.0192954536775506</v>
      </c>
    </row>
    <row r="1087" spans="2:8">
      <c r="B1087" s="31">
        <v>41621</v>
      </c>
      <c r="C1087">
        <v>362.461151</v>
      </c>
      <c r="D1087">
        <f t="shared" si="35"/>
        <v>0.454993197326132</v>
      </c>
      <c r="E1087">
        <v>0.026731380654916</v>
      </c>
      <c r="G1087">
        <v>1078</v>
      </c>
      <c r="H1087">
        <f ca="1" t="shared" si="36"/>
        <v>-0.0276270573679763</v>
      </c>
    </row>
    <row r="1088" spans="2:8">
      <c r="B1088" s="31">
        <v>40435</v>
      </c>
      <c r="C1088">
        <v>197.543793</v>
      </c>
      <c r="D1088">
        <f t="shared" si="35"/>
        <v>-1.130592607382</v>
      </c>
      <c r="E1088">
        <v>0.0267246918762969</v>
      </c>
      <c r="G1088">
        <v>1079</v>
      </c>
      <c r="H1088">
        <f ca="1" t="shared" si="36"/>
        <v>-0.0399343918644083</v>
      </c>
    </row>
    <row r="1089" spans="2:8">
      <c r="B1089" s="31">
        <v>44876</v>
      </c>
      <c r="C1089">
        <v>420.885345</v>
      </c>
      <c r="D1089">
        <f t="shared" si="35"/>
        <v>0.961699571649376</v>
      </c>
      <c r="E1089">
        <v>0.0266823117825592</v>
      </c>
      <c r="G1089">
        <v>1080</v>
      </c>
      <c r="H1089">
        <f ca="1" t="shared" si="36"/>
        <v>0.00679001105541607</v>
      </c>
    </row>
    <row r="1090" spans="2:8">
      <c r="B1090" s="31">
        <v>34171</v>
      </c>
      <c r="C1090">
        <v>16.120089</v>
      </c>
      <c r="D1090">
        <f t="shared" si="35"/>
        <v>-8.08605796159066</v>
      </c>
      <c r="E1090">
        <v>0.026666354013306</v>
      </c>
      <c r="G1090">
        <v>1081</v>
      </c>
      <c r="H1090">
        <f ca="1" t="shared" si="36"/>
        <v>0.0399355077270711</v>
      </c>
    </row>
    <row r="1091" spans="2:8">
      <c r="B1091" s="31">
        <v>40275</v>
      </c>
      <c r="C1091">
        <v>146.468063</v>
      </c>
      <c r="D1091">
        <f t="shared" si="35"/>
        <v>0.901506822002555</v>
      </c>
      <c r="E1091">
        <v>0.0266548414721646</v>
      </c>
      <c r="G1091">
        <v>1082</v>
      </c>
      <c r="H1091">
        <f ca="1" t="shared" si="36"/>
        <v>-0.0110144915437154</v>
      </c>
    </row>
    <row r="1092" spans="2:8">
      <c r="B1092" s="31">
        <v>36878</v>
      </c>
      <c r="C1092">
        <v>14.426105</v>
      </c>
      <c r="D1092">
        <f t="shared" si="35"/>
        <v>-0.885068838747534</v>
      </c>
      <c r="E1092">
        <v>0.0266527243493652</v>
      </c>
      <c r="G1092">
        <v>1083</v>
      </c>
      <c r="H1092">
        <f ca="1" t="shared" si="36"/>
        <v>0.0368097647517573</v>
      </c>
    </row>
    <row r="1093" spans="2:8">
      <c r="B1093" s="31">
        <v>36558</v>
      </c>
      <c r="C1093">
        <v>27.194201</v>
      </c>
      <c r="D1093">
        <f t="shared" si="35"/>
        <v>-5.24014715490262</v>
      </c>
      <c r="E1093">
        <v>0.026651932152741</v>
      </c>
      <c r="G1093">
        <v>1084</v>
      </c>
      <c r="H1093">
        <f ca="1" t="shared" si="36"/>
        <v>0.000866805083390685</v>
      </c>
    </row>
    <row r="1094" spans="2:8">
      <c r="B1094" s="31">
        <v>43627</v>
      </c>
      <c r="C1094">
        <v>169.695816</v>
      </c>
      <c r="D1094">
        <f t="shared" si="35"/>
        <v>-2.50156498849683</v>
      </c>
      <c r="E1094">
        <v>0.0266472509846678</v>
      </c>
      <c r="G1094">
        <v>1085</v>
      </c>
      <c r="H1094">
        <f ca="1" t="shared" si="36"/>
        <v>-0.00900170137695926</v>
      </c>
    </row>
    <row r="1095" spans="2:8">
      <c r="B1095" s="31">
        <v>42031</v>
      </c>
      <c r="C1095">
        <v>594.200928</v>
      </c>
      <c r="D1095">
        <f t="shared" si="35"/>
        <v>0.956938352341314</v>
      </c>
      <c r="E1095">
        <v>0.0266313990004404</v>
      </c>
      <c r="G1095">
        <v>1086</v>
      </c>
      <c r="H1095">
        <f ca="1" t="shared" si="36"/>
        <v>0.0271693194433604</v>
      </c>
    </row>
    <row r="1096" spans="2:8">
      <c r="B1096" s="31">
        <v>39769</v>
      </c>
      <c r="C1096">
        <v>25.587271</v>
      </c>
      <c r="D1096">
        <f t="shared" si="35"/>
        <v>-16.9327259245427</v>
      </c>
      <c r="E1096">
        <v>0.0266052600920201</v>
      </c>
      <c r="G1096">
        <v>1087</v>
      </c>
      <c r="H1096">
        <f ca="1" t="shared" si="36"/>
        <v>0.00880749716095976</v>
      </c>
    </row>
    <row r="1097" spans="2:8">
      <c r="B1097" s="31">
        <v>42796</v>
      </c>
      <c r="C1097">
        <v>458.849518</v>
      </c>
      <c r="D1097">
        <f t="shared" si="35"/>
        <v>0.787794398424104</v>
      </c>
      <c r="E1097">
        <v>0.0265323979265899</v>
      </c>
      <c r="G1097">
        <v>1088</v>
      </c>
      <c r="H1097">
        <f ca="1" t="shared" si="36"/>
        <v>0.00603530697787075</v>
      </c>
    </row>
    <row r="1098" spans="2:8">
      <c r="B1098" s="31">
        <v>38698</v>
      </c>
      <c r="C1098">
        <v>97.370438</v>
      </c>
      <c r="D1098">
        <f t="shared" ref="D1098:D1161" si="37">(C1098-C1099)/C1098</f>
        <v>-1.99478331400748</v>
      </c>
      <c r="E1098">
        <v>0.0265267780761137</v>
      </c>
      <c r="G1098">
        <v>1089</v>
      </c>
      <c r="H1098">
        <f ca="1" t="shared" si="36"/>
        <v>-0.0248823552744377</v>
      </c>
    </row>
    <row r="1099" spans="2:8">
      <c r="B1099" s="31">
        <v>41514</v>
      </c>
      <c r="C1099">
        <v>291.603363</v>
      </c>
      <c r="D1099">
        <f t="shared" si="37"/>
        <v>-0.909450910550713</v>
      </c>
      <c r="E1099">
        <v>0.0265146119045272</v>
      </c>
      <c r="G1099">
        <v>1090</v>
      </c>
      <c r="H1099">
        <f ca="1" t="shared" ref="H1099:H1162" si="38">_xlfn.NORM.INV(RAND(),N$12,N$13)</f>
        <v>0.0459445021669676</v>
      </c>
    </row>
    <row r="1100" spans="2:8">
      <c r="B1100" s="31">
        <v>42026</v>
      </c>
      <c r="C1100">
        <v>556.802307</v>
      </c>
      <c r="D1100">
        <f t="shared" si="37"/>
        <v>0.241603837320308</v>
      </c>
      <c r="E1100">
        <v>0.0264782739127553</v>
      </c>
      <c r="G1100">
        <v>1091</v>
      </c>
      <c r="H1100">
        <f ca="1" t="shared" si="38"/>
        <v>0.0274423470133555</v>
      </c>
    </row>
    <row r="1101" spans="2:8">
      <c r="B1101" s="31">
        <v>44636</v>
      </c>
      <c r="C1101">
        <v>422.276733</v>
      </c>
      <c r="D1101">
        <f t="shared" si="37"/>
        <v>0.837374731702303</v>
      </c>
      <c r="E1101">
        <v>0.0264768838211126</v>
      </c>
      <c r="G1101">
        <v>1092</v>
      </c>
      <c r="H1101">
        <f ca="1" t="shared" si="38"/>
        <v>0.00582666057381585</v>
      </c>
    </row>
    <row r="1102" spans="2:8">
      <c r="B1102" s="31">
        <v>35186</v>
      </c>
      <c r="C1102">
        <v>68.672867</v>
      </c>
      <c r="D1102">
        <f t="shared" si="37"/>
        <v>0.864619136987538</v>
      </c>
      <c r="E1102">
        <v>0.0264737891313026</v>
      </c>
      <c r="G1102">
        <v>1093</v>
      </c>
      <c r="H1102">
        <f ca="1" t="shared" si="38"/>
        <v>-0.0135046344178661</v>
      </c>
    </row>
    <row r="1103" spans="2:8">
      <c r="B1103" s="31">
        <v>37068</v>
      </c>
      <c r="C1103">
        <v>9.296992</v>
      </c>
      <c r="D1103">
        <f t="shared" si="37"/>
        <v>-14.4572306827843</v>
      </c>
      <c r="E1103">
        <v>0.0264680232057852</v>
      </c>
      <c r="G1103">
        <v>1094</v>
      </c>
      <c r="H1103">
        <f ca="1" t="shared" si="38"/>
        <v>-0.000926607842470098</v>
      </c>
    </row>
    <row r="1104" spans="2:8">
      <c r="B1104" s="31">
        <v>40345</v>
      </c>
      <c r="C1104">
        <v>143.70575</v>
      </c>
      <c r="D1104">
        <f t="shared" si="37"/>
        <v>0.717320740471415</v>
      </c>
      <c r="E1104">
        <v>0.0264623788540125</v>
      </c>
      <c r="G1104">
        <v>1095</v>
      </c>
      <c r="H1104">
        <f ca="1" t="shared" si="38"/>
        <v>0.0262170398473392</v>
      </c>
    </row>
    <row r="1105" spans="2:8">
      <c r="B1105" s="31">
        <v>34459</v>
      </c>
      <c r="C1105">
        <v>40.622635</v>
      </c>
      <c r="D1105">
        <f t="shared" si="37"/>
        <v>0.663615764954686</v>
      </c>
      <c r="E1105">
        <v>0.0264550293204762</v>
      </c>
      <c r="G1105">
        <v>1096</v>
      </c>
      <c r="H1105">
        <f ca="1" t="shared" si="38"/>
        <v>-0.0315463335418559</v>
      </c>
    </row>
    <row r="1106" spans="2:8">
      <c r="B1106" s="31">
        <v>36836</v>
      </c>
      <c r="C1106">
        <v>13.664814</v>
      </c>
      <c r="D1106">
        <f t="shared" si="37"/>
        <v>-1.91988248065433</v>
      </c>
      <c r="E1106">
        <v>0.026449170841257</v>
      </c>
      <c r="G1106">
        <v>1097</v>
      </c>
      <c r="H1106">
        <f ca="1" t="shared" si="38"/>
        <v>-0.00066031343140236</v>
      </c>
    </row>
    <row r="1107" spans="2:8">
      <c r="B1107" s="31">
        <v>35779</v>
      </c>
      <c r="C1107">
        <v>39.899651</v>
      </c>
      <c r="D1107">
        <f t="shared" si="37"/>
        <v>-9.15746318182081</v>
      </c>
      <c r="E1107">
        <v>0.026449003275743</v>
      </c>
      <c r="G1107">
        <v>1098</v>
      </c>
      <c r="H1107">
        <f ca="1" t="shared" si="38"/>
        <v>-0.0192839361749734</v>
      </c>
    </row>
    <row r="1108" spans="2:8">
      <c r="B1108" s="31">
        <v>41731</v>
      </c>
      <c r="C1108">
        <v>405.279236</v>
      </c>
      <c r="D1108">
        <f t="shared" si="37"/>
        <v>0.886697008084569</v>
      </c>
      <c r="E1108">
        <v>0.0264428449524614</v>
      </c>
      <c r="G1108">
        <v>1099</v>
      </c>
      <c r="H1108">
        <f ca="1" t="shared" si="38"/>
        <v>-0.0180955438927148</v>
      </c>
    </row>
    <row r="1109" spans="2:8">
      <c r="B1109" s="31">
        <v>34488</v>
      </c>
      <c r="C1109">
        <v>45.91935</v>
      </c>
      <c r="D1109">
        <f t="shared" si="37"/>
        <v>0.379807684559995</v>
      </c>
      <c r="E1109">
        <v>0.0264150733840963</v>
      </c>
      <c r="G1109">
        <v>1100</v>
      </c>
      <c r="H1109">
        <f ca="1" t="shared" si="38"/>
        <v>-0.0150676119401393</v>
      </c>
    </row>
    <row r="1110" spans="2:8">
      <c r="B1110" s="31">
        <v>33486</v>
      </c>
      <c r="C1110">
        <v>28.478828</v>
      </c>
      <c r="D1110">
        <f t="shared" si="37"/>
        <v>-6.79339040918397</v>
      </c>
      <c r="E1110">
        <v>0.026415026629607</v>
      </c>
      <c r="G1110">
        <v>1101</v>
      </c>
      <c r="H1110">
        <f ca="1" t="shared" si="38"/>
        <v>-0.0700977918339335</v>
      </c>
    </row>
    <row r="1111" spans="2:8">
      <c r="B1111" s="31">
        <v>40485</v>
      </c>
      <c r="C1111">
        <v>221.946625</v>
      </c>
      <c r="D1111">
        <f t="shared" si="37"/>
        <v>0.457070279847689</v>
      </c>
      <c r="E1111">
        <v>0.0264013746548298</v>
      </c>
      <c r="G1111">
        <v>1102</v>
      </c>
      <c r="H1111">
        <f ca="1" t="shared" si="38"/>
        <v>0.0207190043056447</v>
      </c>
    </row>
    <row r="1112" spans="2:8">
      <c r="B1112" s="31">
        <v>43714</v>
      </c>
      <c r="C1112">
        <v>120.501419</v>
      </c>
      <c r="D1112">
        <f t="shared" si="37"/>
        <v>-0.437525743991446</v>
      </c>
      <c r="E1112">
        <v>0.0263917556024797</v>
      </c>
      <c r="G1112">
        <v>1103</v>
      </c>
      <c r="H1112">
        <f ca="1" t="shared" si="38"/>
        <v>0.00624993740799441</v>
      </c>
    </row>
    <row r="1113" spans="2:8">
      <c r="B1113" s="31">
        <v>43518</v>
      </c>
      <c r="C1113">
        <v>173.223892</v>
      </c>
      <c r="D1113">
        <f t="shared" si="37"/>
        <v>-1.57659221742922</v>
      </c>
      <c r="E1113">
        <v>0.0263912439976814</v>
      </c>
      <c r="G1113">
        <v>1104</v>
      </c>
      <c r="H1113">
        <f ca="1" t="shared" si="38"/>
        <v>-0.0157121760623066</v>
      </c>
    </row>
    <row r="1114" spans="2:8">
      <c r="B1114" s="31">
        <v>42872</v>
      </c>
      <c r="C1114">
        <v>446.327332</v>
      </c>
      <c r="D1114">
        <f t="shared" si="37"/>
        <v>0.00852901609888414</v>
      </c>
      <c r="E1114">
        <v>0.0263862084072413</v>
      </c>
      <c r="G1114">
        <v>1105</v>
      </c>
      <c r="H1114">
        <f ca="1" t="shared" si="38"/>
        <v>-0.0444532504537476</v>
      </c>
    </row>
    <row r="1115" spans="2:8">
      <c r="B1115" s="31">
        <v>42173</v>
      </c>
      <c r="C1115">
        <v>442.520599</v>
      </c>
      <c r="D1115">
        <f t="shared" si="37"/>
        <v>0.0977663188962646</v>
      </c>
      <c r="E1115">
        <v>0.0263776828160715</v>
      </c>
      <c r="G1115">
        <v>1106</v>
      </c>
      <c r="H1115">
        <f ca="1" t="shared" si="38"/>
        <v>0.00820952673584842</v>
      </c>
    </row>
    <row r="1116" spans="2:8">
      <c r="B1116" s="31">
        <v>42370</v>
      </c>
      <c r="C1116">
        <v>399.256989</v>
      </c>
      <c r="D1116">
        <f t="shared" si="37"/>
        <v>0.852306535327801</v>
      </c>
      <c r="E1116">
        <v>0.0263746766872501</v>
      </c>
      <c r="G1116">
        <v>1107</v>
      </c>
      <c r="H1116">
        <f ca="1" t="shared" si="38"/>
        <v>-0.0298924567730212</v>
      </c>
    </row>
    <row r="1117" spans="2:8">
      <c r="B1117" s="31">
        <v>35634</v>
      </c>
      <c r="C1117">
        <v>58.967648</v>
      </c>
      <c r="D1117">
        <f t="shared" si="37"/>
        <v>-4.00813742817078</v>
      </c>
      <c r="E1117">
        <v>0.0263546885912764</v>
      </c>
      <c r="G1117">
        <v>1108</v>
      </c>
      <c r="H1117">
        <f ca="1" t="shared" si="38"/>
        <v>-0.0190628790400716</v>
      </c>
    </row>
    <row r="1118" spans="2:8">
      <c r="B1118" s="31">
        <v>41423</v>
      </c>
      <c r="C1118">
        <v>295.318085</v>
      </c>
      <c r="D1118">
        <f t="shared" si="37"/>
        <v>-0.226481950809074</v>
      </c>
      <c r="E1118">
        <v>0.0263332094951111</v>
      </c>
      <c r="G1118">
        <v>1109</v>
      </c>
      <c r="H1118">
        <f ca="1" t="shared" si="38"/>
        <v>0.0488297802317392</v>
      </c>
    </row>
    <row r="1119" spans="2:8">
      <c r="B1119" s="31">
        <v>42382</v>
      </c>
      <c r="C1119">
        <v>362.202301</v>
      </c>
      <c r="D1119">
        <f t="shared" si="37"/>
        <v>0.899939387740113</v>
      </c>
      <c r="E1119">
        <v>0.0263302164941243</v>
      </c>
      <c r="G1119">
        <v>1110</v>
      </c>
      <c r="H1119">
        <f ca="1" t="shared" si="38"/>
        <v>-0.0424218446365171</v>
      </c>
    </row>
    <row r="1120" spans="2:8">
      <c r="B1120" s="31">
        <v>35811</v>
      </c>
      <c r="C1120">
        <v>36.242184</v>
      </c>
      <c r="D1120">
        <f t="shared" si="37"/>
        <v>0.0985628239181172</v>
      </c>
      <c r="E1120">
        <v>0.026326255614176</v>
      </c>
      <c r="G1120">
        <v>1111</v>
      </c>
      <c r="H1120">
        <f ca="1" t="shared" si="38"/>
        <v>0.0158687727814449</v>
      </c>
    </row>
    <row r="1121" spans="2:8">
      <c r="B1121" s="31">
        <v>33862</v>
      </c>
      <c r="C1121">
        <v>32.670052</v>
      </c>
      <c r="D1121">
        <f t="shared" si="37"/>
        <v>-2.87701090895111</v>
      </c>
      <c r="E1121">
        <v>0.0263157218115232</v>
      </c>
      <c r="G1121">
        <v>1112</v>
      </c>
      <c r="H1121">
        <f ca="1" t="shared" si="38"/>
        <v>-0.0308406091588292</v>
      </c>
    </row>
    <row r="1122" spans="2:8">
      <c r="B1122" s="31">
        <v>40220</v>
      </c>
      <c r="C1122">
        <v>126.662148</v>
      </c>
      <c r="D1122">
        <f t="shared" si="37"/>
        <v>-1.36441492370712</v>
      </c>
      <c r="E1122">
        <v>0.0263156677241887</v>
      </c>
      <c r="G1122">
        <v>1113</v>
      </c>
      <c r="H1122">
        <f ca="1" t="shared" si="38"/>
        <v>-0.00196688341030817</v>
      </c>
    </row>
    <row r="1123" spans="2:8">
      <c r="B1123" s="31">
        <v>41515</v>
      </c>
      <c r="C1123">
        <v>299.481873</v>
      </c>
      <c r="D1123">
        <f t="shared" si="37"/>
        <v>0.930043993013226</v>
      </c>
      <c r="E1123">
        <v>0.0263071347894235</v>
      </c>
      <c r="G1123">
        <v>1114</v>
      </c>
      <c r="H1123">
        <f ca="1" t="shared" si="38"/>
        <v>-0.00583416723026634</v>
      </c>
    </row>
    <row r="1124" spans="2:8">
      <c r="B1124" s="31">
        <v>36591</v>
      </c>
      <c r="C1124">
        <v>20.950556</v>
      </c>
      <c r="D1124">
        <f t="shared" si="37"/>
        <v>-12.6714058089914</v>
      </c>
      <c r="E1124">
        <v>0.0263061753587828</v>
      </c>
      <c r="G1124">
        <v>1115</v>
      </c>
      <c r="H1124">
        <f ca="1" t="shared" si="38"/>
        <v>0.0251409814043839</v>
      </c>
    </row>
    <row r="1125" spans="2:8">
      <c r="B1125" s="31">
        <v>41474</v>
      </c>
      <c r="C1125">
        <v>286.423553</v>
      </c>
      <c r="D1125">
        <f t="shared" si="37"/>
        <v>0.924450511232922</v>
      </c>
      <c r="E1125">
        <v>0.0263023027299715</v>
      </c>
      <c r="G1125">
        <v>1116</v>
      </c>
      <c r="H1125">
        <f ca="1" t="shared" si="38"/>
        <v>0.0222232669923666</v>
      </c>
    </row>
    <row r="1126" spans="2:8">
      <c r="B1126" s="31">
        <v>37417</v>
      </c>
      <c r="C1126">
        <v>21.639153</v>
      </c>
      <c r="D1126">
        <f t="shared" si="37"/>
        <v>-0.488802588530152</v>
      </c>
      <c r="E1126">
        <v>0.026297008944851</v>
      </c>
      <c r="G1126">
        <v>1117</v>
      </c>
      <c r="H1126">
        <f ca="1" t="shared" si="38"/>
        <v>-0.0372969168079326</v>
      </c>
    </row>
    <row r="1127" spans="2:8">
      <c r="B1127" s="31">
        <v>37804</v>
      </c>
      <c r="C1127">
        <v>32.216427</v>
      </c>
      <c r="D1127">
        <f t="shared" si="37"/>
        <v>-8.56609763087632</v>
      </c>
      <c r="E1127">
        <v>0.0262964604982422</v>
      </c>
      <c r="G1127">
        <v>1118</v>
      </c>
      <c r="H1127">
        <f ca="1" t="shared" si="38"/>
        <v>-0.0114481295866115</v>
      </c>
    </row>
    <row r="1128" spans="2:8">
      <c r="B1128" s="31">
        <v>44461</v>
      </c>
      <c r="C1128">
        <v>308.185486</v>
      </c>
      <c r="D1128">
        <f t="shared" si="37"/>
        <v>-0.666559060474379</v>
      </c>
      <c r="E1128">
        <v>0.0262819028408107</v>
      </c>
      <c r="G1128">
        <v>1119</v>
      </c>
      <c r="H1128">
        <f ca="1" t="shared" si="38"/>
        <v>-0.00607623291933324</v>
      </c>
    </row>
    <row r="1129" spans="2:8">
      <c r="B1129" s="31">
        <v>42594</v>
      </c>
      <c r="C1129">
        <v>513.609314</v>
      </c>
      <c r="D1129">
        <f t="shared" si="37"/>
        <v>0.598140428193247</v>
      </c>
      <c r="E1129">
        <v>0.026218973513397</v>
      </c>
      <c r="G1129">
        <v>1120</v>
      </c>
      <c r="H1129">
        <f ca="1" t="shared" si="38"/>
        <v>0.0190545157608959</v>
      </c>
    </row>
    <row r="1130" spans="2:8">
      <c r="B1130" s="31">
        <v>40584</v>
      </c>
      <c r="C1130">
        <v>206.398819</v>
      </c>
      <c r="D1130">
        <f t="shared" si="37"/>
        <v>-1.49926555539061</v>
      </c>
      <c r="E1130">
        <v>0.0262131102600932</v>
      </c>
      <c r="G1130">
        <v>1121</v>
      </c>
      <c r="H1130">
        <f ca="1" t="shared" si="38"/>
        <v>0.0202588794706285</v>
      </c>
    </row>
    <row r="1131" spans="2:8">
      <c r="B1131" s="31">
        <v>44516</v>
      </c>
      <c r="C1131">
        <v>515.845459</v>
      </c>
      <c r="D1131">
        <f t="shared" si="37"/>
        <v>0.856213851055729</v>
      </c>
      <c r="E1131">
        <v>0.0262016884401807</v>
      </c>
      <c r="G1131">
        <v>1122</v>
      </c>
      <c r="H1131">
        <f ca="1" t="shared" si="38"/>
        <v>0.0562301818898673</v>
      </c>
    </row>
    <row r="1132" spans="2:8">
      <c r="B1132" s="31">
        <v>39647</v>
      </c>
      <c r="C1132">
        <v>74.171432</v>
      </c>
      <c r="D1132">
        <f t="shared" si="37"/>
        <v>-4.26904923448155</v>
      </c>
      <c r="E1132">
        <v>0.0261910272947136</v>
      </c>
      <c r="G1132">
        <v>1123</v>
      </c>
      <c r="H1132">
        <f ca="1" t="shared" si="38"/>
        <v>0.0125628456137782</v>
      </c>
    </row>
    <row r="1133" spans="2:8">
      <c r="B1133" s="31">
        <v>42223</v>
      </c>
      <c r="C1133">
        <v>390.812927</v>
      </c>
      <c r="D1133">
        <f t="shared" si="37"/>
        <v>0.782808335815361</v>
      </c>
      <c r="E1133">
        <v>0.0261820126538444</v>
      </c>
      <c r="G1133">
        <v>1124</v>
      </c>
      <c r="H1133">
        <f ca="1" t="shared" si="38"/>
        <v>-0.0560079487186891</v>
      </c>
    </row>
    <row r="1134" spans="2:8">
      <c r="B1134" s="31">
        <v>38049</v>
      </c>
      <c r="C1134">
        <v>84.88131</v>
      </c>
      <c r="D1134">
        <f t="shared" si="37"/>
        <v>0.303813525026888</v>
      </c>
      <c r="E1134">
        <v>0.026161554292694</v>
      </c>
      <c r="G1134">
        <v>1125</v>
      </c>
      <c r="H1134">
        <f ca="1" t="shared" si="38"/>
        <v>0.0101854340427979</v>
      </c>
    </row>
    <row r="1135" spans="2:8">
      <c r="B1135" s="31">
        <v>35117</v>
      </c>
      <c r="C1135">
        <v>59.09322</v>
      </c>
      <c r="D1135">
        <f t="shared" si="37"/>
        <v>-6.72051157476272</v>
      </c>
      <c r="E1135">
        <v>0.0261507157673926</v>
      </c>
      <c r="G1135">
        <v>1126</v>
      </c>
      <c r="H1135">
        <f ca="1" t="shared" si="38"/>
        <v>0.0484686188491077</v>
      </c>
    </row>
    <row r="1136" spans="2:8">
      <c r="B1136" s="31">
        <v>42551</v>
      </c>
      <c r="C1136">
        <v>456.229889</v>
      </c>
      <c r="D1136">
        <f t="shared" si="37"/>
        <v>0.891790800668038</v>
      </c>
      <c r="E1136">
        <v>0.0261296164223909</v>
      </c>
      <c r="G1136">
        <v>1127</v>
      </c>
      <c r="H1136">
        <f ca="1" t="shared" si="38"/>
        <v>0.0175223373058589</v>
      </c>
    </row>
    <row r="1137" spans="2:8">
      <c r="B1137" s="31">
        <v>39940</v>
      </c>
      <c r="C1137">
        <v>49.368271</v>
      </c>
      <c r="D1137">
        <f t="shared" si="37"/>
        <v>-9.18951415171092</v>
      </c>
      <c r="E1137">
        <v>0.0261075985423918</v>
      </c>
      <c r="G1137">
        <v>1128</v>
      </c>
      <c r="H1137">
        <f ca="1" t="shared" si="38"/>
        <v>0.0114228863926654</v>
      </c>
    </row>
    <row r="1138" spans="2:8">
      <c r="B1138" s="31">
        <v>42006</v>
      </c>
      <c r="C1138">
        <v>503.038696</v>
      </c>
      <c r="D1138">
        <f t="shared" si="37"/>
        <v>0.309126747577288</v>
      </c>
      <c r="E1138">
        <v>0.026084394907067</v>
      </c>
      <c r="G1138">
        <v>1129</v>
      </c>
      <c r="H1138">
        <f ca="1" t="shared" si="38"/>
        <v>-0.0126262485111795</v>
      </c>
    </row>
    <row r="1139" spans="2:8">
      <c r="B1139" s="31">
        <v>41675</v>
      </c>
      <c r="C1139">
        <v>347.53598</v>
      </c>
      <c r="D1139">
        <f t="shared" si="37"/>
        <v>0.29305871869727</v>
      </c>
      <c r="E1139">
        <v>0.0260489518236357</v>
      </c>
      <c r="G1139">
        <v>1130</v>
      </c>
      <c r="H1139">
        <f ca="1" t="shared" si="38"/>
        <v>0.0066384843877224</v>
      </c>
    </row>
    <row r="1140" spans="2:8">
      <c r="B1140" s="31">
        <v>40948</v>
      </c>
      <c r="C1140">
        <v>245.687531</v>
      </c>
      <c r="D1140">
        <f t="shared" si="37"/>
        <v>-0.0868703263577507</v>
      </c>
      <c r="E1140">
        <v>0.0260397626772521</v>
      </c>
      <c r="G1140">
        <v>1131</v>
      </c>
      <c r="H1140">
        <f ca="1" t="shared" si="38"/>
        <v>0.00626382308883104</v>
      </c>
    </row>
    <row r="1141" spans="2:8">
      <c r="B1141" s="31">
        <v>41183</v>
      </c>
      <c r="C1141">
        <v>267.030487</v>
      </c>
      <c r="D1141">
        <f t="shared" si="37"/>
        <v>-1.07927470094454</v>
      </c>
      <c r="E1141">
        <v>0.0260281778237553</v>
      </c>
      <c r="G1141">
        <v>1132</v>
      </c>
      <c r="H1141">
        <f ca="1" t="shared" si="38"/>
        <v>-0.0170902169153051</v>
      </c>
    </row>
    <row r="1142" spans="2:8">
      <c r="B1142" s="31">
        <v>42095</v>
      </c>
      <c r="C1142">
        <v>555.229736</v>
      </c>
      <c r="D1142">
        <f t="shared" si="37"/>
        <v>0.133395072701942</v>
      </c>
      <c r="E1142">
        <v>0.0260223166433578</v>
      </c>
      <c r="G1142">
        <v>1133</v>
      </c>
      <c r="H1142">
        <f ca="1" t="shared" si="38"/>
        <v>0.00258627662625126</v>
      </c>
    </row>
    <row r="1143" spans="2:8">
      <c r="B1143" s="31">
        <v>42152</v>
      </c>
      <c r="C1143">
        <v>481.164825</v>
      </c>
      <c r="D1143">
        <f t="shared" si="37"/>
        <v>-0.040371581609275</v>
      </c>
      <c r="E1143">
        <v>0.0260143309519768</v>
      </c>
      <c r="G1143">
        <v>1134</v>
      </c>
      <c r="H1143">
        <f ca="1" t="shared" si="38"/>
        <v>-0.00624988611673433</v>
      </c>
    </row>
    <row r="1144" spans="2:8">
      <c r="B1144" s="31">
        <v>44571</v>
      </c>
      <c r="C1144">
        <v>500.59021</v>
      </c>
      <c r="D1144">
        <f t="shared" si="37"/>
        <v>0.5912249582348</v>
      </c>
      <c r="E1144">
        <v>0.0260075082171504</v>
      </c>
      <c r="G1144">
        <v>1135</v>
      </c>
      <c r="H1144">
        <f ca="1" t="shared" si="38"/>
        <v>-0.00404364070175383</v>
      </c>
    </row>
    <row r="1145" spans="2:8">
      <c r="B1145" s="31">
        <v>43564</v>
      </c>
      <c r="C1145">
        <v>204.628784</v>
      </c>
      <c r="D1145">
        <f t="shared" si="37"/>
        <v>-0.3895089509988</v>
      </c>
      <c r="E1145">
        <v>0.0259834168784388</v>
      </c>
      <c r="G1145">
        <v>1136</v>
      </c>
      <c r="H1145">
        <f ca="1" t="shared" si="38"/>
        <v>0.04260329686704</v>
      </c>
    </row>
    <row r="1146" spans="2:8">
      <c r="B1146" s="31">
        <v>41467</v>
      </c>
      <c r="C1146">
        <v>284.333527</v>
      </c>
      <c r="D1146">
        <f t="shared" si="37"/>
        <v>-0.237178625087009</v>
      </c>
      <c r="E1146">
        <v>0.0259828205204939</v>
      </c>
      <c r="G1146">
        <v>1137</v>
      </c>
      <c r="H1146">
        <f ca="1" t="shared" si="38"/>
        <v>0.0351206187304862</v>
      </c>
    </row>
    <row r="1147" spans="2:8">
      <c r="B1147" s="31">
        <v>42257</v>
      </c>
      <c r="C1147">
        <v>351.771362</v>
      </c>
      <c r="D1147">
        <f t="shared" si="37"/>
        <v>0.929428752076754</v>
      </c>
      <c r="E1147">
        <v>0.0259813531949767</v>
      </c>
      <c r="G1147">
        <v>1138</v>
      </c>
      <c r="H1147">
        <f ca="1" t="shared" si="38"/>
        <v>-0.01280215291521</v>
      </c>
    </row>
    <row r="1148" spans="2:8">
      <c r="B1148" s="31">
        <v>33462</v>
      </c>
      <c r="C1148">
        <v>24.824944</v>
      </c>
      <c r="D1148">
        <f t="shared" si="37"/>
        <v>0.534737641301426</v>
      </c>
      <c r="E1148">
        <v>0.0259739961548352</v>
      </c>
      <c r="G1148">
        <v>1139</v>
      </c>
      <c r="H1148">
        <f ca="1" t="shared" si="38"/>
        <v>0.0588505323526667</v>
      </c>
    </row>
    <row r="1149" spans="2:8">
      <c r="B1149" s="31">
        <v>37132</v>
      </c>
      <c r="C1149">
        <v>11.550112</v>
      </c>
      <c r="D1149">
        <f t="shared" si="37"/>
        <v>-0.958182829742257</v>
      </c>
      <c r="E1149">
        <v>0.0259655490786583</v>
      </c>
      <c r="G1149">
        <v>1140</v>
      </c>
      <c r="H1149">
        <f ca="1" t="shared" si="38"/>
        <v>0.0277379291629502</v>
      </c>
    </row>
    <row r="1150" spans="2:8">
      <c r="B1150" s="31">
        <v>36062</v>
      </c>
      <c r="C1150">
        <v>22.617231</v>
      </c>
      <c r="D1150">
        <f t="shared" si="37"/>
        <v>0.410442949448586</v>
      </c>
      <c r="E1150">
        <v>0.0259526464579153</v>
      </c>
      <c r="G1150">
        <v>1141</v>
      </c>
      <c r="H1150">
        <f ca="1" t="shared" si="38"/>
        <v>-0.0534695637522797</v>
      </c>
    </row>
    <row r="1151" spans="2:8">
      <c r="B1151" s="31">
        <v>37187</v>
      </c>
      <c r="C1151">
        <v>13.334148</v>
      </c>
      <c r="D1151">
        <f t="shared" si="37"/>
        <v>-3.59952919376626</v>
      </c>
      <c r="E1151">
        <v>0.0259514143685821</v>
      </c>
      <c r="G1151">
        <v>1142</v>
      </c>
      <c r="H1151">
        <f ca="1" t="shared" si="38"/>
        <v>-0.0136839339843994</v>
      </c>
    </row>
    <row r="1152" spans="2:8">
      <c r="B1152" s="31">
        <v>35151</v>
      </c>
      <c r="C1152">
        <v>61.330803</v>
      </c>
      <c r="D1152">
        <f t="shared" si="37"/>
        <v>-0.0134770940468527</v>
      </c>
      <c r="E1152">
        <v>0.0258807633743194</v>
      </c>
      <c r="G1152">
        <v>1143</v>
      </c>
      <c r="H1152">
        <f ca="1" t="shared" si="38"/>
        <v>0.039438182587313</v>
      </c>
    </row>
    <row r="1153" spans="2:8">
      <c r="B1153" s="31">
        <v>39987</v>
      </c>
      <c r="C1153">
        <v>62.157364</v>
      </c>
      <c r="D1153">
        <f t="shared" si="37"/>
        <v>0.369855870979342</v>
      </c>
      <c r="E1153">
        <v>0.0258467202695404</v>
      </c>
      <c r="G1153">
        <v>1144</v>
      </c>
      <c r="H1153">
        <f ca="1" t="shared" si="38"/>
        <v>-0.0421640183430195</v>
      </c>
    </row>
    <row r="1154" spans="2:8">
      <c r="B1154" s="31">
        <v>36378</v>
      </c>
      <c r="C1154">
        <v>39.168098</v>
      </c>
      <c r="D1154">
        <f t="shared" si="37"/>
        <v>-2.71079359023254</v>
      </c>
      <c r="E1154">
        <v>0.02582880077557</v>
      </c>
      <c r="G1154">
        <v>1145</v>
      </c>
      <c r="H1154">
        <f ca="1" t="shared" si="38"/>
        <v>-0.0124809315830125</v>
      </c>
    </row>
    <row r="1155" spans="2:8">
      <c r="B1155" s="31">
        <v>40357</v>
      </c>
      <c r="C1155">
        <v>145.344727</v>
      </c>
      <c r="D1155">
        <f t="shared" si="37"/>
        <v>0.856557231690972</v>
      </c>
      <c r="E1155">
        <v>0.0257840382472218</v>
      </c>
      <c r="G1155">
        <v>1146</v>
      </c>
      <c r="H1155">
        <f ca="1" t="shared" si="38"/>
        <v>0.0397842953180618</v>
      </c>
    </row>
    <row r="1156" spans="2:8">
      <c r="B1156" s="31">
        <v>33429</v>
      </c>
      <c r="C1156">
        <v>20.84865</v>
      </c>
      <c r="D1156">
        <f t="shared" si="37"/>
        <v>0</v>
      </c>
      <c r="E1156">
        <v>0.0257730356641797</v>
      </c>
      <c r="G1156">
        <v>1147</v>
      </c>
      <c r="H1156">
        <f ca="1" t="shared" si="38"/>
        <v>-0.0192354595480152</v>
      </c>
    </row>
    <row r="1157" spans="2:8">
      <c r="B1157" s="31">
        <v>33409</v>
      </c>
      <c r="C1157">
        <v>20.84865</v>
      </c>
      <c r="D1157">
        <f t="shared" si="37"/>
        <v>-0.201030906077852</v>
      </c>
      <c r="E1157">
        <v>0.0257730356641797</v>
      </c>
      <c r="G1157">
        <v>1148</v>
      </c>
      <c r="H1157">
        <f ca="1" t="shared" si="38"/>
        <v>-0.00350794128642761</v>
      </c>
    </row>
    <row r="1158" spans="2:8">
      <c r="B1158" s="31">
        <v>34289</v>
      </c>
      <c r="C1158">
        <v>25.039873</v>
      </c>
      <c r="D1158">
        <f t="shared" si="37"/>
        <v>-14.0401454911533</v>
      </c>
      <c r="E1158">
        <v>0.0257511689456252</v>
      </c>
      <c r="G1158">
        <v>1149</v>
      </c>
      <c r="H1158">
        <f ca="1" t="shared" si="38"/>
        <v>-0.00477486807072226</v>
      </c>
    </row>
    <row r="1159" spans="2:8">
      <c r="B1159" s="31">
        <v>41660</v>
      </c>
      <c r="C1159">
        <v>376.603333</v>
      </c>
      <c r="D1159">
        <f t="shared" si="37"/>
        <v>0.91736643233585</v>
      </c>
      <c r="E1159">
        <v>0.0257275657196588</v>
      </c>
      <c r="G1159">
        <v>1150</v>
      </c>
      <c r="H1159">
        <f ca="1" t="shared" si="38"/>
        <v>0.0565917059325563</v>
      </c>
    </row>
    <row r="1160" spans="2:8">
      <c r="B1160" s="31">
        <v>36343</v>
      </c>
      <c r="C1160">
        <v>31.120077</v>
      </c>
      <c r="D1160">
        <f t="shared" si="37"/>
        <v>-0.520426443674931</v>
      </c>
      <c r="E1160">
        <v>0.0257156818731521</v>
      </c>
      <c r="G1160">
        <v>1151</v>
      </c>
      <c r="H1160">
        <f ca="1" t="shared" si="38"/>
        <v>0.0513063140405919</v>
      </c>
    </row>
    <row r="1161" spans="2:8">
      <c r="B1161" s="31">
        <v>35737</v>
      </c>
      <c r="C1161">
        <v>47.315788</v>
      </c>
      <c r="D1161">
        <f t="shared" si="37"/>
        <v>-0.361093891113047</v>
      </c>
      <c r="E1161">
        <v>0.0256646682075758</v>
      </c>
      <c r="G1161">
        <v>1152</v>
      </c>
      <c r="H1161">
        <f ca="1" t="shared" si="38"/>
        <v>0.0344827587982922</v>
      </c>
    </row>
    <row r="1162" spans="2:8">
      <c r="B1162" s="31">
        <v>38286</v>
      </c>
      <c r="C1162">
        <v>64.40123</v>
      </c>
      <c r="D1162">
        <f t="shared" ref="D1162:D1225" si="39">(C1162-C1163)/C1162</f>
        <v>-1.22369217171784</v>
      </c>
      <c r="E1162">
        <v>0.025663189973235</v>
      </c>
      <c r="G1162">
        <v>1153</v>
      </c>
      <c r="H1162">
        <f ca="1" t="shared" si="38"/>
        <v>0.0496093663123168</v>
      </c>
    </row>
    <row r="1163" spans="2:8">
      <c r="B1163" s="31">
        <v>40269</v>
      </c>
      <c r="C1163">
        <v>143.208511</v>
      </c>
      <c r="D1163">
        <f t="shared" si="39"/>
        <v>0.882933647707572</v>
      </c>
      <c r="E1163">
        <v>0.0256541247049205</v>
      </c>
      <c r="G1163">
        <v>1154</v>
      </c>
      <c r="H1163">
        <f ca="1" t="shared" ref="H1163:H1226" si="40">_xlfn.NORM.INV(RAND(),N$12,N$13)</f>
        <v>0.0143966475246685</v>
      </c>
    </row>
    <row r="1164" spans="2:8">
      <c r="B1164" s="31">
        <v>34138</v>
      </c>
      <c r="C1164">
        <v>16.764898</v>
      </c>
      <c r="D1164">
        <f t="shared" si="39"/>
        <v>-1.51937953932079</v>
      </c>
      <c r="E1164">
        <v>0.0256413131770917</v>
      </c>
      <c r="G1164">
        <v>1155</v>
      </c>
      <c r="H1164">
        <f ca="1" t="shared" si="40"/>
        <v>0.0151975827452291</v>
      </c>
    </row>
    <row r="1165" spans="2:8">
      <c r="B1165" s="31">
        <v>34795</v>
      </c>
      <c r="C1165">
        <v>42.237141</v>
      </c>
      <c r="D1165">
        <f t="shared" si="39"/>
        <v>-12.3002815933967</v>
      </c>
      <c r="E1165">
        <v>0.0256412241538793</v>
      </c>
      <c r="G1165">
        <v>1156</v>
      </c>
      <c r="H1165">
        <f ca="1" t="shared" si="40"/>
        <v>-0.000613084061726088</v>
      </c>
    </row>
    <row r="1166" spans="2:8">
      <c r="B1166" s="31">
        <v>42080</v>
      </c>
      <c r="C1166">
        <v>561.765869</v>
      </c>
      <c r="D1166">
        <f t="shared" si="39"/>
        <v>0.483388530676291</v>
      </c>
      <c r="E1166">
        <v>0.0256320858823838</v>
      </c>
      <c r="G1166">
        <v>1157</v>
      </c>
      <c r="H1166">
        <f ca="1" t="shared" si="40"/>
        <v>-0.014642201944882</v>
      </c>
    </row>
    <row r="1167" spans="2:8">
      <c r="B1167" s="31">
        <v>41317</v>
      </c>
      <c r="C1167">
        <v>290.214691</v>
      </c>
      <c r="D1167">
        <f t="shared" si="39"/>
        <v>0.781970224243403</v>
      </c>
      <c r="E1167">
        <v>0.0256238992394772</v>
      </c>
      <c r="G1167">
        <v>1158</v>
      </c>
      <c r="H1167">
        <f ca="1" t="shared" si="40"/>
        <v>-0.000484862764426008</v>
      </c>
    </row>
    <row r="1168" spans="2:8">
      <c r="B1168" s="31">
        <v>38218</v>
      </c>
      <c r="C1168">
        <v>63.275444</v>
      </c>
      <c r="D1168">
        <f t="shared" si="39"/>
        <v>0.757792106523978</v>
      </c>
      <c r="E1168">
        <v>0.0256150553443766</v>
      </c>
      <c r="G1168">
        <v>1159</v>
      </c>
      <c r="H1168">
        <f ca="1" t="shared" si="40"/>
        <v>-0.0107176714154858</v>
      </c>
    </row>
    <row r="1169" spans="2:8">
      <c r="B1169" s="31">
        <v>36868</v>
      </c>
      <c r="C1169">
        <v>15.325812</v>
      </c>
      <c r="D1169">
        <f t="shared" si="39"/>
        <v>-10.669137335105</v>
      </c>
      <c r="E1169">
        <v>0.0255893782332709</v>
      </c>
      <c r="G1169">
        <v>1160</v>
      </c>
      <c r="H1169">
        <f ca="1" t="shared" si="40"/>
        <v>-0.0223347202838976</v>
      </c>
    </row>
    <row r="1170" spans="2:8">
      <c r="B1170" s="31">
        <v>43473</v>
      </c>
      <c r="C1170">
        <v>178.839005</v>
      </c>
      <c r="D1170">
        <f t="shared" si="39"/>
        <v>0.391389948741887</v>
      </c>
      <c r="E1170">
        <v>0.0255626282420883</v>
      </c>
      <c r="G1170">
        <v>1161</v>
      </c>
      <c r="H1170">
        <f ca="1" t="shared" si="40"/>
        <v>0.00562577174186315</v>
      </c>
    </row>
    <row r="1171" spans="2:8">
      <c r="B1171" s="31">
        <v>39521</v>
      </c>
      <c r="C1171">
        <v>108.843216</v>
      </c>
      <c r="D1171">
        <f t="shared" si="39"/>
        <v>-4.77216709583443</v>
      </c>
      <c r="E1171">
        <v>0.0255625577987331</v>
      </c>
      <c r="G1171">
        <v>1162</v>
      </c>
      <c r="H1171">
        <f ca="1" t="shared" si="40"/>
        <v>0.0497168728633123</v>
      </c>
    </row>
    <row r="1172" spans="2:8">
      <c r="B1172" s="31">
        <v>45198</v>
      </c>
      <c r="C1172">
        <v>628.26123</v>
      </c>
      <c r="D1172">
        <f t="shared" si="39"/>
        <v>0.783284136441142</v>
      </c>
      <c r="E1172">
        <v>0.0255474557931897</v>
      </c>
      <c r="G1172">
        <v>1163</v>
      </c>
      <c r="H1172">
        <f ca="1" t="shared" si="40"/>
        <v>0.0171024241633182</v>
      </c>
    </row>
    <row r="1173" spans="2:8">
      <c r="B1173" s="31">
        <v>44127</v>
      </c>
      <c r="C1173">
        <v>136.154175</v>
      </c>
      <c r="D1173">
        <f t="shared" si="39"/>
        <v>0.824608022486273</v>
      </c>
      <c r="E1173">
        <v>0.0255473473362093</v>
      </c>
      <c r="G1173">
        <v>1164</v>
      </c>
      <c r="H1173">
        <f ca="1" t="shared" si="40"/>
        <v>0.00261896416112834</v>
      </c>
    </row>
    <row r="1174" spans="2:8">
      <c r="B1174" s="31">
        <v>35983</v>
      </c>
      <c r="C1174">
        <v>23.88035</v>
      </c>
      <c r="D1174">
        <f t="shared" si="39"/>
        <v>-0.340962883709828</v>
      </c>
      <c r="E1174">
        <v>0.0255132776529658</v>
      </c>
      <c r="G1174">
        <v>1165</v>
      </c>
      <c r="H1174">
        <f ca="1" t="shared" si="40"/>
        <v>-0.045733844966842</v>
      </c>
    </row>
    <row r="1175" spans="2:8">
      <c r="B1175" s="31">
        <v>39890</v>
      </c>
      <c r="C1175">
        <v>32.022663</v>
      </c>
      <c r="D1175">
        <f t="shared" si="39"/>
        <v>-4.72907731002884</v>
      </c>
      <c r="E1175">
        <v>0.0255101832099348</v>
      </c>
      <c r="G1175">
        <v>1166</v>
      </c>
      <c r="H1175">
        <f ca="1" t="shared" si="40"/>
        <v>-0.0429133651593228</v>
      </c>
    </row>
    <row r="1176" spans="2:8">
      <c r="B1176" s="31">
        <v>43423</v>
      </c>
      <c r="C1176">
        <v>183.460312</v>
      </c>
      <c r="D1176">
        <f t="shared" si="39"/>
        <v>0.759661005046149</v>
      </c>
      <c r="E1176">
        <v>0.0254604930574848</v>
      </c>
      <c r="G1176">
        <v>1167</v>
      </c>
      <c r="H1176">
        <f ca="1" t="shared" si="40"/>
        <v>-0.0232155766118159</v>
      </c>
    </row>
    <row r="1177" spans="2:8">
      <c r="B1177" s="31">
        <v>37862</v>
      </c>
      <c r="C1177">
        <v>44.092667</v>
      </c>
      <c r="D1177">
        <f t="shared" si="39"/>
        <v>-6.70850513533237</v>
      </c>
      <c r="E1177">
        <v>0.0254403980598407</v>
      </c>
      <c r="G1177">
        <v>1168</v>
      </c>
      <c r="H1177">
        <f ca="1" t="shared" si="40"/>
        <v>-0.00086177810270122</v>
      </c>
    </row>
    <row r="1178" spans="2:8">
      <c r="B1178" s="31">
        <v>44473</v>
      </c>
      <c r="C1178">
        <v>339.88855</v>
      </c>
      <c r="D1178">
        <f t="shared" si="39"/>
        <v>0.847757025060126</v>
      </c>
      <c r="E1178">
        <v>0.025438635693965</v>
      </c>
      <c r="G1178">
        <v>1169</v>
      </c>
      <c r="H1178">
        <f ca="1" t="shared" si="40"/>
        <v>0.0368674405746684</v>
      </c>
    </row>
    <row r="1179" spans="2:8">
      <c r="B1179" s="31">
        <v>35522</v>
      </c>
      <c r="C1179">
        <v>51.745644</v>
      </c>
      <c r="D1179">
        <f t="shared" si="39"/>
        <v>0.771886634554205</v>
      </c>
      <c r="E1179">
        <v>0.0254236665795483</v>
      </c>
      <c r="G1179">
        <v>1170</v>
      </c>
      <c r="H1179">
        <f ca="1" t="shared" si="40"/>
        <v>0.0359231303528279</v>
      </c>
    </row>
    <row r="1180" spans="2:8">
      <c r="B1180" s="31">
        <v>37130</v>
      </c>
      <c r="C1180">
        <v>11.803873</v>
      </c>
      <c r="D1180">
        <f t="shared" si="39"/>
        <v>-43.4233166520853</v>
      </c>
      <c r="E1180">
        <v>0.0254071693248478</v>
      </c>
      <c r="G1180">
        <v>1171</v>
      </c>
      <c r="H1180">
        <f ca="1" t="shared" si="40"/>
        <v>0.00401200750298487</v>
      </c>
    </row>
    <row r="1181" spans="2:8">
      <c r="B1181" s="31">
        <v>41971</v>
      </c>
      <c r="C1181">
        <v>524.367188</v>
      </c>
      <c r="D1181">
        <f t="shared" si="39"/>
        <v>0.950292839452037</v>
      </c>
      <c r="E1181">
        <v>0.0253982787344048</v>
      </c>
      <c r="G1181">
        <v>1172</v>
      </c>
      <c r="H1181">
        <f ca="1" t="shared" si="40"/>
        <v>0.0177504296032096</v>
      </c>
    </row>
    <row r="1182" spans="2:8">
      <c r="B1182" s="31">
        <v>35970</v>
      </c>
      <c r="C1182">
        <v>26.064804</v>
      </c>
      <c r="D1182">
        <f t="shared" si="39"/>
        <v>-15.6871770069708</v>
      </c>
      <c r="E1182">
        <v>0.0253706876138413</v>
      </c>
      <c r="G1182">
        <v>1173</v>
      </c>
      <c r="H1182">
        <f ca="1" t="shared" si="40"/>
        <v>-0.00110537297700058</v>
      </c>
    </row>
    <row r="1183" spans="2:8">
      <c r="B1183" s="31">
        <v>45022</v>
      </c>
      <c r="C1183">
        <v>434.947998</v>
      </c>
      <c r="D1183">
        <f t="shared" si="39"/>
        <v>-1.21160135101944</v>
      </c>
      <c r="E1183">
        <v>0.0253627193382322</v>
      </c>
      <c r="G1183">
        <v>1174</v>
      </c>
      <c r="H1183">
        <f ca="1" t="shared" si="40"/>
        <v>0.0572268324095168</v>
      </c>
    </row>
    <row r="1184" spans="2:8">
      <c r="B1184" s="31">
        <v>45372</v>
      </c>
      <c r="C1184">
        <v>961.93158</v>
      </c>
      <c r="D1184">
        <f t="shared" si="39"/>
        <v>0.93015329427068</v>
      </c>
      <c r="E1184">
        <v>0.0253394498182501</v>
      </c>
      <c r="G1184">
        <v>1175</v>
      </c>
      <c r="H1184">
        <f ca="1" t="shared" si="40"/>
        <v>0.0632745672373728</v>
      </c>
    </row>
    <row r="1185" spans="2:8">
      <c r="B1185" s="31">
        <v>38460</v>
      </c>
      <c r="C1185">
        <v>67.187752</v>
      </c>
      <c r="D1185">
        <f t="shared" si="39"/>
        <v>-2.67842393357646</v>
      </c>
      <c r="E1185">
        <v>0.0253118455280362</v>
      </c>
      <c r="G1185">
        <v>1176</v>
      </c>
      <c r="H1185">
        <f ca="1" t="shared" si="40"/>
        <v>-0.072317425975273</v>
      </c>
    </row>
    <row r="1186" spans="2:8">
      <c r="B1186" s="31">
        <v>40514</v>
      </c>
      <c r="C1186">
        <v>247.145035</v>
      </c>
      <c r="D1186">
        <f t="shared" si="39"/>
        <v>-1.28733787429717</v>
      </c>
      <c r="E1186">
        <v>0.025300095549158</v>
      </c>
      <c r="G1186">
        <v>1177</v>
      </c>
      <c r="H1186">
        <f ca="1" t="shared" si="40"/>
        <v>0.00424951721410837</v>
      </c>
    </row>
    <row r="1187" spans="2:8">
      <c r="B1187" s="31">
        <v>42062</v>
      </c>
      <c r="C1187">
        <v>565.304199</v>
      </c>
      <c r="D1187">
        <f t="shared" si="39"/>
        <v>-0.817959167503017</v>
      </c>
      <c r="E1187">
        <v>0.0252107980538812</v>
      </c>
      <c r="G1187">
        <v>1178</v>
      </c>
      <c r="H1187">
        <f ca="1" t="shared" si="40"/>
        <v>0.0352331814398131</v>
      </c>
    </row>
    <row r="1188" spans="2:8">
      <c r="B1188" s="31">
        <v>45497</v>
      </c>
      <c r="C1188">
        <v>1027.699951</v>
      </c>
      <c r="D1188">
        <f t="shared" si="39"/>
        <v>0.452945913393354</v>
      </c>
      <c r="E1188">
        <v>0.0252018723702363</v>
      </c>
      <c r="G1188">
        <v>1179</v>
      </c>
      <c r="H1188">
        <f ca="1" t="shared" si="40"/>
        <v>-0.0121184750673322</v>
      </c>
    </row>
    <row r="1189" spans="2:8">
      <c r="B1189" s="31">
        <v>42650</v>
      </c>
      <c r="C1189">
        <v>562.207458</v>
      </c>
      <c r="D1189">
        <f t="shared" si="39"/>
        <v>0.910035718522965</v>
      </c>
      <c r="E1189">
        <v>0.0251900749420511</v>
      </c>
      <c r="G1189">
        <v>1180</v>
      </c>
      <c r="H1189">
        <f ca="1" t="shared" si="40"/>
        <v>0.0416250720998732</v>
      </c>
    </row>
    <row r="1190" spans="2:8">
      <c r="B1190" s="31">
        <v>35440</v>
      </c>
      <c r="C1190">
        <v>50.57859</v>
      </c>
      <c r="D1190">
        <f t="shared" si="39"/>
        <v>0.157532979863614</v>
      </c>
      <c r="E1190">
        <v>0.0251709072949641</v>
      </c>
      <c r="G1190">
        <v>1181</v>
      </c>
      <c r="H1190">
        <f ca="1" t="shared" si="40"/>
        <v>-0.000752399640579243</v>
      </c>
    </row>
    <row r="1191" spans="2:8">
      <c r="B1191" s="31">
        <v>36392</v>
      </c>
      <c r="C1191">
        <v>42.610794</v>
      </c>
      <c r="D1191">
        <f t="shared" si="39"/>
        <v>-0.888898855064752</v>
      </c>
      <c r="E1191">
        <v>0.025159517093251</v>
      </c>
      <c r="G1191">
        <v>1182</v>
      </c>
      <c r="H1191">
        <f ca="1" t="shared" si="40"/>
        <v>-0.00240719317031995</v>
      </c>
    </row>
    <row r="1192" spans="2:8">
      <c r="B1192" s="31">
        <v>38082</v>
      </c>
      <c r="C1192">
        <v>80.48748</v>
      </c>
      <c r="D1192">
        <f t="shared" si="39"/>
        <v>-4.03658026068154</v>
      </c>
      <c r="E1192">
        <v>0.0251350396359783</v>
      </c>
      <c r="G1192">
        <v>1183</v>
      </c>
      <c r="H1192">
        <f ca="1" t="shared" si="40"/>
        <v>0.0395674715436615</v>
      </c>
    </row>
    <row r="1193" spans="2:8">
      <c r="B1193" s="31">
        <v>44838</v>
      </c>
      <c r="C1193">
        <v>405.381653</v>
      </c>
      <c r="D1193">
        <f t="shared" si="39"/>
        <v>0.893671690168968</v>
      </c>
      <c r="E1193">
        <v>0.0251286828711017</v>
      </c>
      <c r="G1193">
        <v>1184</v>
      </c>
      <c r="H1193">
        <f ca="1" t="shared" si="40"/>
        <v>0.0202268694507575</v>
      </c>
    </row>
    <row r="1194" spans="2:8">
      <c r="B1194" s="31">
        <v>34547</v>
      </c>
      <c r="C1194">
        <v>43.103546</v>
      </c>
      <c r="D1194">
        <f t="shared" si="39"/>
        <v>0.503846249679783</v>
      </c>
      <c r="E1194">
        <v>0.0251257982347902</v>
      </c>
      <c r="G1194">
        <v>1185</v>
      </c>
      <c r="H1194">
        <f ca="1" t="shared" si="40"/>
        <v>0.0391729710823098</v>
      </c>
    </row>
    <row r="1195" spans="2:8">
      <c r="B1195" s="31">
        <v>34040</v>
      </c>
      <c r="C1195">
        <v>21.385986</v>
      </c>
      <c r="D1195">
        <f t="shared" si="39"/>
        <v>-6.86287641823014</v>
      </c>
      <c r="E1195">
        <v>0.0251256126324968</v>
      </c>
      <c r="G1195">
        <v>1186</v>
      </c>
      <c r="H1195">
        <f ca="1" t="shared" si="40"/>
        <v>0.0125647645247329</v>
      </c>
    </row>
    <row r="1196" spans="2:8">
      <c r="B1196" s="31">
        <v>44188</v>
      </c>
      <c r="C1196">
        <v>168.155365</v>
      </c>
      <c r="D1196">
        <f t="shared" si="39"/>
        <v>-1.89509474764602</v>
      </c>
      <c r="E1196">
        <v>0.0251180805322506</v>
      </c>
      <c r="G1196">
        <v>1187</v>
      </c>
      <c r="H1196">
        <f ca="1" t="shared" si="40"/>
        <v>-0.0188905061302123</v>
      </c>
    </row>
    <row r="1197" spans="2:8">
      <c r="B1197" s="31">
        <v>44789</v>
      </c>
      <c r="C1197">
        <v>486.825714</v>
      </c>
      <c r="D1197">
        <f t="shared" si="39"/>
        <v>0.9591045739215</v>
      </c>
      <c r="E1197">
        <v>0.0251097870315042</v>
      </c>
      <c r="G1197">
        <v>1188</v>
      </c>
      <c r="H1197">
        <f ca="1" t="shared" si="40"/>
        <v>-0.0258194602965323</v>
      </c>
    </row>
    <row r="1198" spans="2:8">
      <c r="B1198" s="31">
        <v>37322</v>
      </c>
      <c r="C1198">
        <v>19.908945</v>
      </c>
      <c r="D1198">
        <f t="shared" si="39"/>
        <v>-7.75322173023232</v>
      </c>
      <c r="E1198">
        <v>0.0251064031770643</v>
      </c>
      <c r="G1198">
        <v>1189</v>
      </c>
      <c r="H1198">
        <f ca="1" t="shared" si="40"/>
        <v>0.0280861110125356</v>
      </c>
    </row>
    <row r="1199" spans="2:8">
      <c r="B1199" s="31">
        <v>43472</v>
      </c>
      <c r="C1199">
        <v>174.26741</v>
      </c>
      <c r="D1199">
        <f t="shared" si="39"/>
        <v>-0.090960880178342</v>
      </c>
      <c r="E1199">
        <v>0.0250926607562482</v>
      </c>
      <c r="G1199">
        <v>1190</v>
      </c>
      <c r="H1199">
        <f ca="1" t="shared" si="40"/>
        <v>0.0510582606208413</v>
      </c>
    </row>
    <row r="1200" spans="2:8">
      <c r="B1200" s="31">
        <v>44200</v>
      </c>
      <c r="C1200">
        <v>190.118927</v>
      </c>
      <c r="D1200">
        <f t="shared" si="39"/>
        <v>-0.539016796575966</v>
      </c>
      <c r="E1200">
        <v>0.0250914260630138</v>
      </c>
      <c r="G1200">
        <v>1191</v>
      </c>
      <c r="H1200">
        <f ca="1" t="shared" si="40"/>
        <v>-0.00313383952858155</v>
      </c>
    </row>
    <row r="1201" spans="2:8">
      <c r="B1201" s="31">
        <v>41299</v>
      </c>
      <c r="C1201">
        <v>292.596222</v>
      </c>
      <c r="D1201">
        <f t="shared" si="39"/>
        <v>0.722743439934095</v>
      </c>
      <c r="E1201">
        <v>0.0250830408876571</v>
      </c>
      <c r="G1201">
        <v>1192</v>
      </c>
      <c r="H1201">
        <f ca="1" t="shared" si="40"/>
        <v>0.0242255788278682</v>
      </c>
    </row>
    <row r="1202" spans="2:8">
      <c r="B1202" s="31">
        <v>38663</v>
      </c>
      <c r="C1202">
        <v>81.124222</v>
      </c>
      <c r="D1202">
        <f t="shared" si="39"/>
        <v>0.665527713781958</v>
      </c>
      <c r="E1202">
        <v>0.0250457255540769</v>
      </c>
      <c r="G1202">
        <v>1193</v>
      </c>
      <c r="H1202">
        <f ca="1" t="shared" si="40"/>
        <v>-0.00450710160132241</v>
      </c>
    </row>
    <row r="1203" spans="2:8">
      <c r="B1203" s="31">
        <v>36556</v>
      </c>
      <c r="C1203">
        <v>27.133804</v>
      </c>
      <c r="D1203">
        <f t="shared" si="39"/>
        <v>-3.61212604027065</v>
      </c>
      <c r="E1203">
        <v>0.0250416417838059</v>
      </c>
      <c r="G1203">
        <v>1194</v>
      </c>
      <c r="H1203">
        <f ca="1" t="shared" si="40"/>
        <v>0.0210790297990529</v>
      </c>
    </row>
    <row r="1204" spans="2:8">
      <c r="B1204" s="31">
        <v>39492</v>
      </c>
      <c r="C1204">
        <v>125.144524</v>
      </c>
      <c r="D1204">
        <f t="shared" si="39"/>
        <v>-0.948473630376348</v>
      </c>
      <c r="E1204">
        <v>0.0250291734698676</v>
      </c>
      <c r="G1204">
        <v>1195</v>
      </c>
      <c r="H1204">
        <f ca="1" t="shared" si="40"/>
        <v>-0.0161724437137527</v>
      </c>
    </row>
    <row r="1205" spans="2:8">
      <c r="B1205" s="31">
        <v>40492</v>
      </c>
      <c r="C1205">
        <v>243.840805</v>
      </c>
      <c r="D1205">
        <f t="shared" si="39"/>
        <v>0.517171336438132</v>
      </c>
      <c r="E1205">
        <v>0.0250288010655148</v>
      </c>
      <c r="G1205">
        <v>1196</v>
      </c>
      <c r="H1205">
        <f ca="1" t="shared" si="40"/>
        <v>0.0636924335967081</v>
      </c>
    </row>
    <row r="1206" spans="2:8">
      <c r="B1206" s="31">
        <v>39181</v>
      </c>
      <c r="C1206">
        <v>117.73333</v>
      </c>
      <c r="D1206">
        <f t="shared" si="39"/>
        <v>0.43542605989315</v>
      </c>
      <c r="E1206">
        <v>0.0250103942528423</v>
      </c>
      <c r="G1206">
        <v>1197</v>
      </c>
      <c r="H1206">
        <f ca="1" t="shared" si="40"/>
        <v>0.00182466176380382</v>
      </c>
    </row>
    <row r="1207" spans="2:8">
      <c r="B1207" s="31">
        <v>38279</v>
      </c>
      <c r="C1207">
        <v>66.46917</v>
      </c>
      <c r="D1207">
        <f t="shared" si="39"/>
        <v>-1.3546999909883</v>
      </c>
      <c r="E1207">
        <v>0.0249848313135249</v>
      </c>
      <c r="G1207">
        <v>1198</v>
      </c>
      <c r="H1207">
        <f ca="1" t="shared" si="40"/>
        <v>0.0296257026031197</v>
      </c>
    </row>
    <row r="1208" spans="2:8">
      <c r="B1208" s="31">
        <v>38817</v>
      </c>
      <c r="C1208">
        <v>156.514954</v>
      </c>
      <c r="D1208">
        <f t="shared" si="39"/>
        <v>-0.430373630624458</v>
      </c>
      <c r="E1208">
        <v>0.0249644069153928</v>
      </c>
      <c r="G1208">
        <v>1199</v>
      </c>
      <c r="H1208">
        <f ca="1" t="shared" si="40"/>
        <v>0.0124593635860792</v>
      </c>
    </row>
    <row r="1209" spans="2:8">
      <c r="B1209" s="31">
        <v>40570</v>
      </c>
      <c r="C1209">
        <v>223.874863</v>
      </c>
      <c r="D1209">
        <f t="shared" si="39"/>
        <v>0.821723357123841</v>
      </c>
      <c r="E1209">
        <v>0.0249612481058224</v>
      </c>
      <c r="G1209">
        <v>1200</v>
      </c>
      <c r="H1209">
        <f ca="1" t="shared" si="40"/>
        <v>-0.0353614926616458</v>
      </c>
    </row>
    <row r="1210" spans="2:8">
      <c r="B1210" s="31">
        <v>37847</v>
      </c>
      <c r="C1210">
        <v>39.911659</v>
      </c>
      <c r="D1210">
        <f t="shared" si="39"/>
        <v>-2.88759089167403</v>
      </c>
      <c r="E1210">
        <v>0.0249607013329113</v>
      </c>
      <c r="G1210">
        <v>1201</v>
      </c>
      <c r="H1210">
        <f ca="1" t="shared" si="40"/>
        <v>-0.0160971882876477</v>
      </c>
    </row>
    <row r="1211" spans="2:8">
      <c r="B1211" s="31">
        <v>40297</v>
      </c>
      <c r="C1211">
        <v>155.160202</v>
      </c>
      <c r="D1211">
        <f t="shared" si="39"/>
        <v>0.542176195413821</v>
      </c>
      <c r="E1211">
        <v>0.0249242328261469</v>
      </c>
      <c r="G1211">
        <v>1202</v>
      </c>
      <c r="H1211">
        <f ca="1" t="shared" si="40"/>
        <v>-0.0409272606534629</v>
      </c>
    </row>
    <row r="1212" spans="2:8">
      <c r="B1212" s="31">
        <v>38071</v>
      </c>
      <c r="C1212">
        <v>71.036034</v>
      </c>
      <c r="D1212">
        <f t="shared" si="39"/>
        <v>0.695915962875968</v>
      </c>
      <c r="E1212">
        <v>0.0249193529019371</v>
      </c>
      <c r="G1212">
        <v>1203</v>
      </c>
      <c r="H1212">
        <f ca="1" t="shared" si="40"/>
        <v>0.0210266695174534</v>
      </c>
    </row>
    <row r="1213" spans="2:8">
      <c r="B1213" s="31">
        <v>34031</v>
      </c>
      <c r="C1213">
        <v>21.600924</v>
      </c>
      <c r="D1213">
        <f t="shared" si="39"/>
        <v>-21.1945006611754</v>
      </c>
      <c r="E1213">
        <v>0.0248757414266167</v>
      </c>
      <c r="G1213">
        <v>1204</v>
      </c>
      <c r="H1213">
        <f ca="1" t="shared" si="40"/>
        <v>-0.0546401793060399</v>
      </c>
    </row>
    <row r="1214" spans="2:8">
      <c r="B1214" s="31">
        <v>44561</v>
      </c>
      <c r="C1214">
        <v>479.421722</v>
      </c>
      <c r="D1214">
        <f t="shared" si="39"/>
        <v>0.732309788833473</v>
      </c>
      <c r="E1214">
        <v>0.0248756626008698</v>
      </c>
      <c r="G1214">
        <v>1205</v>
      </c>
      <c r="H1214">
        <f ca="1" t="shared" si="40"/>
        <v>0.0249420682329818</v>
      </c>
    </row>
    <row r="1215" spans="2:8">
      <c r="B1215" s="31">
        <v>39493</v>
      </c>
      <c r="C1215">
        <v>128.336502</v>
      </c>
      <c r="D1215">
        <f t="shared" si="39"/>
        <v>0.872312157923706</v>
      </c>
      <c r="E1215">
        <v>0.0248719417333035</v>
      </c>
      <c r="G1215">
        <v>1206</v>
      </c>
      <c r="H1215">
        <f ca="1" t="shared" si="40"/>
        <v>-0.0351974682455411</v>
      </c>
    </row>
    <row r="1216" spans="2:8">
      <c r="B1216" s="31">
        <v>37243</v>
      </c>
      <c r="C1216">
        <v>16.387011</v>
      </c>
      <c r="D1216">
        <f t="shared" si="39"/>
        <v>-6.08421981287496</v>
      </c>
      <c r="E1216">
        <v>0.0248712837258729</v>
      </c>
      <c r="G1216">
        <v>1207</v>
      </c>
      <c r="H1216">
        <f ca="1" t="shared" si="40"/>
        <v>0.0499006032259144</v>
      </c>
    </row>
    <row r="1217" spans="2:8">
      <c r="B1217" s="31">
        <v>39532</v>
      </c>
      <c r="C1217">
        <v>116.089188</v>
      </c>
      <c r="D1217">
        <f t="shared" si="39"/>
        <v>0.850957429386103</v>
      </c>
      <c r="E1217">
        <v>0.0248492391901302</v>
      </c>
      <c r="G1217">
        <v>1208</v>
      </c>
      <c r="H1217">
        <f ca="1" t="shared" si="40"/>
        <v>-0.0485356747894476</v>
      </c>
    </row>
    <row r="1218" spans="2:8">
      <c r="B1218" s="31">
        <v>34176</v>
      </c>
      <c r="C1218">
        <v>17.302231</v>
      </c>
      <c r="D1218">
        <f t="shared" si="39"/>
        <v>-4.78699793107606</v>
      </c>
      <c r="E1218">
        <v>0.0248447151121725</v>
      </c>
      <c r="G1218">
        <v>1209</v>
      </c>
      <c r="H1218">
        <f ca="1" t="shared" si="40"/>
        <v>0.0272817525443601</v>
      </c>
    </row>
    <row r="1219" spans="2:8">
      <c r="B1219" s="31">
        <v>44013</v>
      </c>
      <c r="C1219">
        <v>100.127975</v>
      </c>
      <c r="D1219">
        <f t="shared" si="39"/>
        <v>-0.0378612470690632</v>
      </c>
      <c r="E1219">
        <v>0.0248138944186178</v>
      </c>
      <c r="G1219">
        <v>1210</v>
      </c>
      <c r="H1219">
        <f ca="1" t="shared" si="40"/>
        <v>-0.00729334731706379</v>
      </c>
    </row>
    <row r="1220" spans="2:8">
      <c r="B1220" s="31">
        <v>40070</v>
      </c>
      <c r="C1220">
        <v>103.918945</v>
      </c>
      <c r="D1220">
        <f t="shared" si="39"/>
        <v>-0.35414391475972</v>
      </c>
      <c r="E1220">
        <v>0.0248095089879905</v>
      </c>
      <c r="G1220">
        <v>1211</v>
      </c>
      <c r="H1220">
        <f ca="1" t="shared" si="40"/>
        <v>-0.0320769064253926</v>
      </c>
    </row>
    <row r="1221" spans="2:8">
      <c r="B1221" s="31">
        <v>39064</v>
      </c>
      <c r="C1221">
        <v>140.721207</v>
      </c>
      <c r="D1221">
        <f t="shared" si="39"/>
        <v>0.689077837429294</v>
      </c>
      <c r="E1221">
        <v>0.0247890355289518</v>
      </c>
      <c r="G1221">
        <v>1212</v>
      </c>
      <c r="H1221">
        <f ca="1" t="shared" si="40"/>
        <v>0.0120234972692199</v>
      </c>
    </row>
    <row r="1222" spans="2:8">
      <c r="B1222" s="31">
        <v>34677</v>
      </c>
      <c r="C1222">
        <v>43.753342</v>
      </c>
      <c r="D1222">
        <f t="shared" si="39"/>
        <v>0.232831334346986</v>
      </c>
      <c r="E1222">
        <v>0.0247524177695958</v>
      </c>
      <c r="G1222">
        <v>1213</v>
      </c>
      <c r="H1222">
        <f ca="1" t="shared" si="40"/>
        <v>0.0253730686385685</v>
      </c>
    </row>
    <row r="1223" spans="2:8">
      <c r="B1223" s="31">
        <v>36348</v>
      </c>
      <c r="C1223">
        <v>33.566193</v>
      </c>
      <c r="D1223">
        <f t="shared" si="39"/>
        <v>-2.59646922127868</v>
      </c>
      <c r="E1223">
        <v>0.0247414116936049</v>
      </c>
      <c r="G1223">
        <v>1214</v>
      </c>
      <c r="H1223">
        <f ca="1" t="shared" si="40"/>
        <v>-0.03216556248242</v>
      </c>
    </row>
    <row r="1224" spans="2:8">
      <c r="B1224" s="31">
        <v>39182</v>
      </c>
      <c r="C1224">
        <v>120.71978</v>
      </c>
      <c r="D1224">
        <f t="shared" si="39"/>
        <v>0.86065454227965</v>
      </c>
      <c r="E1224">
        <v>0.024738696508559</v>
      </c>
      <c r="G1224">
        <v>1215</v>
      </c>
      <c r="H1224">
        <f ca="1" t="shared" si="40"/>
        <v>0.00259123269983035</v>
      </c>
    </row>
    <row r="1225" spans="2:8">
      <c r="B1225" s="31">
        <v>36097</v>
      </c>
      <c r="C1225">
        <v>16.821753</v>
      </c>
      <c r="D1225">
        <f t="shared" si="39"/>
        <v>-26.7267461958335</v>
      </c>
      <c r="E1225">
        <v>0.0247351747466509</v>
      </c>
      <c r="G1225">
        <v>1216</v>
      </c>
      <c r="H1225">
        <f ca="1" t="shared" si="40"/>
        <v>-0.0318754332045782</v>
      </c>
    </row>
    <row r="1226" spans="2:8">
      <c r="B1226" s="31">
        <v>42555</v>
      </c>
      <c r="C1226">
        <v>466.412476</v>
      </c>
      <c r="D1226">
        <f t="shared" ref="D1226:D1289" si="41">(C1226-C1227)/C1226</f>
        <v>0.97728068063085</v>
      </c>
      <c r="E1226">
        <v>0.0247071285460212</v>
      </c>
      <c r="G1226">
        <v>1217</v>
      </c>
      <c r="H1226">
        <f ca="1" t="shared" si="40"/>
        <v>-0.0116410134627939</v>
      </c>
    </row>
    <row r="1227" spans="2:8">
      <c r="B1227" s="31">
        <v>36977</v>
      </c>
      <c r="C1227">
        <v>10.596574</v>
      </c>
      <c r="D1227">
        <f t="shared" si="41"/>
        <v>-41.9593608273768</v>
      </c>
      <c r="E1227">
        <v>0.024673729452557</v>
      </c>
      <c r="G1227">
        <v>1218</v>
      </c>
      <c r="H1227">
        <f ca="1" t="shared" ref="H1227:H1290" si="42">_xlfn.NORM.INV(RAND(),N$12,N$13)</f>
        <v>-0.0368278981334844</v>
      </c>
    </row>
    <row r="1228" spans="2:8">
      <c r="B1228" s="31">
        <v>44656</v>
      </c>
      <c r="C1228">
        <v>455.222046</v>
      </c>
      <c r="D1228">
        <f t="shared" si="41"/>
        <v>-0.0709529498490062</v>
      </c>
      <c r="E1228">
        <v>0.0246697740117797</v>
      </c>
      <c r="G1228">
        <v>1219</v>
      </c>
      <c r="H1228">
        <f ca="1" t="shared" si="42"/>
        <v>0.00881117106190457</v>
      </c>
    </row>
    <row r="1229" spans="2:8">
      <c r="B1229" s="31">
        <v>44586</v>
      </c>
      <c r="C1229">
        <v>487.521393</v>
      </c>
      <c r="D1229">
        <f t="shared" si="41"/>
        <v>0.532463520016239</v>
      </c>
      <c r="E1229">
        <v>0.0246661360355934</v>
      </c>
      <c r="G1229">
        <v>1220</v>
      </c>
      <c r="H1229">
        <f ca="1" t="shared" si="42"/>
        <v>-0.0464831887527117</v>
      </c>
    </row>
    <row r="1230" spans="2:8">
      <c r="B1230" s="31">
        <v>43374</v>
      </c>
      <c r="C1230">
        <v>227.934036</v>
      </c>
      <c r="D1230">
        <f t="shared" si="41"/>
        <v>-0.272599836735221</v>
      </c>
      <c r="E1230">
        <v>0.0246349474547101</v>
      </c>
      <c r="G1230">
        <v>1221</v>
      </c>
      <c r="H1230">
        <f ca="1" t="shared" si="42"/>
        <v>-0.0247669437882081</v>
      </c>
    </row>
    <row r="1231" spans="2:8">
      <c r="B1231" s="31">
        <v>41401</v>
      </c>
      <c r="C1231">
        <v>290.068817</v>
      </c>
      <c r="D1231">
        <f t="shared" si="41"/>
        <v>0.575668400785045</v>
      </c>
      <c r="E1231">
        <v>0.0246313101625124</v>
      </c>
      <c r="G1231">
        <v>1222</v>
      </c>
      <c r="H1231">
        <f ca="1" t="shared" si="42"/>
        <v>-0.000340010639274685</v>
      </c>
    </row>
    <row r="1232" spans="2:8">
      <c r="B1232" s="31">
        <v>43697</v>
      </c>
      <c r="C1232">
        <v>123.085365</v>
      </c>
      <c r="D1232">
        <f t="shared" si="41"/>
        <v>0.840635212805357</v>
      </c>
      <c r="E1232">
        <v>0.0246265346006002</v>
      </c>
      <c r="G1232">
        <v>1223</v>
      </c>
      <c r="H1232">
        <f ca="1" t="shared" si="42"/>
        <v>0.00436164442622298</v>
      </c>
    </row>
    <row r="1233" spans="2:8">
      <c r="B1233" s="31">
        <v>36278</v>
      </c>
      <c r="C1233">
        <v>19.615473</v>
      </c>
      <c r="D1233">
        <f t="shared" si="41"/>
        <v>-6.41814648058703</v>
      </c>
      <c r="E1233">
        <v>0.0246210733740656</v>
      </c>
      <c r="G1233">
        <v>1224</v>
      </c>
      <c r="H1233">
        <f ca="1" t="shared" si="42"/>
        <v>0.0256402780501483</v>
      </c>
    </row>
    <row r="1234" spans="2:8">
      <c r="B1234" s="31">
        <v>40371</v>
      </c>
      <c r="C1234">
        <v>145.510452</v>
      </c>
      <c r="D1234">
        <f t="shared" si="41"/>
        <v>0.770025695473752</v>
      </c>
      <c r="E1234">
        <v>0.0246153245403979</v>
      </c>
      <c r="G1234">
        <v>1225</v>
      </c>
      <c r="H1234">
        <f ca="1" t="shared" si="42"/>
        <v>0.00573599680030972</v>
      </c>
    </row>
    <row r="1235" spans="2:8">
      <c r="B1235" s="31">
        <v>37825</v>
      </c>
      <c r="C1235">
        <v>33.463665</v>
      </c>
      <c r="D1235">
        <f t="shared" si="41"/>
        <v>-5.50295528000295</v>
      </c>
      <c r="E1235">
        <v>0.0246130541887745</v>
      </c>
      <c r="G1235">
        <v>1226</v>
      </c>
      <c r="H1235">
        <f ca="1" t="shared" si="42"/>
        <v>-0.0143489997830512</v>
      </c>
    </row>
    <row r="1236" spans="2:8">
      <c r="B1236" s="31">
        <v>40689</v>
      </c>
      <c r="C1236">
        <v>217.612717</v>
      </c>
      <c r="D1236">
        <f t="shared" si="41"/>
        <v>-0.371152068286524</v>
      </c>
      <c r="E1236">
        <v>0.0246043433206158</v>
      </c>
      <c r="G1236">
        <v>1227</v>
      </c>
      <c r="H1236">
        <f ca="1" t="shared" si="42"/>
        <v>0.0089344468450492</v>
      </c>
    </row>
    <row r="1237" spans="2:8">
      <c r="B1237" s="31">
        <v>41267</v>
      </c>
      <c r="C1237">
        <v>298.380127</v>
      </c>
      <c r="D1237">
        <f t="shared" si="41"/>
        <v>0.8591085658999</v>
      </c>
      <c r="E1237">
        <v>0.0245968224284588</v>
      </c>
      <c r="G1237">
        <v>1228</v>
      </c>
      <c r="H1237">
        <f ca="1" t="shared" si="42"/>
        <v>-0.0148755744710516</v>
      </c>
    </row>
    <row r="1238" spans="2:8">
      <c r="B1238" s="31">
        <v>35885</v>
      </c>
      <c r="C1238">
        <v>42.039204</v>
      </c>
      <c r="D1238">
        <f t="shared" si="41"/>
        <v>-0.915961087179481</v>
      </c>
      <c r="E1238">
        <v>0.0245874779170413</v>
      </c>
      <c r="G1238">
        <v>1229</v>
      </c>
      <c r="H1238">
        <f ca="1" t="shared" si="42"/>
        <v>0.0334143310763019</v>
      </c>
    </row>
    <row r="1239" spans="2:8">
      <c r="B1239" s="31">
        <v>38383</v>
      </c>
      <c r="C1239">
        <v>80.545479</v>
      </c>
      <c r="D1239">
        <f t="shared" si="41"/>
        <v>-0.457649932158203</v>
      </c>
      <c r="E1239">
        <v>0.0245838503238649</v>
      </c>
      <c r="G1239">
        <v>1230</v>
      </c>
      <c r="H1239">
        <f ca="1" t="shared" si="42"/>
        <v>0.0270907876991833</v>
      </c>
    </row>
    <row r="1240" spans="2:8">
      <c r="B1240" s="31">
        <v>38923</v>
      </c>
      <c r="C1240">
        <v>117.407112</v>
      </c>
      <c r="D1240">
        <f t="shared" si="41"/>
        <v>-2.15143372234554</v>
      </c>
      <c r="E1240">
        <v>0.0245816028589478</v>
      </c>
      <c r="G1240">
        <v>1231</v>
      </c>
      <c r="H1240">
        <f ca="1" t="shared" si="42"/>
        <v>0.0141587854775572</v>
      </c>
    </row>
    <row r="1241" spans="2:8">
      <c r="B1241" s="31">
        <v>42458</v>
      </c>
      <c r="C1241">
        <v>370.000732</v>
      </c>
      <c r="D1241">
        <f t="shared" si="41"/>
        <v>0.86911262380962</v>
      </c>
      <c r="E1241">
        <v>0.0245671784238524</v>
      </c>
      <c r="G1241">
        <v>1232</v>
      </c>
      <c r="H1241">
        <f ca="1" t="shared" si="42"/>
        <v>-0.0176777307848802</v>
      </c>
    </row>
    <row r="1242" spans="2:8">
      <c r="B1242" s="31">
        <v>35475</v>
      </c>
      <c r="C1242">
        <v>48.428425</v>
      </c>
      <c r="D1242">
        <f t="shared" si="41"/>
        <v>-9.86893907865061</v>
      </c>
      <c r="E1242">
        <v>0.0245361685828105</v>
      </c>
      <c r="G1242">
        <v>1233</v>
      </c>
      <c r="H1242">
        <f ca="1" t="shared" si="42"/>
        <v>0.01642164617319</v>
      </c>
    </row>
    <row r="1243" spans="2:8">
      <c r="B1243" s="31">
        <v>42122</v>
      </c>
      <c r="C1243">
        <v>526.365601</v>
      </c>
      <c r="D1243">
        <f t="shared" si="41"/>
        <v>0.980920286240362</v>
      </c>
      <c r="E1243">
        <v>0.0245353248302409</v>
      </c>
      <c r="G1243">
        <v>1234</v>
      </c>
      <c r="H1243">
        <f ca="1" t="shared" si="42"/>
        <v>0.0265408291518186</v>
      </c>
    </row>
    <row r="1244" spans="2:8">
      <c r="B1244" s="31">
        <v>37152</v>
      </c>
      <c r="C1244">
        <v>10.042905</v>
      </c>
      <c r="D1244">
        <f t="shared" si="41"/>
        <v>-47.875371020636</v>
      </c>
      <c r="E1244">
        <v>0.0245022729977034</v>
      </c>
      <c r="G1244">
        <v>1235</v>
      </c>
      <c r="H1244">
        <f ca="1" t="shared" si="42"/>
        <v>0.0405146433298602</v>
      </c>
    </row>
    <row r="1245" spans="2:8">
      <c r="B1245" s="31">
        <v>44538</v>
      </c>
      <c r="C1245">
        <v>490.850708</v>
      </c>
      <c r="D1245">
        <f t="shared" si="41"/>
        <v>-0.264406378323896</v>
      </c>
      <c r="E1245">
        <v>0.0244988930524269</v>
      </c>
      <c r="G1245">
        <v>1236</v>
      </c>
      <c r="H1245">
        <f ca="1" t="shared" si="42"/>
        <v>0.0382280758051944</v>
      </c>
    </row>
    <row r="1246" spans="2:8">
      <c r="B1246" s="31">
        <v>45147</v>
      </c>
      <c r="C1246">
        <v>620.634766</v>
      </c>
      <c r="D1246">
        <f t="shared" si="41"/>
        <v>0.755565016156378</v>
      </c>
      <c r="E1246">
        <v>0.0244960898629388</v>
      </c>
      <c r="G1246">
        <v>1237</v>
      </c>
      <c r="H1246">
        <f ca="1" t="shared" si="42"/>
        <v>-0.0318498552854245</v>
      </c>
    </row>
    <row r="1247" spans="2:8">
      <c r="B1247" s="31">
        <v>39078</v>
      </c>
      <c r="C1247">
        <v>151.704849</v>
      </c>
      <c r="D1247">
        <f t="shared" si="41"/>
        <v>-0.977098668744596</v>
      </c>
      <c r="E1247">
        <v>0.0244828825478083</v>
      </c>
      <c r="G1247">
        <v>1238</v>
      </c>
      <c r="H1247">
        <f ca="1" t="shared" si="42"/>
        <v>0.0320362058899217</v>
      </c>
    </row>
    <row r="1248" spans="2:8">
      <c r="B1248" s="31">
        <v>41302</v>
      </c>
      <c r="C1248">
        <v>299.935455</v>
      </c>
      <c r="D1248">
        <f t="shared" si="41"/>
        <v>-2.72846901010752</v>
      </c>
      <c r="E1248">
        <v>0.0244693745859421</v>
      </c>
      <c r="G1248">
        <v>1239</v>
      </c>
      <c r="H1248">
        <f ca="1" t="shared" si="42"/>
        <v>0.0167063194647647</v>
      </c>
    </row>
    <row r="1249" spans="2:8">
      <c r="B1249" s="31">
        <v>45499</v>
      </c>
      <c r="C1249">
        <v>1118.300049</v>
      </c>
      <c r="D1249">
        <f t="shared" si="41"/>
        <v>0.964635643148398</v>
      </c>
      <c r="E1249">
        <v>0.0244568512935833</v>
      </c>
      <c r="G1249">
        <v>1240</v>
      </c>
      <c r="H1249">
        <f ca="1" t="shared" si="42"/>
        <v>-0.0148007658502157</v>
      </c>
    </row>
    <row r="1250" spans="2:8">
      <c r="B1250" s="31">
        <v>34367</v>
      </c>
      <c r="C1250">
        <v>39.547962</v>
      </c>
      <c r="D1250">
        <f t="shared" si="41"/>
        <v>-9.80323304649681</v>
      </c>
      <c r="E1250">
        <v>0.0244566079030823</v>
      </c>
      <c r="G1250">
        <v>1241</v>
      </c>
      <c r="H1250">
        <f ca="1" t="shared" si="42"/>
        <v>-0.0137078950162238</v>
      </c>
    </row>
    <row r="1251" spans="2:8">
      <c r="B1251" s="31">
        <v>43035</v>
      </c>
      <c r="C1251">
        <v>427.24585</v>
      </c>
      <c r="D1251">
        <f t="shared" si="41"/>
        <v>0.896071198819134</v>
      </c>
      <c r="E1251">
        <v>0.0244243004349837</v>
      </c>
      <c r="G1251">
        <v>1242</v>
      </c>
      <c r="H1251">
        <f ca="1" t="shared" si="42"/>
        <v>0.0177720351930361</v>
      </c>
    </row>
    <row r="1252" spans="2:8">
      <c r="B1252" s="31">
        <v>34682</v>
      </c>
      <c r="C1252">
        <v>44.403149</v>
      </c>
      <c r="D1252">
        <f t="shared" si="41"/>
        <v>-1.33101954097895</v>
      </c>
      <c r="E1252">
        <v>0.024390252141802</v>
      </c>
      <c r="G1252">
        <v>1243</v>
      </c>
      <c r="H1252">
        <f ca="1" t="shared" si="42"/>
        <v>-0.00937427090878292</v>
      </c>
    </row>
    <row r="1253" spans="2:8">
      <c r="B1253" s="31">
        <v>40114</v>
      </c>
      <c r="C1253">
        <v>103.504608</v>
      </c>
      <c r="D1253">
        <f t="shared" si="41"/>
        <v>-1.31222766429877</v>
      </c>
      <c r="E1253">
        <v>0.0243751563215427</v>
      </c>
      <c r="G1253">
        <v>1244</v>
      </c>
      <c r="H1253">
        <f ca="1" t="shared" si="42"/>
        <v>0.0264222095228102</v>
      </c>
    </row>
    <row r="1254" spans="2:8">
      <c r="B1254" s="31">
        <v>41142</v>
      </c>
      <c r="C1254">
        <v>239.326218</v>
      </c>
      <c r="D1254">
        <f t="shared" si="41"/>
        <v>0.663955484392437</v>
      </c>
      <c r="E1254">
        <v>0.0243704557266685</v>
      </c>
      <c r="G1254">
        <v>1245</v>
      </c>
      <c r="H1254">
        <f ca="1" t="shared" si="42"/>
        <v>0.0249446653518152</v>
      </c>
    </row>
    <row r="1255" spans="2:8">
      <c r="B1255" s="31">
        <v>38044</v>
      </c>
      <c r="C1255">
        <v>80.424263</v>
      </c>
      <c r="D1255">
        <f t="shared" si="41"/>
        <v>-0.649698636343114</v>
      </c>
      <c r="E1255">
        <v>0.0243687529968413</v>
      </c>
      <c r="G1255">
        <v>1246</v>
      </c>
      <c r="H1255">
        <f ca="1" t="shared" si="42"/>
        <v>0.0223648801348231</v>
      </c>
    </row>
    <row r="1256" spans="2:8">
      <c r="B1256" s="31">
        <v>44126</v>
      </c>
      <c r="C1256">
        <v>132.675797</v>
      </c>
      <c r="D1256">
        <f t="shared" si="41"/>
        <v>-0.769662842123345</v>
      </c>
      <c r="E1256">
        <v>0.0243446813438023</v>
      </c>
      <c r="G1256">
        <v>1247</v>
      </c>
      <c r="H1256">
        <f ca="1" t="shared" si="42"/>
        <v>-0.00962067052942181</v>
      </c>
    </row>
    <row r="1257" spans="2:8">
      <c r="B1257" s="31">
        <v>43573</v>
      </c>
      <c r="C1257">
        <v>234.791428</v>
      </c>
      <c r="D1257">
        <f t="shared" si="41"/>
        <v>0.469418010439461</v>
      </c>
      <c r="E1257">
        <v>0.0243386568610162</v>
      </c>
      <c r="G1257">
        <v>1248</v>
      </c>
      <c r="H1257">
        <f ca="1" t="shared" si="42"/>
        <v>0.0173843982599616</v>
      </c>
    </row>
    <row r="1258" spans="2:8">
      <c r="B1258" s="31">
        <v>44055</v>
      </c>
      <c r="C1258">
        <v>124.576103</v>
      </c>
      <c r="D1258">
        <f t="shared" si="41"/>
        <v>-1.63873993553964</v>
      </c>
      <c r="E1258">
        <v>0.0243318415571243</v>
      </c>
      <c r="G1258">
        <v>1249</v>
      </c>
      <c r="H1258">
        <f ca="1" t="shared" si="42"/>
        <v>0.0388519292304393</v>
      </c>
    </row>
    <row r="1259" spans="2:8">
      <c r="B1259" s="31">
        <v>42255</v>
      </c>
      <c r="C1259">
        <v>328.723938</v>
      </c>
      <c r="D1259">
        <f t="shared" si="41"/>
        <v>-0.119898889140224</v>
      </c>
      <c r="E1259">
        <v>0.024327711114242</v>
      </c>
      <c r="G1259">
        <v>1250</v>
      </c>
      <c r="H1259">
        <f ca="1" t="shared" si="42"/>
        <v>-0.0257362034549225</v>
      </c>
    </row>
    <row r="1260" spans="2:8">
      <c r="B1260" s="31">
        <v>41652</v>
      </c>
      <c r="C1260">
        <v>368.137573</v>
      </c>
      <c r="D1260">
        <f t="shared" si="41"/>
        <v>0.692430166588837</v>
      </c>
      <c r="E1260">
        <v>0.0243252730956641</v>
      </c>
      <c r="G1260">
        <v>1251</v>
      </c>
      <c r="H1260">
        <f ca="1" t="shared" si="42"/>
        <v>-0.018929257301887</v>
      </c>
    </row>
    <row r="1261" spans="2:8">
      <c r="B1261" s="31">
        <v>40078</v>
      </c>
      <c r="C1261">
        <v>113.228012</v>
      </c>
      <c r="D1261">
        <f t="shared" si="41"/>
        <v>0.555360337864097</v>
      </c>
      <c r="E1261">
        <v>0.0243150343397357</v>
      </c>
      <c r="G1261">
        <v>1252</v>
      </c>
      <c r="H1261">
        <f ca="1" t="shared" si="42"/>
        <v>0.00689713799671245</v>
      </c>
    </row>
    <row r="1262" spans="2:8">
      <c r="B1262" s="31">
        <v>34878</v>
      </c>
      <c r="C1262">
        <v>50.345665</v>
      </c>
      <c r="D1262">
        <f t="shared" si="41"/>
        <v>0.489809797924012</v>
      </c>
      <c r="E1262">
        <v>0.0243056874906706</v>
      </c>
      <c r="G1262">
        <v>1253</v>
      </c>
      <c r="H1262">
        <f ca="1" t="shared" si="42"/>
        <v>0.0491271765249001</v>
      </c>
    </row>
    <row r="1263" spans="2:8">
      <c r="B1263" s="31">
        <v>35992</v>
      </c>
      <c r="C1263">
        <v>25.685865</v>
      </c>
      <c r="D1263">
        <f t="shared" si="41"/>
        <v>0.580868816370405</v>
      </c>
      <c r="E1263">
        <v>0.0242985003619695</v>
      </c>
      <c r="G1263">
        <v>1254</v>
      </c>
      <c r="H1263">
        <f ca="1" t="shared" si="42"/>
        <v>0.0314494413349947</v>
      </c>
    </row>
    <row r="1264" spans="2:8">
      <c r="B1264" s="31">
        <v>37175</v>
      </c>
      <c r="C1264">
        <v>10.765747</v>
      </c>
      <c r="D1264">
        <f t="shared" si="41"/>
        <v>-34.3770766673228</v>
      </c>
      <c r="E1264">
        <v>0.0242857276880089</v>
      </c>
      <c r="G1264">
        <v>1255</v>
      </c>
      <c r="H1264">
        <f ca="1" t="shared" si="42"/>
        <v>-0.0118882716241186</v>
      </c>
    </row>
    <row r="1265" spans="2:8">
      <c r="B1265" s="31">
        <v>41719</v>
      </c>
      <c r="C1265">
        <v>380.860657</v>
      </c>
      <c r="D1265">
        <f t="shared" si="41"/>
        <v>0.532522087205243</v>
      </c>
      <c r="E1265">
        <v>0.0242835715110369</v>
      </c>
      <c r="G1265">
        <v>1256</v>
      </c>
      <c r="H1265">
        <f ca="1" t="shared" si="42"/>
        <v>0.020547517535907</v>
      </c>
    </row>
    <row r="1266" spans="2:8">
      <c r="B1266" s="31">
        <v>43818</v>
      </c>
      <c r="C1266">
        <v>178.043945</v>
      </c>
      <c r="D1266">
        <f t="shared" si="41"/>
        <v>0.115563654804436</v>
      </c>
      <c r="E1266">
        <v>0.0242812806692191</v>
      </c>
      <c r="G1266">
        <v>1257</v>
      </c>
      <c r="H1266">
        <f ca="1" t="shared" si="42"/>
        <v>-0.0411586218049756</v>
      </c>
    </row>
    <row r="1267" spans="2:8">
      <c r="B1267" s="31">
        <v>39094</v>
      </c>
      <c r="C1267">
        <v>157.468536</v>
      </c>
      <c r="D1267">
        <f t="shared" si="41"/>
        <v>0.93558794501017</v>
      </c>
      <c r="E1267">
        <v>0.0242773642094444</v>
      </c>
      <c r="G1267">
        <v>1258</v>
      </c>
      <c r="H1267">
        <f ca="1" t="shared" si="42"/>
        <v>0.05148529258681</v>
      </c>
    </row>
    <row r="1268" spans="2:8">
      <c r="B1268" s="31">
        <v>36990</v>
      </c>
      <c r="C1268">
        <v>10.142872</v>
      </c>
      <c r="D1268">
        <f t="shared" si="41"/>
        <v>-0.438211189099103</v>
      </c>
      <c r="E1268">
        <v>0.0242607813644893</v>
      </c>
      <c r="G1268">
        <v>1259</v>
      </c>
      <c r="H1268">
        <f ca="1" t="shared" si="42"/>
        <v>0.0122779732693846</v>
      </c>
    </row>
    <row r="1269" spans="2:8">
      <c r="B1269" s="31">
        <v>36739</v>
      </c>
      <c r="C1269">
        <v>14.587592</v>
      </c>
      <c r="D1269">
        <f t="shared" si="41"/>
        <v>-1.65688805938636</v>
      </c>
      <c r="E1269">
        <v>0.0242491015652207</v>
      </c>
      <c r="G1269">
        <v>1260</v>
      </c>
      <c r="H1269">
        <f ca="1" t="shared" si="42"/>
        <v>0.0414791911996508</v>
      </c>
    </row>
    <row r="1270" spans="2:8">
      <c r="B1270" s="31">
        <v>35942</v>
      </c>
      <c r="C1270">
        <v>38.757599</v>
      </c>
      <c r="D1270">
        <f t="shared" si="41"/>
        <v>-10.3222677699927</v>
      </c>
      <c r="E1270">
        <v>0.0242448197061948</v>
      </c>
      <c r="G1270">
        <v>1261</v>
      </c>
      <c r="H1270">
        <f ca="1" t="shared" si="42"/>
        <v>0.00319727803669842</v>
      </c>
    </row>
    <row r="1271" spans="2:8">
      <c r="B1271" s="31">
        <v>44750</v>
      </c>
      <c r="C1271">
        <v>438.823914</v>
      </c>
      <c r="D1271">
        <f t="shared" si="41"/>
        <v>0.65146631457282</v>
      </c>
      <c r="E1271">
        <v>0.0242327540973531</v>
      </c>
      <c r="G1271">
        <v>1262</v>
      </c>
      <c r="H1271">
        <f ca="1" t="shared" si="42"/>
        <v>0.00461682078181474</v>
      </c>
    </row>
    <row r="1272" spans="2:8">
      <c r="B1272" s="31">
        <v>38824</v>
      </c>
      <c r="C1272">
        <v>152.944916</v>
      </c>
      <c r="D1272">
        <f t="shared" si="41"/>
        <v>0.543520073593031</v>
      </c>
      <c r="E1272">
        <v>0.0242028705288903</v>
      </c>
      <c r="G1272">
        <v>1263</v>
      </c>
      <c r="H1272">
        <f ca="1" t="shared" si="42"/>
        <v>0.0181352452989389</v>
      </c>
    </row>
    <row r="1273" spans="2:8">
      <c r="B1273" s="31">
        <v>43915</v>
      </c>
      <c r="C1273">
        <v>69.816284</v>
      </c>
      <c r="D1273">
        <f t="shared" si="41"/>
        <v>0.272586206392766</v>
      </c>
      <c r="E1273">
        <v>0.0241992111754329</v>
      </c>
      <c r="G1273">
        <v>1264</v>
      </c>
      <c r="H1273">
        <f ca="1" t="shared" si="42"/>
        <v>-0.0200655301350915</v>
      </c>
    </row>
    <row r="1274" spans="2:8">
      <c r="B1274" s="31">
        <v>35719</v>
      </c>
      <c r="C1274">
        <v>50.785328</v>
      </c>
      <c r="D1274">
        <f t="shared" si="41"/>
        <v>0.475205043472398</v>
      </c>
      <c r="E1274">
        <v>0.0241959252483315</v>
      </c>
      <c r="G1274">
        <v>1265</v>
      </c>
      <c r="H1274">
        <f ca="1" t="shared" si="42"/>
        <v>-0.0295539211873083</v>
      </c>
    </row>
    <row r="1275" spans="2:8">
      <c r="B1275" s="31">
        <v>33518</v>
      </c>
      <c r="C1275">
        <v>26.651884</v>
      </c>
      <c r="D1275">
        <f t="shared" si="41"/>
        <v>-2.11454124593969</v>
      </c>
      <c r="E1275">
        <v>0.0241934866593295</v>
      </c>
      <c r="G1275">
        <v>1266</v>
      </c>
      <c r="H1275">
        <f ca="1" t="shared" si="42"/>
        <v>0.0417246808776268</v>
      </c>
    </row>
    <row r="1276" spans="2:8">
      <c r="B1276" s="31">
        <v>38099</v>
      </c>
      <c r="C1276">
        <v>83.008392</v>
      </c>
      <c r="D1276">
        <f t="shared" si="41"/>
        <v>-4.76289211818487</v>
      </c>
      <c r="E1276">
        <v>0.0241812659134513</v>
      </c>
      <c r="G1276">
        <v>1267</v>
      </c>
      <c r="H1276">
        <f ca="1" t="shared" si="42"/>
        <v>-0.0166986334008982</v>
      </c>
    </row>
    <row r="1277" spans="2:8">
      <c r="B1277" s="31">
        <v>41842</v>
      </c>
      <c r="C1277">
        <v>478.368408</v>
      </c>
      <c r="D1277">
        <f t="shared" si="41"/>
        <v>0.421133006759928</v>
      </c>
      <c r="E1277">
        <v>0.0241422485407941</v>
      </c>
      <c r="G1277">
        <v>1268</v>
      </c>
      <c r="H1277">
        <f ca="1" t="shared" si="42"/>
        <v>-0.00493110471759178</v>
      </c>
    </row>
    <row r="1278" spans="2:8">
      <c r="B1278" s="31">
        <v>40982</v>
      </c>
      <c r="C1278">
        <v>276.911682</v>
      </c>
      <c r="D1278">
        <f t="shared" si="41"/>
        <v>0.923233545632791</v>
      </c>
      <c r="E1278">
        <v>0.0241377357275955</v>
      </c>
      <c r="G1278">
        <v>1269</v>
      </c>
      <c r="H1278">
        <f ca="1" t="shared" si="42"/>
        <v>-0.0475945843200742</v>
      </c>
    </row>
    <row r="1279" spans="2:8">
      <c r="B1279" s="31">
        <v>36280</v>
      </c>
      <c r="C1279">
        <v>21.257528</v>
      </c>
      <c r="D1279">
        <f t="shared" si="41"/>
        <v>-0.678424226937394</v>
      </c>
      <c r="E1279">
        <v>0.0241175737837438</v>
      </c>
      <c r="G1279">
        <v>1270</v>
      </c>
      <c r="H1279">
        <f ca="1" t="shared" si="42"/>
        <v>0.0191441867570864</v>
      </c>
    </row>
    <row r="1280" spans="2:8">
      <c r="B1280" s="31">
        <v>33676</v>
      </c>
      <c r="C1280">
        <v>35.67915</v>
      </c>
      <c r="D1280">
        <f t="shared" si="41"/>
        <v>0.677356102934067</v>
      </c>
      <c r="E1280">
        <v>0.0240967904224175</v>
      </c>
      <c r="G1280">
        <v>1271</v>
      </c>
      <c r="H1280">
        <f ca="1" t="shared" si="42"/>
        <v>0.0202195306472766</v>
      </c>
    </row>
    <row r="1281" spans="2:8">
      <c r="B1281" s="31">
        <v>36969</v>
      </c>
      <c r="C1281">
        <v>11.51166</v>
      </c>
      <c r="D1281">
        <f t="shared" si="41"/>
        <v>-2.8835743063989</v>
      </c>
      <c r="E1281">
        <v>0.0240481390173093</v>
      </c>
      <c r="G1281">
        <v>1272</v>
      </c>
      <c r="H1281">
        <f ca="1" t="shared" si="42"/>
        <v>0.050936342526838</v>
      </c>
    </row>
    <row r="1282" spans="2:8">
      <c r="B1282" s="31">
        <v>34487</v>
      </c>
      <c r="C1282">
        <v>44.706387</v>
      </c>
      <c r="D1282">
        <f t="shared" si="41"/>
        <v>0.634656721421035</v>
      </c>
      <c r="E1282">
        <v>0.0240384668078858</v>
      </c>
      <c r="G1282">
        <v>1273</v>
      </c>
      <c r="H1282">
        <f ca="1" t="shared" si="42"/>
        <v>0.0290060432310143</v>
      </c>
    </row>
    <row r="1283" spans="2:8">
      <c r="B1283" s="31">
        <v>36734</v>
      </c>
      <c r="C1283">
        <v>16.333178</v>
      </c>
      <c r="D1283">
        <f t="shared" si="41"/>
        <v>-0.644922806816898</v>
      </c>
      <c r="E1283">
        <v>0.0240113712101833</v>
      </c>
      <c r="G1283">
        <v>1274</v>
      </c>
      <c r="H1283">
        <f ca="1" t="shared" si="42"/>
        <v>-0.0119914562915391</v>
      </c>
    </row>
    <row r="1284" spans="2:8">
      <c r="B1284" s="31">
        <v>33638</v>
      </c>
      <c r="C1284">
        <v>26.866817</v>
      </c>
      <c r="D1284">
        <f t="shared" si="41"/>
        <v>-4.67770476867431</v>
      </c>
      <c r="E1284">
        <v>0.0239999401492184</v>
      </c>
      <c r="G1284">
        <v>1275</v>
      </c>
      <c r="H1284">
        <f ca="1" t="shared" si="42"/>
        <v>-0.0305124063361584</v>
      </c>
    </row>
    <row r="1285" spans="2:8">
      <c r="B1285" s="31">
        <v>38782</v>
      </c>
      <c r="C1285">
        <v>152.541855</v>
      </c>
      <c r="D1285">
        <f t="shared" si="41"/>
        <v>0.617239596306207</v>
      </c>
      <c r="E1285">
        <v>0.0239971383591737</v>
      </c>
      <c r="G1285">
        <v>1276</v>
      </c>
      <c r="H1285">
        <f ca="1" t="shared" si="42"/>
        <v>-0.00357158706965464</v>
      </c>
    </row>
    <row r="1286" spans="2:8">
      <c r="B1286" s="31">
        <v>34967</v>
      </c>
      <c r="C1286">
        <v>58.386982</v>
      </c>
      <c r="D1286">
        <f t="shared" si="41"/>
        <v>0.152230423555717</v>
      </c>
      <c r="E1286">
        <v>0.0239520343764301</v>
      </c>
      <c r="G1286">
        <v>1277</v>
      </c>
      <c r="H1286">
        <f ca="1" t="shared" si="42"/>
        <v>-0.023630967718365</v>
      </c>
    </row>
    <row r="1287" spans="2:8">
      <c r="B1287" s="31">
        <v>35713</v>
      </c>
      <c r="C1287">
        <v>49.498707</v>
      </c>
      <c r="D1287">
        <f t="shared" si="41"/>
        <v>0.681835022478466</v>
      </c>
      <c r="E1287">
        <v>0.0239486861747723</v>
      </c>
      <c r="G1287">
        <v>1278</v>
      </c>
      <c r="H1287">
        <f ca="1" t="shared" si="42"/>
        <v>-0.0474786517018101</v>
      </c>
    </row>
    <row r="1288" spans="2:8">
      <c r="B1288" s="31">
        <v>37223</v>
      </c>
      <c r="C1288">
        <v>15.748755</v>
      </c>
      <c r="D1288">
        <f t="shared" si="41"/>
        <v>-3.79145640401416</v>
      </c>
      <c r="E1288">
        <v>0.023925764290574</v>
      </c>
      <c r="G1288">
        <v>1279</v>
      </c>
      <c r="H1288">
        <f ca="1" t="shared" si="42"/>
        <v>-0.0102619687845882</v>
      </c>
    </row>
    <row r="1289" spans="2:8">
      <c r="B1289" s="31">
        <v>38372</v>
      </c>
      <c r="C1289">
        <v>75.459473</v>
      </c>
      <c r="D1289">
        <f t="shared" si="41"/>
        <v>-5.13883812838184</v>
      </c>
      <c r="E1289">
        <v>0.0239129552362499</v>
      </c>
      <c r="G1289">
        <v>1280</v>
      </c>
      <c r="H1289">
        <f ca="1" t="shared" si="42"/>
        <v>-0.0315152255888693</v>
      </c>
    </row>
    <row r="1290" spans="2:8">
      <c r="B1290" s="31">
        <v>42559</v>
      </c>
      <c r="C1290">
        <v>463.23349</v>
      </c>
      <c r="D1290">
        <f t="shared" ref="D1290:D1353" si="43">(C1290-C1291)/C1290</f>
        <v>0.818019552083767</v>
      </c>
      <c r="E1290">
        <v>0.0239116131262444</v>
      </c>
      <c r="G1290">
        <v>1281</v>
      </c>
      <c r="H1290">
        <f ca="1" t="shared" si="42"/>
        <v>0.0362249024768458</v>
      </c>
    </row>
    <row r="1291" spans="2:8">
      <c r="B1291" s="31">
        <v>38618</v>
      </c>
      <c r="C1291">
        <v>84.299438</v>
      </c>
      <c r="D1291">
        <f t="shared" si="43"/>
        <v>0.748140740867098</v>
      </c>
      <c r="E1291">
        <v>0.0239072175071913</v>
      </c>
      <c r="G1291">
        <v>1282</v>
      </c>
      <c r="H1291">
        <f ca="1" t="shared" ref="H1291:H1354" si="44">_xlfn.NORM.INV(RAND(),N$12,N$13)</f>
        <v>-0.0534893090705979</v>
      </c>
    </row>
    <row r="1292" spans="2:8">
      <c r="B1292" s="31">
        <v>36690</v>
      </c>
      <c r="C1292">
        <v>21.231594</v>
      </c>
      <c r="D1292">
        <f t="shared" si="43"/>
        <v>-17.3018617443419</v>
      </c>
      <c r="E1292">
        <v>0.0239043757147956</v>
      </c>
      <c r="G1292">
        <v>1283</v>
      </c>
      <c r="H1292">
        <f ca="1" t="shared" si="44"/>
        <v>0.053482421633858</v>
      </c>
    </row>
    <row r="1293" spans="2:8">
      <c r="B1293" s="31">
        <v>42495</v>
      </c>
      <c r="C1293">
        <v>388.577698</v>
      </c>
      <c r="D1293">
        <f t="shared" si="43"/>
        <v>0.951155014562879</v>
      </c>
      <c r="E1293">
        <v>0.02390387571857</v>
      </c>
      <c r="G1293">
        <v>1284</v>
      </c>
      <c r="H1293">
        <f ca="1" t="shared" si="44"/>
        <v>-0.0430411106903139</v>
      </c>
    </row>
    <row r="1294" spans="2:8">
      <c r="B1294" s="31">
        <v>36640</v>
      </c>
      <c r="C1294">
        <v>18.980072</v>
      </c>
      <c r="D1294">
        <f t="shared" si="43"/>
        <v>-16.4547246712236</v>
      </c>
      <c r="E1294">
        <v>0.023866295133127</v>
      </c>
      <c r="G1294">
        <v>1285</v>
      </c>
      <c r="H1294">
        <f ca="1" t="shared" si="44"/>
        <v>0.0136225249513604</v>
      </c>
    </row>
    <row r="1295" spans="2:8">
      <c r="B1295" s="31">
        <v>44242</v>
      </c>
      <c r="C1295">
        <v>331.291931</v>
      </c>
      <c r="D1295">
        <f t="shared" si="43"/>
        <v>0.544404110464133</v>
      </c>
      <c r="E1295">
        <v>0.0238487818769119</v>
      </c>
      <c r="G1295">
        <v>1286</v>
      </c>
      <c r="H1295">
        <f ca="1" t="shared" si="44"/>
        <v>-0.0415425913885145</v>
      </c>
    </row>
    <row r="1296" spans="2:8">
      <c r="B1296" s="31">
        <v>39002</v>
      </c>
      <c r="C1296">
        <v>150.935242</v>
      </c>
      <c r="D1296">
        <f t="shared" si="43"/>
        <v>0.0716620575597579</v>
      </c>
      <c r="E1296">
        <v>0.0238319225671628</v>
      </c>
      <c r="G1296">
        <v>1287</v>
      </c>
      <c r="H1296">
        <f ca="1" t="shared" si="44"/>
        <v>-0.0350799767839822</v>
      </c>
    </row>
    <row r="1297" spans="2:8">
      <c r="B1297" s="31">
        <v>38946</v>
      </c>
      <c r="C1297">
        <v>140.118912</v>
      </c>
      <c r="D1297">
        <f t="shared" si="43"/>
        <v>-1.11213423495609</v>
      </c>
      <c r="E1297">
        <v>0.0238210813398266</v>
      </c>
      <c r="G1297">
        <v>1288</v>
      </c>
      <c r="H1297">
        <f ca="1" t="shared" si="44"/>
        <v>0.0227393013829067</v>
      </c>
    </row>
    <row r="1298" spans="2:8">
      <c r="B1298" s="31">
        <v>41320</v>
      </c>
      <c r="C1298">
        <v>295.949951</v>
      </c>
      <c r="D1298">
        <f t="shared" si="43"/>
        <v>0.934624108114821</v>
      </c>
      <c r="E1298">
        <v>0.023813614349948</v>
      </c>
      <c r="G1298">
        <v>1289</v>
      </c>
      <c r="H1298">
        <f ca="1" t="shared" si="44"/>
        <v>-0.00279233685798178</v>
      </c>
    </row>
    <row r="1299" spans="2:8">
      <c r="B1299" s="31">
        <v>36005</v>
      </c>
      <c r="C1299">
        <v>19.347992</v>
      </c>
      <c r="D1299">
        <f t="shared" si="43"/>
        <v>-8.39224675098067</v>
      </c>
      <c r="E1299">
        <v>0.0238098093073432</v>
      </c>
      <c r="G1299">
        <v>1290</v>
      </c>
      <c r="H1299">
        <f ca="1" t="shared" si="44"/>
        <v>-0.0682760483028485</v>
      </c>
    </row>
    <row r="1300" spans="2:8">
      <c r="B1300" s="31">
        <v>43503</v>
      </c>
      <c r="C1300">
        <v>181.721115</v>
      </c>
      <c r="D1300">
        <f t="shared" si="43"/>
        <v>0.632027389882568</v>
      </c>
      <c r="E1300">
        <v>0.0237900312244947</v>
      </c>
      <c r="G1300">
        <v>1291</v>
      </c>
      <c r="H1300">
        <f ca="1" t="shared" si="44"/>
        <v>0.0393472983291077</v>
      </c>
    </row>
    <row r="1301" spans="2:8">
      <c r="B1301" s="31">
        <v>38194</v>
      </c>
      <c r="C1301">
        <v>66.868393</v>
      </c>
      <c r="D1301">
        <f t="shared" si="43"/>
        <v>0.709511727012791</v>
      </c>
      <c r="E1301">
        <v>0.0237612260249772</v>
      </c>
      <c r="G1301">
        <v>1292</v>
      </c>
      <c r="H1301">
        <f ca="1" t="shared" si="44"/>
        <v>0.0314060337730399</v>
      </c>
    </row>
    <row r="1302" spans="2:8">
      <c r="B1302" s="31">
        <v>36712</v>
      </c>
      <c r="C1302">
        <v>19.424484</v>
      </c>
      <c r="D1302">
        <f t="shared" si="43"/>
        <v>-22.0696584269626</v>
      </c>
      <c r="E1302">
        <v>0.0237528574761625</v>
      </c>
      <c r="G1302">
        <v>1293</v>
      </c>
      <c r="H1302">
        <f ca="1" t="shared" si="44"/>
        <v>-0.017502569354822</v>
      </c>
    </row>
    <row r="1303" spans="2:8">
      <c r="B1303" s="31">
        <v>44760</v>
      </c>
      <c r="C1303">
        <v>448.116211</v>
      </c>
      <c r="D1303">
        <f t="shared" si="43"/>
        <v>0.12585944586593</v>
      </c>
      <c r="E1303">
        <v>0.0237303220436273</v>
      </c>
      <c r="G1303">
        <v>1294</v>
      </c>
      <c r="H1303">
        <f ca="1" t="shared" si="44"/>
        <v>0.00882602189785515</v>
      </c>
    </row>
    <row r="1304" spans="2:8">
      <c r="B1304" s="31">
        <v>44922</v>
      </c>
      <c r="C1304">
        <v>391.716553</v>
      </c>
      <c r="D1304">
        <f t="shared" si="43"/>
        <v>0.768898050626929</v>
      </c>
      <c r="E1304">
        <v>0.0237219947148875</v>
      </c>
      <c r="G1304">
        <v>1295</v>
      </c>
      <c r="H1304">
        <f ca="1" t="shared" si="44"/>
        <v>-0.000440624232717716</v>
      </c>
    </row>
    <row r="1305" spans="2:8">
      <c r="B1305" s="31">
        <v>38679</v>
      </c>
      <c r="C1305">
        <v>90.526459</v>
      </c>
      <c r="D1305">
        <f t="shared" si="43"/>
        <v>-1.89171886199592</v>
      </c>
      <c r="E1305">
        <v>0.023716613062265</v>
      </c>
      <c r="G1305">
        <v>1296</v>
      </c>
      <c r="H1305">
        <f ca="1" t="shared" si="44"/>
        <v>0.0178559597022174</v>
      </c>
    </row>
    <row r="1306" spans="2:8">
      <c r="B1306" s="31">
        <v>40973</v>
      </c>
      <c r="C1306">
        <v>261.777069</v>
      </c>
      <c r="D1306">
        <f t="shared" si="43"/>
        <v>0.876995780711411</v>
      </c>
      <c r="E1306">
        <v>0.0237096168266747</v>
      </c>
      <c r="G1306">
        <v>1297</v>
      </c>
      <c r="H1306">
        <f ca="1" t="shared" si="44"/>
        <v>0.0290359608362649</v>
      </c>
    </row>
    <row r="1307" spans="2:8">
      <c r="B1307" s="31">
        <v>36530</v>
      </c>
      <c r="C1307">
        <v>32.199684</v>
      </c>
      <c r="D1307">
        <f t="shared" si="43"/>
        <v>-15.4374785789823</v>
      </c>
      <c r="E1307">
        <v>0.0236811330198146</v>
      </c>
      <c r="G1307">
        <v>1298</v>
      </c>
      <c r="H1307">
        <f ca="1" t="shared" si="44"/>
        <v>0.00615101223066457</v>
      </c>
    </row>
    <row r="1308" spans="2:8">
      <c r="B1308" s="31">
        <v>42023</v>
      </c>
      <c r="C1308">
        <v>529.281616</v>
      </c>
      <c r="D1308">
        <f t="shared" si="43"/>
        <v>0.96557860229931</v>
      </c>
      <c r="E1308">
        <v>0.0236767660564276</v>
      </c>
      <c r="G1308">
        <v>1299</v>
      </c>
      <c r="H1308">
        <f ca="1" t="shared" si="44"/>
        <v>-0.0255007164206528</v>
      </c>
    </row>
    <row r="1309" spans="2:8">
      <c r="B1309" s="31">
        <v>36133</v>
      </c>
      <c r="C1309">
        <v>18.218613</v>
      </c>
      <c r="D1309">
        <f t="shared" si="43"/>
        <v>-27.7522765316987</v>
      </c>
      <c r="E1309">
        <v>0.0236541058312178</v>
      </c>
      <c r="G1309">
        <v>1300</v>
      </c>
      <c r="H1309">
        <f ca="1" t="shared" si="44"/>
        <v>0.00234612945324336</v>
      </c>
    </row>
    <row r="1310" spans="2:8">
      <c r="B1310" s="31">
        <v>42019</v>
      </c>
      <c r="C1310">
        <v>523.826599</v>
      </c>
      <c r="D1310">
        <f t="shared" si="43"/>
        <v>0.944714796737536</v>
      </c>
      <c r="E1310">
        <v>0.0236418826833953</v>
      </c>
      <c r="G1310">
        <v>1301</v>
      </c>
      <c r="H1310">
        <f ca="1" t="shared" si="44"/>
        <v>-0.0180192320777654</v>
      </c>
    </row>
    <row r="1311" spans="2:8">
      <c r="B1311" s="31">
        <v>37789</v>
      </c>
      <c r="C1311">
        <v>28.95986</v>
      </c>
      <c r="D1311">
        <f t="shared" si="43"/>
        <v>-1.14771670166914</v>
      </c>
      <c r="E1311">
        <v>0.0236326073399526</v>
      </c>
      <c r="G1311">
        <v>1302</v>
      </c>
      <c r="H1311">
        <f ca="1" t="shared" si="44"/>
        <v>-0.00911593872846056</v>
      </c>
    </row>
    <row r="1312" spans="2:8">
      <c r="B1312" s="31">
        <v>38169</v>
      </c>
      <c r="C1312">
        <v>62.197575</v>
      </c>
      <c r="D1312">
        <f t="shared" si="43"/>
        <v>0.785245357234587</v>
      </c>
      <c r="E1312">
        <v>0.0236201652556389</v>
      </c>
      <c r="G1312">
        <v>1303</v>
      </c>
      <c r="H1312">
        <f ca="1" t="shared" si="44"/>
        <v>-0.0242697040327508</v>
      </c>
    </row>
    <row r="1313" spans="2:8">
      <c r="B1313" s="31">
        <v>36888</v>
      </c>
      <c r="C1313">
        <v>13.357218</v>
      </c>
      <c r="D1313">
        <f t="shared" si="43"/>
        <v>-2.88695999421436</v>
      </c>
      <c r="E1313">
        <v>0.0236039420783579</v>
      </c>
      <c r="G1313">
        <v>1304</v>
      </c>
      <c r="H1313">
        <f ca="1" t="shared" si="44"/>
        <v>-0.0191215081637889</v>
      </c>
    </row>
    <row r="1314" spans="2:8">
      <c r="B1314" s="31">
        <v>34915</v>
      </c>
      <c r="C1314">
        <v>51.918972</v>
      </c>
      <c r="D1314">
        <f t="shared" si="43"/>
        <v>-0.20863589132697</v>
      </c>
      <c r="E1314">
        <v>0.0235689373818881</v>
      </c>
      <c r="G1314">
        <v>1305</v>
      </c>
      <c r="H1314">
        <f ca="1" t="shared" si="44"/>
        <v>-0.0416692922640422</v>
      </c>
    </row>
    <row r="1315" spans="2:8">
      <c r="B1315" s="31">
        <v>35361</v>
      </c>
      <c r="C1315">
        <v>62.751133</v>
      </c>
      <c r="D1315">
        <f t="shared" si="43"/>
        <v>-7.07083110355952</v>
      </c>
      <c r="E1315">
        <v>0.0235574391939665</v>
      </c>
      <c r="G1315">
        <v>1306</v>
      </c>
      <c r="H1315">
        <f ca="1" t="shared" si="44"/>
        <v>0.0100504347796077</v>
      </c>
    </row>
    <row r="1316" spans="2:8">
      <c r="B1316" s="31">
        <v>44487</v>
      </c>
      <c r="C1316">
        <v>506.453796</v>
      </c>
      <c r="D1316">
        <f t="shared" si="43"/>
        <v>0.148940330975424</v>
      </c>
      <c r="E1316">
        <v>0.0235479190682184</v>
      </c>
      <c r="G1316">
        <v>1307</v>
      </c>
      <c r="H1316">
        <f ca="1" t="shared" si="44"/>
        <v>0.00346194016734018</v>
      </c>
    </row>
    <row r="1317" spans="2:8">
      <c r="B1317" s="31">
        <v>44879</v>
      </c>
      <c r="C1317">
        <v>431.0224</v>
      </c>
      <c r="D1317">
        <f t="shared" si="43"/>
        <v>0.728758586560698</v>
      </c>
      <c r="E1317">
        <v>0.0235186268741486</v>
      </c>
      <c r="G1317">
        <v>1308</v>
      </c>
      <c r="H1317">
        <f ca="1" t="shared" si="44"/>
        <v>-0.0205074739167223</v>
      </c>
    </row>
    <row r="1318" spans="2:8">
      <c r="B1318" s="31">
        <v>40133</v>
      </c>
      <c r="C1318">
        <v>116.911125</v>
      </c>
      <c r="D1318">
        <f t="shared" si="43"/>
        <v>-0.999783998314959</v>
      </c>
      <c r="E1318">
        <v>0.02347019584321</v>
      </c>
      <c r="G1318">
        <v>1309</v>
      </c>
      <c r="H1318">
        <f ca="1" t="shared" si="44"/>
        <v>-0.00493694216420028</v>
      </c>
    </row>
    <row r="1319" spans="2:8">
      <c r="B1319" s="31">
        <v>40646</v>
      </c>
      <c r="C1319">
        <v>233.796997</v>
      </c>
      <c r="D1319">
        <f t="shared" si="43"/>
        <v>0.114024950457341</v>
      </c>
      <c r="E1319">
        <v>0.0234616358224653</v>
      </c>
      <c r="G1319">
        <v>1310</v>
      </c>
      <c r="H1319">
        <f ca="1" t="shared" si="44"/>
        <v>-0.0207518826275109</v>
      </c>
    </row>
    <row r="1320" spans="2:8">
      <c r="B1320" s="31">
        <v>40450</v>
      </c>
      <c r="C1320">
        <v>207.138306</v>
      </c>
      <c r="D1320">
        <f t="shared" si="43"/>
        <v>0.641837772874323</v>
      </c>
      <c r="E1320">
        <v>0.0234533828812909</v>
      </c>
      <c r="G1320">
        <v>1311</v>
      </c>
      <c r="H1320">
        <f ca="1" t="shared" si="44"/>
        <v>0.00315701159433336</v>
      </c>
    </row>
    <row r="1321" spans="2:8">
      <c r="B1321" s="31">
        <v>43937</v>
      </c>
      <c r="C1321">
        <v>74.189117</v>
      </c>
      <c r="D1321">
        <f t="shared" si="43"/>
        <v>0.713668731223745</v>
      </c>
      <c r="E1321">
        <v>0.0234426432114025</v>
      </c>
      <c r="G1321">
        <v>1312</v>
      </c>
      <c r="H1321">
        <f ca="1" t="shared" si="44"/>
        <v>-0.0903248778029307</v>
      </c>
    </row>
    <row r="1322" spans="2:8">
      <c r="B1322" s="31">
        <v>36140</v>
      </c>
      <c r="C1322">
        <v>21.242664</v>
      </c>
      <c r="D1322">
        <f t="shared" si="43"/>
        <v>-11.0282160938007</v>
      </c>
      <c r="E1322">
        <v>0.02343472551277</v>
      </c>
      <c r="G1322">
        <v>1313</v>
      </c>
      <c r="H1322">
        <f ca="1" t="shared" si="44"/>
        <v>-0.00303505830063334</v>
      </c>
    </row>
    <row r="1323" spans="2:8">
      <c r="B1323" s="31">
        <v>41373</v>
      </c>
      <c r="C1323">
        <v>255.511353</v>
      </c>
      <c r="D1323">
        <f t="shared" si="43"/>
        <v>0.882430049986859</v>
      </c>
      <c r="E1323">
        <v>0.0233972852079101</v>
      </c>
      <c r="G1323">
        <v>1314</v>
      </c>
      <c r="H1323">
        <f ca="1" t="shared" si="44"/>
        <v>0.0851869324851143</v>
      </c>
    </row>
    <row r="1324" spans="2:8">
      <c r="B1324" s="31">
        <v>36329</v>
      </c>
      <c r="C1324">
        <v>30.040457</v>
      </c>
      <c r="D1324">
        <f t="shared" si="43"/>
        <v>-15.5877773763562</v>
      </c>
      <c r="E1324">
        <v>0.023372746959209</v>
      </c>
      <c r="G1324">
        <v>1315</v>
      </c>
      <c r="H1324">
        <f ca="1" t="shared" si="44"/>
        <v>0.0112389762458948</v>
      </c>
    </row>
    <row r="1325" spans="2:8">
      <c r="B1325" s="31">
        <v>44508</v>
      </c>
      <c r="C1325">
        <v>498.304413</v>
      </c>
      <c r="D1325">
        <f t="shared" si="43"/>
        <v>0.654982022003486</v>
      </c>
      <c r="E1325">
        <v>0.023334685980395</v>
      </c>
      <c r="G1325">
        <v>1316</v>
      </c>
      <c r="H1325">
        <f ca="1" t="shared" si="44"/>
        <v>0.0486135763319632</v>
      </c>
    </row>
    <row r="1326" spans="2:8">
      <c r="B1326" s="31">
        <v>40830</v>
      </c>
      <c r="C1326">
        <v>171.923981</v>
      </c>
      <c r="D1326">
        <f t="shared" si="43"/>
        <v>0.161444935363613</v>
      </c>
      <c r="E1326">
        <v>0.0233268970196775</v>
      </c>
      <c r="G1326">
        <v>1317</v>
      </c>
      <c r="H1326">
        <f ca="1" t="shared" si="44"/>
        <v>-0.0231501589176401</v>
      </c>
    </row>
    <row r="1327" spans="2:8">
      <c r="B1327" s="31">
        <v>38989</v>
      </c>
      <c r="C1327">
        <v>144.167725</v>
      </c>
      <c r="D1327">
        <f t="shared" si="43"/>
        <v>-0.30115590018501</v>
      </c>
      <c r="E1327">
        <v>0.0233258796308257</v>
      </c>
      <c r="G1327">
        <v>1318</v>
      </c>
      <c r="H1327">
        <f ca="1" t="shared" si="44"/>
        <v>-0.00490004380584088</v>
      </c>
    </row>
    <row r="1328" spans="2:8">
      <c r="B1328" s="31">
        <v>43383</v>
      </c>
      <c r="C1328">
        <v>187.584686</v>
      </c>
      <c r="D1328">
        <f t="shared" si="43"/>
        <v>-1.35401345075685</v>
      </c>
      <c r="E1328">
        <v>0.0233113272370219</v>
      </c>
      <c r="G1328">
        <v>1319</v>
      </c>
      <c r="H1328">
        <f ca="1" t="shared" si="44"/>
        <v>-0.0406718092043283</v>
      </c>
    </row>
    <row r="1329" spans="2:8">
      <c r="B1329" s="31">
        <v>42186</v>
      </c>
      <c r="C1329">
        <v>441.576874</v>
      </c>
      <c r="D1329">
        <f t="shared" si="43"/>
        <v>0.536032636527972</v>
      </c>
      <c r="E1329">
        <v>0.0232845572433668</v>
      </c>
      <c r="G1329">
        <v>1320</v>
      </c>
      <c r="H1329">
        <f ca="1" t="shared" si="44"/>
        <v>0.0423643395702257</v>
      </c>
    </row>
    <row r="1330" spans="2:8">
      <c r="B1330" s="31">
        <v>43559</v>
      </c>
      <c r="C1330">
        <v>204.877258</v>
      </c>
      <c r="D1330">
        <f t="shared" si="43"/>
        <v>0.908206371055591</v>
      </c>
      <c r="E1330">
        <v>0.0232839654658011</v>
      </c>
      <c r="G1330">
        <v>1321</v>
      </c>
      <c r="H1330">
        <f ca="1" t="shared" si="44"/>
        <v>0.0477843747531446</v>
      </c>
    </row>
    <row r="1331" spans="2:8">
      <c r="B1331" s="31">
        <v>36635</v>
      </c>
      <c r="C1331">
        <v>18.806427</v>
      </c>
      <c r="D1331">
        <f t="shared" si="43"/>
        <v>-52.6511442604169</v>
      </c>
      <c r="E1331">
        <v>0.0232836891345708</v>
      </c>
      <c r="G1331">
        <v>1322</v>
      </c>
      <c r="H1331">
        <f ca="1" t="shared" si="44"/>
        <v>-0.010356079555069</v>
      </c>
    </row>
    <row r="1332" spans="2:8">
      <c r="B1332" s="31">
        <v>45420</v>
      </c>
      <c r="C1332">
        <v>1008.986328</v>
      </c>
      <c r="D1332">
        <f t="shared" si="43"/>
        <v>0.946150666770977</v>
      </c>
      <c r="E1332">
        <v>0.0232684411557259</v>
      </c>
      <c r="G1332">
        <v>1323</v>
      </c>
      <c r="H1332">
        <f ca="1" t="shared" si="44"/>
        <v>0.00395388453904326</v>
      </c>
    </row>
    <row r="1333" spans="2:8">
      <c r="B1333" s="31">
        <v>39734</v>
      </c>
      <c r="C1333">
        <v>54.333241</v>
      </c>
      <c r="D1333">
        <f t="shared" si="43"/>
        <v>-0.240407138605996</v>
      </c>
      <c r="E1333">
        <v>0.0232209597067843</v>
      </c>
      <c r="G1333">
        <v>1324</v>
      </c>
      <c r="H1333">
        <f ca="1" t="shared" si="44"/>
        <v>-0.0173135823800864</v>
      </c>
    </row>
    <row r="1334" spans="2:8">
      <c r="B1334" s="31">
        <v>38449</v>
      </c>
      <c r="C1334">
        <v>67.39534</v>
      </c>
      <c r="D1334">
        <f t="shared" si="43"/>
        <v>-0.904791028578534</v>
      </c>
      <c r="E1334">
        <v>0.0232200920716477</v>
      </c>
      <c r="G1334">
        <v>1325</v>
      </c>
      <c r="H1334">
        <f ca="1" t="shared" si="44"/>
        <v>0.0290833757840197</v>
      </c>
    </row>
    <row r="1335" spans="2:8">
      <c r="B1335" s="31">
        <v>38890</v>
      </c>
      <c r="C1335">
        <v>128.374039</v>
      </c>
      <c r="D1335">
        <f t="shared" si="43"/>
        <v>-1.07328243368583</v>
      </c>
      <c r="E1335">
        <v>0.0231965047076225</v>
      </c>
      <c r="G1335">
        <v>1326</v>
      </c>
      <c r="H1335">
        <f ca="1" t="shared" si="44"/>
        <v>0.0492642460457374</v>
      </c>
    </row>
    <row r="1336" spans="2:8">
      <c r="B1336" s="31">
        <v>41193</v>
      </c>
      <c r="C1336">
        <v>266.15564</v>
      </c>
      <c r="D1336">
        <f t="shared" si="43"/>
        <v>0.101636918158112</v>
      </c>
      <c r="E1336">
        <v>0.0231919526484578</v>
      </c>
      <c r="G1336">
        <v>1327</v>
      </c>
      <c r="H1336">
        <f ca="1" t="shared" si="44"/>
        <v>0.000240993648344741</v>
      </c>
    </row>
    <row r="1337" spans="2:8">
      <c r="B1337" s="31">
        <v>40525</v>
      </c>
      <c r="C1337">
        <v>239.104401</v>
      </c>
      <c r="D1337">
        <f t="shared" si="43"/>
        <v>0.671418172683488</v>
      </c>
      <c r="E1337">
        <v>0.0231757047416288</v>
      </c>
      <c r="G1337">
        <v>1328</v>
      </c>
      <c r="H1337">
        <f ca="1" t="shared" si="44"/>
        <v>-0.00226849284951691</v>
      </c>
    </row>
    <row r="1338" spans="2:8">
      <c r="B1338" s="31">
        <v>38380</v>
      </c>
      <c r="C1338">
        <v>78.565361</v>
      </c>
      <c r="D1338">
        <f t="shared" si="43"/>
        <v>-1.59787550648434</v>
      </c>
      <c r="E1338">
        <v>0.0231708602471768</v>
      </c>
      <c r="G1338">
        <v>1329</v>
      </c>
      <c r="H1338">
        <f ca="1" t="shared" si="44"/>
        <v>-0.0360249581160679</v>
      </c>
    </row>
    <row r="1339" spans="2:8">
      <c r="B1339" s="31">
        <v>40924</v>
      </c>
      <c r="C1339">
        <v>204.103027</v>
      </c>
      <c r="D1339">
        <f t="shared" si="43"/>
        <v>0.921859615536226</v>
      </c>
      <c r="E1339">
        <v>0.0231578780063855</v>
      </c>
      <c r="G1339">
        <v>1330</v>
      </c>
      <c r="H1339">
        <f ca="1" t="shared" si="44"/>
        <v>0.00715363925248177</v>
      </c>
    </row>
    <row r="1340" spans="2:8">
      <c r="B1340" s="31">
        <v>37217</v>
      </c>
      <c r="C1340">
        <v>15.948689</v>
      </c>
      <c r="D1340">
        <f t="shared" si="43"/>
        <v>-23.6538830244919</v>
      </c>
      <c r="E1340">
        <v>0.0231438458672057</v>
      </c>
      <c r="G1340">
        <v>1331</v>
      </c>
      <c r="H1340">
        <f ca="1" t="shared" si="44"/>
        <v>-0.0497774539205651</v>
      </c>
    </row>
    <row r="1341" spans="2:8">
      <c r="B1341" s="31">
        <v>42472</v>
      </c>
      <c r="C1341">
        <v>393.197113</v>
      </c>
      <c r="D1341">
        <f t="shared" si="43"/>
        <v>0.777352241139166</v>
      </c>
      <c r="E1341">
        <v>0.0231177002563597</v>
      </c>
      <c r="G1341">
        <v>1332</v>
      </c>
      <c r="H1341">
        <f ca="1" t="shared" si="44"/>
        <v>0.0182825044106765</v>
      </c>
    </row>
    <row r="1342" spans="2:8">
      <c r="B1342" s="31">
        <v>38030</v>
      </c>
      <c r="C1342">
        <v>87.544456</v>
      </c>
      <c r="D1342">
        <f t="shared" si="43"/>
        <v>0.817470508926345</v>
      </c>
      <c r="E1342">
        <v>0.0231088077125067</v>
      </c>
      <c r="G1342">
        <v>1333</v>
      </c>
      <c r="H1342">
        <f ca="1" t="shared" si="44"/>
        <v>-0.0655688690120391</v>
      </c>
    </row>
    <row r="1343" spans="2:8">
      <c r="B1343" s="31">
        <v>37239</v>
      </c>
      <c r="C1343">
        <v>15.979445</v>
      </c>
      <c r="D1343">
        <f t="shared" si="43"/>
        <v>-35.486128022594</v>
      </c>
      <c r="E1343">
        <v>0.0230992378020639</v>
      </c>
      <c r="G1343">
        <v>1334</v>
      </c>
      <c r="H1343">
        <f ca="1" t="shared" si="44"/>
        <v>-0.00625268855926023</v>
      </c>
    </row>
    <row r="1344" spans="2:8">
      <c r="B1344" s="31">
        <v>45105</v>
      </c>
      <c r="C1344">
        <v>583.028076</v>
      </c>
      <c r="D1344">
        <f t="shared" si="43"/>
        <v>0.921937766166856</v>
      </c>
      <c r="E1344">
        <v>0.0230972907726661</v>
      </c>
      <c r="G1344">
        <v>1335</v>
      </c>
      <c r="H1344">
        <f ca="1" t="shared" si="44"/>
        <v>0.0211808171773665</v>
      </c>
    </row>
    <row r="1345" spans="2:8">
      <c r="B1345" s="31">
        <v>37872</v>
      </c>
      <c r="C1345">
        <v>45.512474</v>
      </c>
      <c r="D1345">
        <f t="shared" si="43"/>
        <v>-7.17876723203401</v>
      </c>
      <c r="E1345">
        <v>0.0230956462617259</v>
      </c>
      <c r="G1345">
        <v>1336</v>
      </c>
      <c r="H1345">
        <f ca="1" t="shared" si="44"/>
        <v>-0.00830877560935617</v>
      </c>
    </row>
    <row r="1346" spans="2:8">
      <c r="B1346" s="31">
        <v>42450</v>
      </c>
      <c r="C1346">
        <v>372.235931</v>
      </c>
      <c r="D1346">
        <f t="shared" si="43"/>
        <v>0.924936064272635</v>
      </c>
      <c r="E1346">
        <v>0.0230852781377518</v>
      </c>
      <c r="G1346">
        <v>1337</v>
      </c>
      <c r="H1346">
        <f ca="1" t="shared" si="44"/>
        <v>0.0185970651402792</v>
      </c>
    </row>
    <row r="1347" spans="2:8">
      <c r="B1347" s="31">
        <v>33647</v>
      </c>
      <c r="C1347">
        <v>27.941494</v>
      </c>
      <c r="D1347">
        <f t="shared" si="43"/>
        <v>-0.612402973155265</v>
      </c>
      <c r="E1347">
        <v>0.0230771482727445</v>
      </c>
      <c r="G1347">
        <v>1338</v>
      </c>
      <c r="H1347">
        <f ca="1" t="shared" si="44"/>
        <v>0.00948108877498853</v>
      </c>
    </row>
    <row r="1348" spans="2:8">
      <c r="B1348" s="31">
        <v>34845</v>
      </c>
      <c r="C1348">
        <v>45.052948</v>
      </c>
      <c r="D1348">
        <f t="shared" si="43"/>
        <v>-0.598905869600364</v>
      </c>
      <c r="E1348">
        <v>0.023076936053108</v>
      </c>
      <c r="G1348">
        <v>1339</v>
      </c>
      <c r="H1348">
        <f ca="1" t="shared" si="44"/>
        <v>0.0324578236825497</v>
      </c>
    </row>
    <row r="1349" spans="2:8">
      <c r="B1349" s="31">
        <v>39643</v>
      </c>
      <c r="C1349">
        <v>72.035423</v>
      </c>
      <c r="D1349">
        <f t="shared" si="43"/>
        <v>-6.694086352488</v>
      </c>
      <c r="E1349">
        <v>0.0230626951409724</v>
      </c>
      <c r="G1349">
        <v>1340</v>
      </c>
      <c r="H1349">
        <f ca="1" t="shared" si="44"/>
        <v>0.021109290115973</v>
      </c>
    </row>
    <row r="1350" spans="2:8">
      <c r="B1350" s="31">
        <v>42075</v>
      </c>
      <c r="C1350">
        <v>554.246765</v>
      </c>
      <c r="D1350">
        <f t="shared" si="43"/>
        <v>0.155803207980835</v>
      </c>
      <c r="E1350">
        <v>0.0230536392936816</v>
      </c>
      <c r="G1350">
        <v>1341</v>
      </c>
      <c r="H1350">
        <f ca="1" t="shared" si="44"/>
        <v>0.0793790430879166</v>
      </c>
    </row>
    <row r="1351" spans="2:8">
      <c r="B1351" s="31">
        <v>42800</v>
      </c>
      <c r="C1351">
        <v>467.893341</v>
      </c>
      <c r="D1351">
        <f t="shared" si="43"/>
        <v>0.95791000581904</v>
      </c>
      <c r="E1351">
        <v>0.0230458932733561</v>
      </c>
      <c r="G1351">
        <v>1342</v>
      </c>
      <c r="H1351">
        <f ca="1" t="shared" si="44"/>
        <v>0.0327972311279611</v>
      </c>
    </row>
    <row r="1352" spans="2:8">
      <c r="B1352" s="31">
        <v>37351</v>
      </c>
      <c r="C1352">
        <v>19.693628</v>
      </c>
      <c r="D1352">
        <f t="shared" si="43"/>
        <v>-5.51728178271672</v>
      </c>
      <c r="E1352">
        <v>0.0230378577273827</v>
      </c>
      <c r="G1352">
        <v>1343</v>
      </c>
      <c r="H1352">
        <f ca="1" t="shared" si="44"/>
        <v>0.015789700474349</v>
      </c>
    </row>
    <row r="1353" spans="2:8">
      <c r="B1353" s="31">
        <v>38937</v>
      </c>
      <c r="C1353">
        <v>128.348923</v>
      </c>
      <c r="D1353">
        <f t="shared" si="43"/>
        <v>0.546987714108049</v>
      </c>
      <c r="E1353">
        <v>0.0230072596713571</v>
      </c>
      <c r="G1353">
        <v>1344</v>
      </c>
      <c r="H1353">
        <f ca="1" t="shared" si="44"/>
        <v>0.0133214269350209</v>
      </c>
    </row>
    <row r="1354" spans="2:8">
      <c r="B1354" s="31">
        <v>35569</v>
      </c>
      <c r="C1354">
        <v>58.143639</v>
      </c>
      <c r="D1354">
        <f t="shared" ref="D1354:D1417" si="45">(C1354-C1355)/C1354</f>
        <v>-1.18413821673597</v>
      </c>
      <c r="E1354">
        <v>0.0229986121095723</v>
      </c>
      <c r="G1354">
        <v>1345</v>
      </c>
      <c r="H1354">
        <f ca="1" t="shared" si="44"/>
        <v>0.0181099154874082</v>
      </c>
    </row>
    <row r="1355" spans="2:8">
      <c r="B1355" s="31">
        <v>39197</v>
      </c>
      <c r="C1355">
        <v>126.993744</v>
      </c>
      <c r="D1355">
        <f t="shared" si="45"/>
        <v>-2.3200334183391</v>
      </c>
      <c r="E1355">
        <v>0.0229890379482001</v>
      </c>
      <c r="G1355">
        <v>1346</v>
      </c>
      <c r="H1355">
        <f ca="1" t="shared" ref="H1355:H1418" si="46">_xlfn.NORM.INV(RAND(),N$12,N$13)</f>
        <v>-0.00304987250299713</v>
      </c>
    </row>
    <row r="1356" spans="2:8">
      <c r="B1356" s="31">
        <v>41739</v>
      </c>
      <c r="C1356">
        <v>421.623474</v>
      </c>
      <c r="D1356">
        <f t="shared" si="45"/>
        <v>0.615162193270102</v>
      </c>
      <c r="E1356">
        <v>0.022980425895357</v>
      </c>
      <c r="G1356">
        <v>1347</v>
      </c>
      <c r="H1356">
        <f ca="1" t="shared" si="46"/>
        <v>0.0269149362989938</v>
      </c>
    </row>
    <row r="1357" spans="2:8">
      <c r="B1357" s="31">
        <v>38846</v>
      </c>
      <c r="C1357">
        <v>162.256653</v>
      </c>
      <c r="D1357">
        <f t="shared" si="45"/>
        <v>0.929763662757175</v>
      </c>
      <c r="E1357">
        <v>0.022965770161671</v>
      </c>
      <c r="G1357">
        <v>1348</v>
      </c>
      <c r="H1357">
        <f ca="1" t="shared" si="46"/>
        <v>0.0214847208972332</v>
      </c>
    </row>
    <row r="1358" spans="2:8">
      <c r="B1358" s="31">
        <v>37006</v>
      </c>
      <c r="C1358">
        <v>11.396313</v>
      </c>
      <c r="D1358">
        <f t="shared" si="45"/>
        <v>-5.10855107261445</v>
      </c>
      <c r="E1358">
        <v>0.0229419813232577</v>
      </c>
      <c r="G1358">
        <v>1349</v>
      </c>
      <c r="H1358">
        <f ca="1" t="shared" si="46"/>
        <v>-0.0277339141831658</v>
      </c>
    </row>
    <row r="1359" spans="2:8">
      <c r="B1359" s="31">
        <v>38204</v>
      </c>
      <c r="C1359">
        <v>69.61496</v>
      </c>
      <c r="D1359">
        <f t="shared" si="45"/>
        <v>-2.3810973101184</v>
      </c>
      <c r="E1359">
        <v>0.0229379575884263</v>
      </c>
      <c r="G1359">
        <v>1350</v>
      </c>
      <c r="H1359">
        <f ca="1" t="shared" si="46"/>
        <v>-0.0437974226761147</v>
      </c>
    </row>
    <row r="1360" spans="2:8">
      <c r="B1360" s="31">
        <v>41100</v>
      </c>
      <c r="C1360">
        <v>235.374954</v>
      </c>
      <c r="D1360">
        <f t="shared" si="45"/>
        <v>0.447299617953404</v>
      </c>
      <c r="E1360">
        <v>0.0229209561523695</v>
      </c>
      <c r="G1360">
        <v>1351</v>
      </c>
      <c r="H1360">
        <f ca="1" t="shared" si="46"/>
        <v>0.0314751921136752</v>
      </c>
    </row>
    <row r="1361" spans="2:8">
      <c r="B1361" s="31">
        <v>43732</v>
      </c>
      <c r="C1361">
        <v>130.091827</v>
      </c>
      <c r="D1361">
        <f t="shared" si="45"/>
        <v>-2.95746038680816</v>
      </c>
      <c r="E1361">
        <v>0.0229181192143608</v>
      </c>
      <c r="G1361">
        <v>1352</v>
      </c>
      <c r="H1361">
        <f ca="1" t="shared" si="46"/>
        <v>0.0207835959544923</v>
      </c>
    </row>
    <row r="1362" spans="2:8">
      <c r="B1362" s="31">
        <v>42009</v>
      </c>
      <c r="C1362">
        <v>514.833252</v>
      </c>
      <c r="D1362">
        <f t="shared" si="45"/>
        <v>0.0748377476597025</v>
      </c>
      <c r="E1362">
        <v>0.022909468170871</v>
      </c>
      <c r="G1362">
        <v>1353</v>
      </c>
      <c r="H1362">
        <f ca="1" t="shared" si="46"/>
        <v>0.0111589030329982</v>
      </c>
    </row>
    <row r="1363" spans="2:8">
      <c r="B1363" s="31">
        <v>41865</v>
      </c>
      <c r="C1363">
        <v>476.304291</v>
      </c>
      <c r="D1363">
        <f t="shared" si="45"/>
        <v>0.940885628091056</v>
      </c>
      <c r="E1363">
        <v>0.0229054686387446</v>
      </c>
      <c r="G1363">
        <v>1354</v>
      </c>
      <c r="H1363">
        <f ca="1" t="shared" si="46"/>
        <v>-0.0282660158870638</v>
      </c>
    </row>
    <row r="1364" spans="2:8">
      <c r="B1364" s="31">
        <v>33833</v>
      </c>
      <c r="C1364">
        <v>28.156429</v>
      </c>
      <c r="D1364">
        <f t="shared" si="45"/>
        <v>-0.749261207804441</v>
      </c>
      <c r="E1364">
        <v>0.022900950969315</v>
      </c>
      <c r="G1364">
        <v>1355</v>
      </c>
      <c r="H1364">
        <f ca="1" t="shared" si="46"/>
        <v>0.00959503234729598</v>
      </c>
    </row>
    <row r="1365" spans="2:8">
      <c r="B1365" s="31">
        <v>35674</v>
      </c>
      <c r="C1365">
        <v>49.252949</v>
      </c>
      <c r="D1365">
        <f t="shared" si="45"/>
        <v>0.597342953007748</v>
      </c>
      <c r="E1365">
        <v>0.0228942433477435</v>
      </c>
      <c r="G1365">
        <v>1356</v>
      </c>
      <c r="H1365">
        <f ca="1" t="shared" si="46"/>
        <v>-0.0413855377589867</v>
      </c>
    </row>
    <row r="1366" spans="2:8">
      <c r="B1366" s="31">
        <v>37369</v>
      </c>
      <c r="C1366">
        <v>19.832047</v>
      </c>
      <c r="D1366">
        <f t="shared" si="45"/>
        <v>0.220240401810262</v>
      </c>
      <c r="E1366">
        <v>0.0228772652666667</v>
      </c>
      <c r="G1366">
        <v>1357</v>
      </c>
      <c r="H1366">
        <f ca="1" t="shared" si="46"/>
        <v>0.00712820897568755</v>
      </c>
    </row>
    <row r="1367" spans="2:8">
      <c r="B1367" s="31">
        <v>36936</v>
      </c>
      <c r="C1367">
        <v>15.464229</v>
      </c>
      <c r="D1367">
        <f t="shared" si="45"/>
        <v>-1.90858761856152</v>
      </c>
      <c r="E1367">
        <v>0.0228742086010236</v>
      </c>
      <c r="G1367">
        <v>1358</v>
      </c>
      <c r="H1367">
        <f ca="1" t="shared" si="46"/>
        <v>0.0142577963402697</v>
      </c>
    </row>
    <row r="1368" spans="2:8">
      <c r="B1368" s="31">
        <v>37866</v>
      </c>
      <c r="C1368">
        <v>44.979065</v>
      </c>
      <c r="D1368">
        <f t="shared" si="45"/>
        <v>-0.512033075832056</v>
      </c>
      <c r="E1368">
        <v>0.022846428666314</v>
      </c>
      <c r="G1368">
        <v>1359</v>
      </c>
      <c r="H1368">
        <f ca="1" t="shared" si="46"/>
        <v>0.00175213835838425</v>
      </c>
    </row>
    <row r="1369" spans="2:8">
      <c r="B1369" s="31">
        <v>37973</v>
      </c>
      <c r="C1369">
        <v>68.009834</v>
      </c>
      <c r="D1369">
        <f t="shared" si="45"/>
        <v>0.679182028293144</v>
      </c>
      <c r="E1369">
        <v>0.0228374178945944</v>
      </c>
      <c r="G1369">
        <v>1360</v>
      </c>
      <c r="H1369">
        <f ca="1" t="shared" si="46"/>
        <v>-0.0379104769360569</v>
      </c>
    </row>
    <row r="1370" spans="2:8">
      <c r="B1370" s="31">
        <v>36654</v>
      </c>
      <c r="C1370">
        <v>21.818777</v>
      </c>
      <c r="D1370">
        <f t="shared" si="45"/>
        <v>-1.79319221237744</v>
      </c>
      <c r="E1370">
        <v>0.0228371186890997</v>
      </c>
      <c r="G1370">
        <v>1361</v>
      </c>
      <c r="H1370">
        <f ca="1" t="shared" si="46"/>
        <v>0.0166503359636411</v>
      </c>
    </row>
    <row r="1371" spans="2:8">
      <c r="B1371" s="31">
        <v>38223</v>
      </c>
      <c r="C1371">
        <v>60.944038</v>
      </c>
      <c r="D1371">
        <f t="shared" si="45"/>
        <v>-6.08040320531436</v>
      </c>
      <c r="E1371">
        <v>0.0227956506590521</v>
      </c>
      <c r="G1371">
        <v>1362</v>
      </c>
      <c r="H1371">
        <f ca="1" t="shared" si="46"/>
        <v>0.0257458908371826</v>
      </c>
    </row>
    <row r="1372" spans="2:8">
      <c r="B1372" s="31">
        <v>41807</v>
      </c>
      <c r="C1372">
        <v>431.508362</v>
      </c>
      <c r="D1372">
        <f t="shared" si="45"/>
        <v>0.772564483929978</v>
      </c>
      <c r="E1372">
        <v>0.0227942442515169</v>
      </c>
      <c r="G1372">
        <v>1363</v>
      </c>
      <c r="H1372">
        <f ca="1" t="shared" si="46"/>
        <v>0.0438660906812804</v>
      </c>
    </row>
    <row r="1373" spans="2:8">
      <c r="B1373" s="31">
        <v>43985</v>
      </c>
      <c r="C1373">
        <v>98.140327</v>
      </c>
      <c r="D1373">
        <f t="shared" si="45"/>
        <v>0.759091886865223</v>
      </c>
      <c r="E1373">
        <v>0.0227847824472807</v>
      </c>
      <c r="G1373">
        <v>1364</v>
      </c>
      <c r="H1373">
        <f ca="1" t="shared" si="46"/>
        <v>0.0540414771296251</v>
      </c>
    </row>
    <row r="1374" spans="2:8">
      <c r="B1374" s="31">
        <v>34025</v>
      </c>
      <c r="C1374">
        <v>23.642801</v>
      </c>
      <c r="D1374">
        <f t="shared" si="45"/>
        <v>-8.79765845002883</v>
      </c>
      <c r="E1374">
        <v>0.0227274255702613</v>
      </c>
      <c r="G1374">
        <v>1365</v>
      </c>
      <c r="H1374">
        <f ca="1" t="shared" si="46"/>
        <v>-0.0348017567237513</v>
      </c>
    </row>
    <row r="1375" spans="2:8">
      <c r="B1375" s="31">
        <v>40589</v>
      </c>
      <c r="C1375">
        <v>231.644089</v>
      </c>
      <c r="D1375">
        <f t="shared" si="45"/>
        <v>0.70695398145903</v>
      </c>
      <c r="E1375">
        <v>0.0227099254840041</v>
      </c>
      <c r="G1375">
        <v>1366</v>
      </c>
      <c r="H1375">
        <f ca="1" t="shared" si="46"/>
        <v>0.00824332175573428</v>
      </c>
    </row>
    <row r="1376" spans="2:8">
      <c r="B1376" s="31">
        <v>38180</v>
      </c>
      <c r="C1376">
        <v>67.882378</v>
      </c>
      <c r="D1376">
        <f t="shared" si="45"/>
        <v>-2.77649486586931</v>
      </c>
      <c r="E1376">
        <v>0.022700486420791</v>
      </c>
      <c r="G1376">
        <v>1367</v>
      </c>
      <c r="H1376">
        <f ca="1" t="shared" si="46"/>
        <v>-0.00163922857958897</v>
      </c>
    </row>
    <row r="1377" spans="2:8">
      <c r="B1377" s="31">
        <v>43298</v>
      </c>
      <c r="C1377">
        <v>256.357452</v>
      </c>
      <c r="D1377">
        <f t="shared" si="45"/>
        <v>-0.717397826999778</v>
      </c>
      <c r="E1377">
        <v>0.0226788336154941</v>
      </c>
      <c r="G1377">
        <v>1368</v>
      </c>
      <c r="H1377">
        <f ca="1" t="shared" si="46"/>
        <v>-0.0329291218937822</v>
      </c>
    </row>
    <row r="1378" spans="2:8">
      <c r="B1378" s="31">
        <v>41775</v>
      </c>
      <c r="C1378">
        <v>440.267731</v>
      </c>
      <c r="D1378">
        <f t="shared" si="45"/>
        <v>0.902342970032478</v>
      </c>
      <c r="E1378">
        <v>0.022674219110553</v>
      </c>
      <c r="G1378">
        <v>1369</v>
      </c>
      <c r="H1378">
        <f ca="1" t="shared" si="46"/>
        <v>0.0238062212611478</v>
      </c>
    </row>
    <row r="1379" spans="2:8">
      <c r="B1379" s="31">
        <v>34808</v>
      </c>
      <c r="C1379">
        <v>42.995239</v>
      </c>
      <c r="D1379">
        <f t="shared" si="45"/>
        <v>-0.652027728000303</v>
      </c>
      <c r="E1379">
        <v>0.0226700449321841</v>
      </c>
      <c r="G1379">
        <v>1370</v>
      </c>
      <c r="H1379">
        <f ca="1" t="shared" si="46"/>
        <v>0.0190495699227753</v>
      </c>
    </row>
    <row r="1380" spans="2:8">
      <c r="B1380" s="31">
        <v>35222</v>
      </c>
      <c r="C1380">
        <v>71.029327</v>
      </c>
      <c r="D1380">
        <f t="shared" si="45"/>
        <v>0.665627255626398</v>
      </c>
      <c r="E1380">
        <v>0.0226419856125062</v>
      </c>
      <c r="G1380">
        <v>1371</v>
      </c>
      <c r="H1380">
        <f ca="1" t="shared" si="46"/>
        <v>-0.0466427795743311</v>
      </c>
    </row>
    <row r="1381" spans="2:8">
      <c r="B1381" s="31">
        <v>33457</v>
      </c>
      <c r="C1381">
        <v>23.750271</v>
      </c>
      <c r="D1381">
        <f t="shared" si="45"/>
        <v>-17.1271818751037</v>
      </c>
      <c r="E1381">
        <v>0.0226246681564182</v>
      </c>
      <c r="G1381">
        <v>1372</v>
      </c>
      <c r="H1381">
        <f ca="1" t="shared" si="46"/>
        <v>0.0214256878762228</v>
      </c>
    </row>
    <row r="1382" spans="2:8">
      <c r="B1382" s="31">
        <v>44890</v>
      </c>
      <c r="C1382">
        <v>430.525482</v>
      </c>
      <c r="D1382">
        <f t="shared" si="45"/>
        <v>-0.484413459178242</v>
      </c>
      <c r="E1382">
        <v>0.0226224286533637</v>
      </c>
      <c r="G1382">
        <v>1373</v>
      </c>
      <c r="H1382">
        <f ca="1" t="shared" si="46"/>
        <v>-0.00319617044302666</v>
      </c>
    </row>
    <row r="1383" spans="2:8">
      <c r="B1383" s="31">
        <v>45226</v>
      </c>
      <c r="C1383">
        <v>639.07782</v>
      </c>
      <c r="D1383">
        <f t="shared" si="45"/>
        <v>0.304950666258453</v>
      </c>
      <c r="E1383">
        <v>0.0226191279803764</v>
      </c>
      <c r="G1383">
        <v>1374</v>
      </c>
      <c r="H1383">
        <f ca="1" t="shared" si="46"/>
        <v>-0.0113468158336281</v>
      </c>
    </row>
    <row r="1384" spans="2:8">
      <c r="B1384" s="31">
        <v>42926</v>
      </c>
      <c r="C1384">
        <v>444.190613</v>
      </c>
      <c r="D1384">
        <f t="shared" si="45"/>
        <v>0.945605750565467</v>
      </c>
      <c r="E1384">
        <v>0.0225976387303798</v>
      </c>
      <c r="G1384">
        <v>1375</v>
      </c>
      <c r="H1384">
        <f ca="1" t="shared" si="46"/>
        <v>0.0667340442186441</v>
      </c>
    </row>
    <row r="1385" spans="2:8">
      <c r="B1385" s="31">
        <v>37420</v>
      </c>
      <c r="C1385">
        <v>24.161415</v>
      </c>
      <c r="D1385">
        <f t="shared" si="45"/>
        <v>-40.3138060001867</v>
      </c>
      <c r="E1385">
        <v>0.0225970622995384</v>
      </c>
      <c r="G1385">
        <v>1376</v>
      </c>
      <c r="H1385">
        <f ca="1" t="shared" si="46"/>
        <v>0.00197392875941069</v>
      </c>
    </row>
    <row r="1386" spans="2:8">
      <c r="B1386" s="31">
        <v>45477</v>
      </c>
      <c r="C1386">
        <v>998.200012</v>
      </c>
      <c r="D1386">
        <f t="shared" si="45"/>
        <v>0.834627808038936</v>
      </c>
      <c r="E1386">
        <v>0.0225906509005331</v>
      </c>
      <c r="G1386">
        <v>1377</v>
      </c>
      <c r="H1386">
        <f ca="1" t="shared" si="46"/>
        <v>-0.00426272157174293</v>
      </c>
    </row>
    <row r="1387" spans="2:8">
      <c r="B1387" s="31">
        <v>43794</v>
      </c>
      <c r="C1387">
        <v>165.074524</v>
      </c>
      <c r="D1387">
        <f t="shared" si="45"/>
        <v>-0.828416673186954</v>
      </c>
      <c r="E1387">
        <v>0.022576784773888</v>
      </c>
      <c r="G1387">
        <v>1378</v>
      </c>
      <c r="H1387">
        <f ca="1" t="shared" si="46"/>
        <v>0.0363641181069013</v>
      </c>
    </row>
    <row r="1388" spans="2:8">
      <c r="B1388" s="31">
        <v>44411</v>
      </c>
      <c r="C1388">
        <v>301.825012</v>
      </c>
      <c r="D1388">
        <f t="shared" si="45"/>
        <v>-0.278375812671218</v>
      </c>
      <c r="E1388">
        <v>0.022555151923592</v>
      </c>
      <c r="G1388">
        <v>1379</v>
      </c>
      <c r="H1388">
        <f ca="1" t="shared" si="46"/>
        <v>-0.0522303601009714</v>
      </c>
    </row>
    <row r="1389" spans="2:8">
      <c r="B1389" s="31">
        <v>42464</v>
      </c>
      <c r="C1389">
        <v>385.845795</v>
      </c>
      <c r="D1389">
        <f t="shared" si="45"/>
        <v>0.372933814141994</v>
      </c>
      <c r="E1389">
        <v>0.0225283652501643</v>
      </c>
      <c r="G1389">
        <v>1380</v>
      </c>
      <c r="H1389">
        <f ca="1" t="shared" si="46"/>
        <v>-0.0579086993080741</v>
      </c>
    </row>
    <row r="1390" spans="2:8">
      <c r="B1390" s="31">
        <v>41162</v>
      </c>
      <c r="C1390">
        <v>241.950851</v>
      </c>
      <c r="D1390">
        <f t="shared" si="45"/>
        <v>0.366372106705258</v>
      </c>
      <c r="E1390">
        <v>0.0224989867880233</v>
      </c>
      <c r="G1390">
        <v>1381</v>
      </c>
      <c r="H1390">
        <f ca="1" t="shared" si="46"/>
        <v>0.0305319680951258</v>
      </c>
    </row>
    <row r="1391" spans="2:8">
      <c r="B1391" s="31">
        <v>38807</v>
      </c>
      <c r="C1391">
        <v>153.306808</v>
      </c>
      <c r="D1391">
        <f t="shared" si="45"/>
        <v>0.875222938566433</v>
      </c>
      <c r="E1391">
        <v>0.0224821718289248</v>
      </c>
      <c r="G1391">
        <v>1382</v>
      </c>
      <c r="H1391">
        <f ca="1" t="shared" si="46"/>
        <v>0.0553112061080869</v>
      </c>
    </row>
    <row r="1392" spans="2:8">
      <c r="B1392" s="31">
        <v>34074</v>
      </c>
      <c r="C1392">
        <v>19.129173</v>
      </c>
      <c r="D1392">
        <f t="shared" si="45"/>
        <v>-9.40886963592205</v>
      </c>
      <c r="E1392">
        <v>0.0224719594516711</v>
      </c>
      <c r="G1392">
        <v>1383</v>
      </c>
      <c r="H1392">
        <f ca="1" t="shared" si="46"/>
        <v>-0.0107536241499568</v>
      </c>
    </row>
    <row r="1393" spans="2:8">
      <c r="B1393" s="31">
        <v>43845</v>
      </c>
      <c r="C1393">
        <v>199.113068</v>
      </c>
      <c r="D1393">
        <f t="shared" si="45"/>
        <v>-0.751072907982112</v>
      </c>
      <c r="E1393">
        <v>0.0224606754590312</v>
      </c>
      <c r="G1393">
        <v>1384</v>
      </c>
      <c r="H1393">
        <f ca="1" t="shared" si="46"/>
        <v>-0.00741859444614899</v>
      </c>
    </row>
    <row r="1394" spans="2:8">
      <c r="B1394" s="31">
        <v>41667</v>
      </c>
      <c r="C1394">
        <v>348.661499</v>
      </c>
      <c r="D1394">
        <f t="shared" si="45"/>
        <v>0.364345238474409</v>
      </c>
      <c r="E1394">
        <v>0.022456135886687</v>
      </c>
      <c r="G1394">
        <v>1385</v>
      </c>
      <c r="H1394">
        <f ca="1" t="shared" si="46"/>
        <v>0.0299649680241755</v>
      </c>
    </row>
    <row r="1395" spans="2:8">
      <c r="B1395" s="31">
        <v>40627</v>
      </c>
      <c r="C1395">
        <v>221.628342</v>
      </c>
      <c r="D1395">
        <f t="shared" si="45"/>
        <v>-0.762846084910927</v>
      </c>
      <c r="E1395">
        <v>0.0224268654231957</v>
      </c>
      <c r="G1395">
        <v>1386</v>
      </c>
      <c r="H1395">
        <f ca="1" t="shared" si="46"/>
        <v>0.00855008873549444</v>
      </c>
    </row>
    <row r="1396" spans="2:8">
      <c r="B1396" s="31">
        <v>41605</v>
      </c>
      <c r="C1396">
        <v>390.696655</v>
      </c>
      <c r="D1396">
        <f t="shared" si="45"/>
        <v>-0.106267459597267</v>
      </c>
      <c r="E1396">
        <v>0.0224198720104221</v>
      </c>
      <c r="G1396">
        <v>1387</v>
      </c>
      <c r="H1396">
        <f ca="1" t="shared" si="46"/>
        <v>-0.0290076313374369</v>
      </c>
    </row>
    <row r="1397" spans="2:8">
      <c r="B1397" s="31">
        <v>44677</v>
      </c>
      <c r="C1397">
        <v>432.214996</v>
      </c>
      <c r="D1397">
        <f t="shared" si="45"/>
        <v>0.215424665644873</v>
      </c>
      <c r="E1397">
        <v>0.0224190509114126</v>
      </c>
      <c r="G1397">
        <v>1388</v>
      </c>
      <c r="H1397">
        <f ca="1" t="shared" si="46"/>
        <v>0.0438232237507384</v>
      </c>
    </row>
    <row r="1398" spans="2:8">
      <c r="B1398" s="31">
        <v>42284</v>
      </c>
      <c r="C1398">
        <v>339.105225</v>
      </c>
      <c r="D1398">
        <f t="shared" si="45"/>
        <v>0.915066979578389</v>
      </c>
      <c r="E1398">
        <v>0.022411040702779</v>
      </c>
      <c r="G1398">
        <v>1389</v>
      </c>
      <c r="H1398">
        <f ca="1" t="shared" si="46"/>
        <v>0.00866403953226336</v>
      </c>
    </row>
    <row r="1399" spans="2:8">
      <c r="B1399" s="31">
        <v>33834</v>
      </c>
      <c r="C1399">
        <v>28.801231</v>
      </c>
      <c r="D1399">
        <f t="shared" si="45"/>
        <v>-0.167875012009035</v>
      </c>
      <c r="E1399">
        <v>0.0223880014017457</v>
      </c>
      <c r="G1399">
        <v>1390</v>
      </c>
      <c r="H1399">
        <f ca="1" t="shared" si="46"/>
        <v>-0.0233530709223665</v>
      </c>
    </row>
    <row r="1400" spans="2:8">
      <c r="B1400" s="31">
        <v>37812</v>
      </c>
      <c r="C1400">
        <v>33.636238</v>
      </c>
      <c r="D1400">
        <f t="shared" si="45"/>
        <v>0.376103802095823</v>
      </c>
      <c r="E1400">
        <v>0.0223879971357082</v>
      </c>
      <c r="G1400">
        <v>1391</v>
      </c>
      <c r="H1400">
        <f ca="1" t="shared" si="46"/>
        <v>0.0285031309884739</v>
      </c>
    </row>
    <row r="1401" spans="2:8">
      <c r="B1401" s="31">
        <v>37494</v>
      </c>
      <c r="C1401">
        <v>20.985521</v>
      </c>
      <c r="D1401">
        <f t="shared" si="45"/>
        <v>-0.131183447863887</v>
      </c>
      <c r="E1401">
        <v>0.022352697366913</v>
      </c>
      <c r="G1401">
        <v>1392</v>
      </c>
      <c r="H1401">
        <f ca="1" t="shared" si="46"/>
        <v>0.0408981162995805</v>
      </c>
    </row>
    <row r="1402" spans="2:8">
      <c r="B1402" s="31">
        <v>37739</v>
      </c>
      <c r="C1402">
        <v>23.738474</v>
      </c>
      <c r="D1402">
        <f t="shared" si="45"/>
        <v>-4.9993444818736</v>
      </c>
      <c r="E1402">
        <v>0.0223519001263518</v>
      </c>
      <c r="G1402">
        <v>1393</v>
      </c>
      <c r="H1402">
        <f ca="1" t="shared" si="46"/>
        <v>-0.00169185101146284</v>
      </c>
    </row>
    <row r="1403" spans="2:8">
      <c r="B1403" s="31">
        <v>44084</v>
      </c>
      <c r="C1403">
        <v>142.415283</v>
      </c>
      <c r="D1403">
        <f t="shared" si="45"/>
        <v>0.854913408415584</v>
      </c>
      <c r="E1403">
        <v>0.0223307283671232</v>
      </c>
      <c r="G1403">
        <v>1394</v>
      </c>
      <c r="H1403">
        <f ca="1" t="shared" si="46"/>
        <v>-0.0186654461702382</v>
      </c>
    </row>
    <row r="1404" spans="2:8">
      <c r="B1404" s="31">
        <v>37382</v>
      </c>
      <c r="C1404">
        <v>20.662548</v>
      </c>
      <c r="D1404">
        <f t="shared" si="45"/>
        <v>-20.7291785117692</v>
      </c>
      <c r="E1404">
        <v>0.0223296758947638</v>
      </c>
      <c r="G1404">
        <v>1395</v>
      </c>
      <c r="H1404">
        <f ca="1" t="shared" si="46"/>
        <v>-0.000286849906544769</v>
      </c>
    </row>
    <row r="1405" spans="2:8">
      <c r="B1405" s="31">
        <v>41856</v>
      </c>
      <c r="C1405">
        <v>448.980194</v>
      </c>
      <c r="D1405">
        <f t="shared" si="45"/>
        <v>0.935612520582589</v>
      </c>
      <c r="E1405">
        <v>0.0223291809615993</v>
      </c>
      <c r="G1405">
        <v>1396</v>
      </c>
      <c r="H1405">
        <f ca="1" t="shared" si="46"/>
        <v>0.0117434352389975</v>
      </c>
    </row>
    <row r="1406" spans="2:8">
      <c r="B1406" s="31">
        <v>33494</v>
      </c>
      <c r="C1406">
        <v>28.908703</v>
      </c>
      <c r="D1406">
        <f t="shared" si="45"/>
        <v>-0.744460137142784</v>
      </c>
      <c r="E1406">
        <v>0.0223048401721793</v>
      </c>
      <c r="G1406">
        <v>1397</v>
      </c>
      <c r="H1406">
        <f ca="1" t="shared" si="46"/>
        <v>0.00756250366481442</v>
      </c>
    </row>
    <row r="1407" spans="2:8">
      <c r="B1407" s="31">
        <v>35521</v>
      </c>
      <c r="C1407">
        <v>50.43008</v>
      </c>
      <c r="D1407">
        <f t="shared" si="45"/>
        <v>-9.14648497484041</v>
      </c>
      <c r="E1407">
        <v>0.022300162918639</v>
      </c>
      <c r="G1407">
        <v>1398</v>
      </c>
      <c r="H1407">
        <f ca="1" t="shared" si="46"/>
        <v>0.00406810955339884</v>
      </c>
    </row>
    <row r="1408" spans="2:8">
      <c r="B1408" s="31">
        <v>41921</v>
      </c>
      <c r="C1408">
        <v>511.688049</v>
      </c>
      <c r="D1408">
        <f t="shared" si="45"/>
        <v>0.467024499530572</v>
      </c>
      <c r="E1408">
        <v>0.0222820486471827</v>
      </c>
      <c r="G1408">
        <v>1399</v>
      </c>
      <c r="H1408">
        <f ca="1" t="shared" si="46"/>
        <v>-0.03443806457131</v>
      </c>
    </row>
    <row r="1409" spans="2:8">
      <c r="B1409" s="31">
        <v>41187</v>
      </c>
      <c r="C1409">
        <v>272.717194</v>
      </c>
      <c r="D1409">
        <f t="shared" si="45"/>
        <v>-0.498297914432194</v>
      </c>
      <c r="E1409">
        <v>0.0222776602783616</v>
      </c>
      <c r="G1409">
        <v>1400</v>
      </c>
      <c r="H1409">
        <f ca="1" t="shared" si="46"/>
        <v>-0.0291787504778838</v>
      </c>
    </row>
    <row r="1410" spans="2:8">
      <c r="B1410" s="31">
        <v>43077</v>
      </c>
      <c r="C1410">
        <v>408.611603</v>
      </c>
      <c r="D1410">
        <f t="shared" si="45"/>
        <v>0.802538502559361</v>
      </c>
      <c r="E1410">
        <v>0.0222546445897181</v>
      </c>
      <c r="G1410">
        <v>1401</v>
      </c>
      <c r="H1410">
        <f ca="1" t="shared" si="46"/>
        <v>0.0155232001828327</v>
      </c>
    </row>
    <row r="1411" spans="2:8">
      <c r="B1411" s="31">
        <v>38090</v>
      </c>
      <c r="C1411">
        <v>80.685059</v>
      </c>
      <c r="D1411">
        <f t="shared" si="45"/>
        <v>0.640351331960977</v>
      </c>
      <c r="E1411">
        <v>0.0222332613030623</v>
      </c>
      <c r="G1411">
        <v>1402</v>
      </c>
      <c r="H1411">
        <f ca="1" t="shared" si="46"/>
        <v>-0.0119044036732539</v>
      </c>
    </row>
    <row r="1412" spans="2:8">
      <c r="B1412" s="31">
        <v>39813</v>
      </c>
      <c r="C1412">
        <v>29.018274</v>
      </c>
      <c r="D1412">
        <f t="shared" si="45"/>
        <v>-5.23500005548228</v>
      </c>
      <c r="E1412">
        <v>0.0222083849645917</v>
      </c>
      <c r="G1412">
        <v>1403</v>
      </c>
      <c r="H1412">
        <f ca="1" t="shared" si="46"/>
        <v>-0.0110495977695278</v>
      </c>
    </row>
    <row r="1413" spans="2:8">
      <c r="B1413" s="31">
        <v>40718</v>
      </c>
      <c r="C1413">
        <v>180.92894</v>
      </c>
      <c r="D1413">
        <f t="shared" si="45"/>
        <v>-1.38941521461409</v>
      </c>
      <c r="E1413">
        <v>0.0221947412061332</v>
      </c>
      <c r="G1413">
        <v>1404</v>
      </c>
      <c r="H1413">
        <f ca="1" t="shared" si="46"/>
        <v>-0.0328645402257755</v>
      </c>
    </row>
    <row r="1414" spans="2:8">
      <c r="B1414" s="31">
        <v>44872</v>
      </c>
      <c r="C1414">
        <v>432.314362</v>
      </c>
      <c r="D1414">
        <f t="shared" si="45"/>
        <v>0.548620695603909</v>
      </c>
      <c r="E1414">
        <v>0.0221839125483415</v>
      </c>
      <c r="G1414">
        <v>1405</v>
      </c>
      <c r="H1414">
        <f ca="1" t="shared" si="46"/>
        <v>0.00340415863207526</v>
      </c>
    </row>
    <row r="1415" spans="2:8">
      <c r="B1415" s="31">
        <v>43840</v>
      </c>
      <c r="C1415">
        <v>195.137756</v>
      </c>
      <c r="D1415">
        <f t="shared" si="45"/>
        <v>0.552361102276896</v>
      </c>
      <c r="E1415">
        <v>0.0221542723900136</v>
      </c>
      <c r="G1415">
        <v>1406</v>
      </c>
      <c r="H1415">
        <f ca="1" t="shared" si="46"/>
        <v>0.0203355425528148</v>
      </c>
    </row>
    <row r="1416" spans="2:8">
      <c r="B1416" s="31">
        <v>38673</v>
      </c>
      <c r="C1416">
        <v>87.35125</v>
      </c>
      <c r="D1416">
        <f t="shared" si="45"/>
        <v>-0.97584324208297</v>
      </c>
      <c r="E1416">
        <v>0.0221301698601907</v>
      </c>
      <c r="G1416">
        <v>1407</v>
      </c>
      <c r="H1416">
        <f ca="1" t="shared" si="46"/>
        <v>-0.0178032601236922</v>
      </c>
    </row>
    <row r="1417" spans="2:8">
      <c r="B1417" s="31">
        <v>40828</v>
      </c>
      <c r="C1417">
        <v>172.592377</v>
      </c>
      <c r="D1417">
        <f t="shared" si="45"/>
        <v>0.623250933035125</v>
      </c>
      <c r="E1417">
        <v>0.0221300272143537</v>
      </c>
      <c r="G1417">
        <v>1408</v>
      </c>
      <c r="H1417">
        <f ca="1" t="shared" si="46"/>
        <v>0.00658885792609479</v>
      </c>
    </row>
    <row r="1418" spans="2:8">
      <c r="B1418" s="31">
        <v>38183</v>
      </c>
      <c r="C1418">
        <v>65.024017</v>
      </c>
      <c r="D1418">
        <f t="shared" ref="D1418:D1481" si="47">(C1418-C1419)/C1418</f>
        <v>-0.841111077465423</v>
      </c>
      <c r="E1418">
        <v>0.0221021718790459</v>
      </c>
      <c r="G1418">
        <v>1409</v>
      </c>
      <c r="H1418">
        <f ca="1" t="shared" si="46"/>
        <v>-0.00406574122409971</v>
      </c>
    </row>
    <row r="1419" spans="2:8">
      <c r="B1419" s="31">
        <v>39267</v>
      </c>
      <c r="C1419">
        <v>119.716438</v>
      </c>
      <c r="D1419">
        <f t="shared" si="47"/>
        <v>-1.23559407940286</v>
      </c>
      <c r="E1419">
        <v>0.0221002148426768</v>
      </c>
      <c r="G1419">
        <v>1410</v>
      </c>
      <c r="H1419">
        <f ca="1" t="shared" ref="H1419:H1482" si="48">_xlfn.NORM.INV(RAND(),N$12,N$13)</f>
        <v>-0.010051586736386</v>
      </c>
    </row>
    <row r="1420" spans="2:8">
      <c r="B1420" s="31">
        <v>43280</v>
      </c>
      <c r="C1420">
        <v>267.63736</v>
      </c>
      <c r="D1420">
        <f t="shared" si="47"/>
        <v>0.714259167703642</v>
      </c>
      <c r="E1420">
        <v>0.0220942210758617</v>
      </c>
      <c r="G1420">
        <v>1411</v>
      </c>
      <c r="H1420">
        <f ca="1" t="shared" si="48"/>
        <v>-0.0195881628615552</v>
      </c>
    </row>
    <row r="1421" spans="2:8">
      <c r="B1421" s="31">
        <v>43949</v>
      </c>
      <c r="C1421">
        <v>76.474922</v>
      </c>
      <c r="D1421">
        <f t="shared" si="47"/>
        <v>-0.675845331362352</v>
      </c>
      <c r="E1421">
        <v>0.0220922879790581</v>
      </c>
      <c r="G1421">
        <v>1412</v>
      </c>
      <c r="H1421">
        <f ca="1" t="shared" si="48"/>
        <v>0.0204126305172052</v>
      </c>
    </row>
    <row r="1422" spans="2:8">
      <c r="B1422" s="31">
        <v>38860</v>
      </c>
      <c r="C1422">
        <v>128.160141</v>
      </c>
      <c r="D1422">
        <f t="shared" si="47"/>
        <v>0.847715835456205</v>
      </c>
      <c r="E1422">
        <v>0.0220796183424923</v>
      </c>
      <c r="G1422">
        <v>1413</v>
      </c>
      <c r="H1422">
        <f ca="1" t="shared" si="48"/>
        <v>0.0398351922330017</v>
      </c>
    </row>
    <row r="1423" spans="2:8">
      <c r="B1423" s="31">
        <v>37400</v>
      </c>
      <c r="C1423">
        <v>19.51676</v>
      </c>
      <c r="D1423">
        <f t="shared" si="47"/>
        <v>-0.497743068009239</v>
      </c>
      <c r="E1423">
        <v>0.0220644205288173</v>
      </c>
      <c r="G1423">
        <v>1414</v>
      </c>
      <c r="H1423">
        <f ca="1" t="shared" si="48"/>
        <v>-0.0201604870601181</v>
      </c>
    </row>
    <row r="1424" spans="2:8">
      <c r="B1424" s="31">
        <v>33542</v>
      </c>
      <c r="C1424">
        <v>29.231092</v>
      </c>
      <c r="D1424">
        <f t="shared" si="47"/>
        <v>0.630123705265612</v>
      </c>
      <c r="E1424">
        <v>0.0220586353735947</v>
      </c>
      <c r="G1424">
        <v>1415</v>
      </c>
      <c r="H1424">
        <f ca="1" t="shared" si="48"/>
        <v>-0.0103200110653077</v>
      </c>
    </row>
    <row r="1425" spans="2:8">
      <c r="B1425" s="31">
        <v>37169</v>
      </c>
      <c r="C1425">
        <v>10.811888</v>
      </c>
      <c r="D1425">
        <f t="shared" si="47"/>
        <v>-40.4538088999812</v>
      </c>
      <c r="E1425">
        <v>0.02204841559587</v>
      </c>
      <c r="G1425">
        <v>1416</v>
      </c>
      <c r="H1425">
        <f ca="1" t="shared" si="48"/>
        <v>0.0308627639427471</v>
      </c>
    </row>
    <row r="1426" spans="2:8">
      <c r="B1426" s="31">
        <v>41834</v>
      </c>
      <c r="C1426">
        <v>448.193939</v>
      </c>
      <c r="D1426">
        <f t="shared" si="47"/>
        <v>0.826742737366647</v>
      </c>
      <c r="E1426">
        <v>0.0220395461438848</v>
      </c>
      <c r="G1426">
        <v>1417</v>
      </c>
      <c r="H1426">
        <f ca="1" t="shared" si="48"/>
        <v>-0.00886974699883719</v>
      </c>
    </row>
    <row r="1427" spans="2:8">
      <c r="B1427" s="31">
        <v>38656</v>
      </c>
      <c r="C1427">
        <v>77.652855</v>
      </c>
      <c r="D1427">
        <f t="shared" si="47"/>
        <v>-2.14845685969949</v>
      </c>
      <c r="E1427">
        <v>0.0220337423524222</v>
      </c>
      <c r="G1427">
        <v>1418</v>
      </c>
      <c r="H1427">
        <f ca="1" t="shared" si="48"/>
        <v>-0.0207406166011477</v>
      </c>
    </row>
    <row r="1428" spans="2:8">
      <c r="B1428" s="31">
        <v>40526</v>
      </c>
      <c r="C1428">
        <v>244.486664</v>
      </c>
      <c r="D1428">
        <f t="shared" si="47"/>
        <v>0.692129399745092</v>
      </c>
      <c r="E1428">
        <v>0.0220145463639685</v>
      </c>
      <c r="G1428">
        <v>1419</v>
      </c>
      <c r="H1428">
        <f ca="1" t="shared" si="48"/>
        <v>0.00428240512067726</v>
      </c>
    </row>
    <row r="1429" spans="2:8">
      <c r="B1429" s="31">
        <v>35229</v>
      </c>
      <c r="C1429">
        <v>75.270256</v>
      </c>
      <c r="D1429">
        <f t="shared" si="47"/>
        <v>0.197268745837665</v>
      </c>
      <c r="E1429">
        <v>0.0219886325350083</v>
      </c>
      <c r="G1429">
        <v>1420</v>
      </c>
      <c r="H1429">
        <f ca="1" t="shared" si="48"/>
        <v>0.0111214256571366</v>
      </c>
    </row>
    <row r="1430" spans="2:8">
      <c r="B1430" s="31">
        <v>35118</v>
      </c>
      <c r="C1430">
        <v>60.421787</v>
      </c>
      <c r="D1430">
        <f t="shared" si="47"/>
        <v>-1.43966375903447</v>
      </c>
      <c r="E1430">
        <v>0.0219882109742964</v>
      </c>
      <c r="G1430">
        <v>1421</v>
      </c>
      <c r="H1430">
        <f ca="1" t="shared" si="48"/>
        <v>0.0110994440063509</v>
      </c>
    </row>
    <row r="1431" spans="2:8">
      <c r="B1431" s="31">
        <v>38786</v>
      </c>
      <c r="C1431">
        <v>147.408844</v>
      </c>
      <c r="D1431">
        <f t="shared" si="47"/>
        <v>0.0133614032004754</v>
      </c>
      <c r="E1431">
        <v>0.0219866590908209</v>
      </c>
      <c r="G1431">
        <v>1422</v>
      </c>
      <c r="H1431">
        <f ca="1" t="shared" si="48"/>
        <v>-0.00200602606700308</v>
      </c>
    </row>
    <row r="1432" spans="2:8">
      <c r="B1432" s="31">
        <v>39128</v>
      </c>
      <c r="C1432">
        <v>145.439255</v>
      </c>
      <c r="D1432">
        <f t="shared" si="47"/>
        <v>0.569443531596748</v>
      </c>
      <c r="E1432">
        <v>0.0219718672238798</v>
      </c>
      <c r="G1432">
        <v>1423</v>
      </c>
      <c r="H1432">
        <f ca="1" t="shared" si="48"/>
        <v>0.0199902062253164</v>
      </c>
    </row>
    <row r="1433" spans="2:8">
      <c r="B1433" s="31">
        <v>38153</v>
      </c>
      <c r="C1433">
        <v>62.619812</v>
      </c>
      <c r="D1433">
        <f t="shared" si="47"/>
        <v>-7.35438606874131</v>
      </c>
      <c r="E1433">
        <v>0.0219583380416409</v>
      </c>
      <c r="G1433">
        <v>1424</v>
      </c>
      <c r="H1433">
        <f ca="1" t="shared" si="48"/>
        <v>-0.0627847720936708</v>
      </c>
    </row>
    <row r="1434" spans="2:8">
      <c r="B1434" s="31">
        <v>42751</v>
      </c>
      <c r="C1434">
        <v>523.150085</v>
      </c>
      <c r="D1434">
        <f t="shared" si="47"/>
        <v>0.625645774290565</v>
      </c>
      <c r="E1434">
        <v>0.0219416173849995</v>
      </c>
      <c r="G1434">
        <v>1425</v>
      </c>
      <c r="H1434">
        <f ca="1" t="shared" si="48"/>
        <v>0.00636464187207983</v>
      </c>
    </row>
    <row r="1435" spans="2:8">
      <c r="B1435" s="31">
        <v>40918</v>
      </c>
      <c r="C1435">
        <v>195.843445</v>
      </c>
      <c r="D1435">
        <f t="shared" si="47"/>
        <v>0.600303620067549</v>
      </c>
      <c r="E1435">
        <v>0.0219405913738905</v>
      </c>
      <c r="G1435">
        <v>1426</v>
      </c>
      <c r="H1435">
        <f ca="1" t="shared" si="48"/>
        <v>0.0369754968968788</v>
      </c>
    </row>
    <row r="1436" spans="2:8">
      <c r="B1436" s="31">
        <v>38323</v>
      </c>
      <c r="C1436">
        <v>78.277916</v>
      </c>
      <c r="D1436">
        <f t="shared" si="47"/>
        <v>-0.232767834544803</v>
      </c>
      <c r="E1436">
        <v>0.0219296333847212</v>
      </c>
      <c r="G1436">
        <v>1427</v>
      </c>
      <c r="H1436">
        <f ca="1" t="shared" si="48"/>
        <v>0.0272559034933033</v>
      </c>
    </row>
    <row r="1437" spans="2:8">
      <c r="B1437" s="31">
        <v>38684</v>
      </c>
      <c r="C1437">
        <v>96.498497</v>
      </c>
      <c r="D1437">
        <f t="shared" si="47"/>
        <v>0.649889541802915</v>
      </c>
      <c r="E1437">
        <v>0.0219076883653431</v>
      </c>
      <c r="G1437">
        <v>1428</v>
      </c>
      <c r="H1437">
        <f ca="1" t="shared" si="48"/>
        <v>0.0611915682374167</v>
      </c>
    </row>
    <row r="1438" spans="2:8">
      <c r="B1438" s="31">
        <v>36468</v>
      </c>
      <c r="C1438">
        <v>33.785133</v>
      </c>
      <c r="D1438">
        <f t="shared" si="47"/>
        <v>0.128432230827684</v>
      </c>
      <c r="E1438">
        <v>0.0218993366105736</v>
      </c>
      <c r="G1438">
        <v>1429</v>
      </c>
      <c r="H1438">
        <f ca="1" t="shared" si="48"/>
        <v>-0.00691684377650038</v>
      </c>
    </row>
    <row r="1439" spans="2:8">
      <c r="B1439" s="31">
        <v>34311</v>
      </c>
      <c r="C1439">
        <v>29.446033</v>
      </c>
      <c r="D1439">
        <f t="shared" si="47"/>
        <v>-14.4224127915635</v>
      </c>
      <c r="E1439">
        <v>0.021897754444546</v>
      </c>
      <c r="G1439">
        <v>1430</v>
      </c>
      <c r="H1439">
        <f ca="1" t="shared" si="48"/>
        <v>-0.0565856300245714</v>
      </c>
    </row>
    <row r="1440" spans="2:8">
      <c r="B1440" s="31">
        <v>42927</v>
      </c>
      <c r="C1440">
        <v>454.128876</v>
      </c>
      <c r="D1440">
        <f t="shared" si="47"/>
        <v>0.876819960244061</v>
      </c>
      <c r="E1440">
        <v>0.0218842349060402</v>
      </c>
      <c r="G1440">
        <v>1431</v>
      </c>
      <c r="H1440">
        <f ca="1" t="shared" si="48"/>
        <v>0.0413772369093331</v>
      </c>
    </row>
    <row r="1441" spans="2:8">
      <c r="B1441" s="31">
        <v>34963</v>
      </c>
      <c r="C1441">
        <v>55.939613</v>
      </c>
      <c r="D1441">
        <f t="shared" si="47"/>
        <v>-11.9151862384175</v>
      </c>
      <c r="E1441">
        <v>0.021874641857104</v>
      </c>
      <c r="G1441">
        <v>1432</v>
      </c>
      <c r="H1441">
        <f ca="1" t="shared" si="48"/>
        <v>0.0215856059523371</v>
      </c>
    </row>
    <row r="1442" spans="2:8">
      <c r="B1442" s="31">
        <v>45282</v>
      </c>
      <c r="C1442">
        <v>722.47052</v>
      </c>
      <c r="D1442">
        <f t="shared" si="47"/>
        <v>0.704844222571185</v>
      </c>
      <c r="E1442">
        <v>0.0218711623001585</v>
      </c>
      <c r="G1442">
        <v>1433</v>
      </c>
      <c r="H1442">
        <f ca="1" t="shared" si="48"/>
        <v>-0.0522122270919987</v>
      </c>
    </row>
    <row r="1443" spans="2:8">
      <c r="B1443" s="31">
        <v>40455</v>
      </c>
      <c r="C1443">
        <v>213.241348</v>
      </c>
      <c r="D1443">
        <f t="shared" si="47"/>
        <v>0.904256500010495</v>
      </c>
      <c r="E1443">
        <v>0.0218603429575019</v>
      </c>
      <c r="G1443">
        <v>1434</v>
      </c>
      <c r="H1443">
        <f ca="1" t="shared" si="48"/>
        <v>0.0289063319701999</v>
      </c>
    </row>
    <row r="1444" spans="2:8">
      <c r="B1444" s="31">
        <v>37356</v>
      </c>
      <c r="C1444">
        <v>20.416473</v>
      </c>
      <c r="D1444">
        <f t="shared" si="47"/>
        <v>-2.79981645213647</v>
      </c>
      <c r="E1444">
        <v>0.0218455949761744</v>
      </c>
      <c r="G1444">
        <v>1435</v>
      </c>
      <c r="H1444">
        <f ca="1" t="shared" si="48"/>
        <v>-0.0327530913112909</v>
      </c>
    </row>
    <row r="1445" spans="2:8">
      <c r="B1445" s="31">
        <v>38555</v>
      </c>
      <c r="C1445">
        <v>77.57885</v>
      </c>
      <c r="D1445">
        <f t="shared" si="47"/>
        <v>0.285219476700157</v>
      </c>
      <c r="E1445">
        <v>0.021843131214242</v>
      </c>
      <c r="G1445">
        <v>1436</v>
      </c>
      <c r="H1445">
        <f ca="1" t="shared" si="48"/>
        <v>-0.0196081352958914</v>
      </c>
    </row>
    <row r="1446" spans="2:8">
      <c r="B1446" s="31">
        <v>35514</v>
      </c>
      <c r="C1446">
        <v>55.451851</v>
      </c>
      <c r="D1446">
        <f t="shared" si="47"/>
        <v>-0.204154122826306</v>
      </c>
      <c r="E1446">
        <v>0.0218109581229308</v>
      </c>
      <c r="G1446">
        <v>1437</v>
      </c>
      <c r="H1446">
        <f ca="1" t="shared" si="48"/>
        <v>0.0217961856760126</v>
      </c>
    </row>
    <row r="1447" spans="2:8">
      <c r="B1447" s="31">
        <v>38288</v>
      </c>
      <c r="C1447">
        <v>66.772575</v>
      </c>
      <c r="D1447">
        <f t="shared" si="47"/>
        <v>-0.261732080873023</v>
      </c>
      <c r="E1447">
        <v>0.0217624076950754</v>
      </c>
      <c r="G1447">
        <v>1438</v>
      </c>
      <c r="H1447">
        <f ca="1" t="shared" si="48"/>
        <v>-0.0557655299001762</v>
      </c>
    </row>
    <row r="1448" spans="2:8">
      <c r="B1448" s="31">
        <v>38051</v>
      </c>
      <c r="C1448">
        <v>84.2491</v>
      </c>
      <c r="D1448">
        <f t="shared" si="47"/>
        <v>0.1647946981036</v>
      </c>
      <c r="E1448">
        <v>0.0217615381054515</v>
      </c>
      <c r="G1448">
        <v>1439</v>
      </c>
      <c r="H1448">
        <f ca="1" t="shared" si="48"/>
        <v>-0.0101140757767119</v>
      </c>
    </row>
    <row r="1449" spans="2:8">
      <c r="B1449" s="31">
        <v>39633</v>
      </c>
      <c r="C1449">
        <v>70.365295</v>
      </c>
      <c r="D1449">
        <f t="shared" si="47"/>
        <v>-0.553531538523359</v>
      </c>
      <c r="E1449">
        <v>0.0217364966635896</v>
      </c>
      <c r="G1449">
        <v>1440</v>
      </c>
      <c r="H1449">
        <f ca="1" t="shared" si="48"/>
        <v>0.0103311086352791</v>
      </c>
    </row>
    <row r="1450" spans="2:8">
      <c r="B1450" s="31">
        <v>40127</v>
      </c>
      <c r="C1450">
        <v>109.314705</v>
      </c>
      <c r="D1450">
        <f t="shared" si="47"/>
        <v>-1.61884016427616</v>
      </c>
      <c r="E1450">
        <v>0.0217319161223552</v>
      </c>
      <c r="G1450">
        <v>1441</v>
      </c>
      <c r="H1450">
        <f ca="1" t="shared" si="48"/>
        <v>-0.00668445182778562</v>
      </c>
    </row>
    <row r="1451" spans="2:8">
      <c r="B1451" s="31">
        <v>41421</v>
      </c>
      <c r="C1451">
        <v>286.27774</v>
      </c>
      <c r="D1451">
        <f t="shared" si="47"/>
        <v>0.945578810982649</v>
      </c>
      <c r="E1451">
        <v>0.0217317385557117</v>
      </c>
      <c r="G1451">
        <v>1442</v>
      </c>
      <c r="H1451">
        <f ca="1" t="shared" si="48"/>
        <v>0.00609270200665118</v>
      </c>
    </row>
    <row r="1452" spans="2:8">
      <c r="B1452" s="31">
        <v>37216</v>
      </c>
      <c r="C1452">
        <v>15.579575</v>
      </c>
      <c r="D1452">
        <f t="shared" si="47"/>
        <v>-0.664856903991283</v>
      </c>
      <c r="E1452">
        <v>0.0217177297840281</v>
      </c>
      <c r="G1452">
        <v>1443</v>
      </c>
      <c r="H1452">
        <f ca="1" t="shared" si="48"/>
        <v>-0.00781796336728751</v>
      </c>
    </row>
    <row r="1453" spans="2:8">
      <c r="B1453" s="31">
        <v>37596</v>
      </c>
      <c r="C1453">
        <v>25.937763</v>
      </c>
      <c r="D1453">
        <f t="shared" si="47"/>
        <v>-3.38162620269142</v>
      </c>
      <c r="E1453">
        <v>0.0216423829610903</v>
      </c>
      <c r="G1453">
        <v>1444</v>
      </c>
      <c r="H1453">
        <f ca="1" t="shared" si="48"/>
        <v>-0.0450620371052868</v>
      </c>
    </row>
    <row r="1454" spans="2:8">
      <c r="B1454" s="31">
        <v>38744</v>
      </c>
      <c r="C1454">
        <v>113.649582</v>
      </c>
      <c r="D1454">
        <f t="shared" si="47"/>
        <v>-3.05937267767514</v>
      </c>
      <c r="E1454">
        <v>0.0216416458091329</v>
      </c>
      <c r="G1454">
        <v>1445</v>
      </c>
      <c r="H1454">
        <f ca="1" t="shared" si="48"/>
        <v>0.0480461468136943</v>
      </c>
    </row>
    <row r="1455" spans="2:8">
      <c r="B1455" s="31">
        <v>42538</v>
      </c>
      <c r="C1455">
        <v>461.346008</v>
      </c>
      <c r="D1455">
        <f t="shared" si="47"/>
        <v>0.107950672892785</v>
      </c>
      <c r="E1455">
        <v>0.0216409090506317</v>
      </c>
      <c r="G1455">
        <v>1446</v>
      </c>
      <c r="H1455">
        <f ca="1" t="shared" si="48"/>
        <v>-0.0506203823893972</v>
      </c>
    </row>
    <row r="1456" spans="2:8">
      <c r="B1456" s="31">
        <v>44727</v>
      </c>
      <c r="C1456">
        <v>411.543396</v>
      </c>
      <c r="D1456">
        <f t="shared" si="47"/>
        <v>0.895929004289016</v>
      </c>
      <c r="E1456">
        <v>0.0216132128141354</v>
      </c>
      <c r="G1456">
        <v>1447</v>
      </c>
      <c r="H1456">
        <f ca="1" t="shared" si="48"/>
        <v>-0.0224861398880142</v>
      </c>
    </row>
    <row r="1457" spans="2:8">
      <c r="B1457" s="31">
        <v>37883</v>
      </c>
      <c r="C1457">
        <v>42.829731</v>
      </c>
      <c r="D1457">
        <f t="shared" si="47"/>
        <v>0.302449226216247</v>
      </c>
      <c r="E1457">
        <v>0.0216117397515292</v>
      </c>
      <c r="G1457">
        <v>1448</v>
      </c>
      <c r="H1457">
        <f ca="1" t="shared" si="48"/>
        <v>-0.0202510125658471</v>
      </c>
    </row>
    <row r="1458" spans="2:8">
      <c r="B1458" s="31">
        <v>33851</v>
      </c>
      <c r="C1458">
        <v>29.875912</v>
      </c>
      <c r="D1458">
        <f t="shared" si="47"/>
        <v>-3.84522219773575</v>
      </c>
      <c r="E1458">
        <v>0.0215832741775381</v>
      </c>
      <c r="G1458">
        <v>1449</v>
      </c>
      <c r="H1458">
        <f ca="1" t="shared" si="48"/>
        <v>0.0233611408267442</v>
      </c>
    </row>
    <row r="1459" spans="2:8">
      <c r="B1459" s="31">
        <v>40253</v>
      </c>
      <c r="C1459">
        <v>144.755432</v>
      </c>
      <c r="D1459">
        <f t="shared" si="47"/>
        <v>0.721684095419646</v>
      </c>
      <c r="E1459">
        <v>0.021563467131237</v>
      </c>
      <c r="G1459">
        <v>1450</v>
      </c>
      <c r="H1459">
        <f ca="1" t="shared" si="48"/>
        <v>0.00440796154111455</v>
      </c>
    </row>
    <row r="1460" spans="2:8">
      <c r="B1460" s="31">
        <v>34772</v>
      </c>
      <c r="C1460">
        <v>40.287739</v>
      </c>
      <c r="D1460">
        <f t="shared" si="47"/>
        <v>0.503846219813924</v>
      </c>
      <c r="E1460">
        <v>0.0215055503611161</v>
      </c>
      <c r="G1460">
        <v>1451</v>
      </c>
      <c r="H1460">
        <f ca="1" t="shared" si="48"/>
        <v>0.030425829939048</v>
      </c>
    </row>
    <row r="1461" spans="2:8">
      <c r="B1461" s="31">
        <v>33424</v>
      </c>
      <c r="C1461">
        <v>19.988914</v>
      </c>
      <c r="D1461">
        <f t="shared" si="47"/>
        <v>-4.39962045962077</v>
      </c>
      <c r="E1461">
        <v>0.0215053203990973</v>
      </c>
      <c r="G1461">
        <v>1452</v>
      </c>
      <c r="H1461">
        <f ca="1" t="shared" si="48"/>
        <v>-0.0203459751755641</v>
      </c>
    </row>
    <row r="1462" spans="2:8">
      <c r="B1462" s="31">
        <v>38715</v>
      </c>
      <c r="C1462">
        <v>107.932549</v>
      </c>
      <c r="D1462">
        <f t="shared" si="47"/>
        <v>-4.22959521691645</v>
      </c>
      <c r="E1462">
        <v>0.021492367422917</v>
      </c>
      <c r="G1462">
        <v>1453</v>
      </c>
      <c r="H1462">
        <f ca="1" t="shared" si="48"/>
        <v>-0.0371105853955582</v>
      </c>
    </row>
    <row r="1463" spans="2:8">
      <c r="B1463" s="31">
        <v>45084</v>
      </c>
      <c r="C1463">
        <v>564.443542</v>
      </c>
      <c r="D1463">
        <f t="shared" si="47"/>
        <v>0.919606042724464</v>
      </c>
      <c r="E1463">
        <v>0.0214807914305094</v>
      </c>
      <c r="G1463">
        <v>1454</v>
      </c>
      <c r="H1463">
        <f ca="1" t="shared" si="48"/>
        <v>0.0115734039700354</v>
      </c>
    </row>
    <row r="1464" spans="2:8">
      <c r="B1464" s="31">
        <v>34683</v>
      </c>
      <c r="C1464">
        <v>45.37785</v>
      </c>
      <c r="D1464">
        <f t="shared" si="47"/>
        <v>0.747501677580582</v>
      </c>
      <c r="E1464">
        <v>0.021479664638144</v>
      </c>
      <c r="G1464">
        <v>1455</v>
      </c>
      <c r="H1464">
        <f ca="1" t="shared" si="48"/>
        <v>0.051666461591374</v>
      </c>
    </row>
    <row r="1465" spans="2:8">
      <c r="B1465" s="31">
        <v>37015</v>
      </c>
      <c r="C1465">
        <v>11.457831</v>
      </c>
      <c r="D1465">
        <f t="shared" si="47"/>
        <v>-0.406711532051747</v>
      </c>
      <c r="E1465">
        <v>0.0214764033437045</v>
      </c>
      <c r="G1465">
        <v>1456</v>
      </c>
      <c r="H1465">
        <f ca="1" t="shared" si="48"/>
        <v>-0.0194327334729823</v>
      </c>
    </row>
    <row r="1466" spans="2:8">
      <c r="B1466" s="31">
        <v>36929</v>
      </c>
      <c r="C1466">
        <v>16.117863</v>
      </c>
      <c r="D1466">
        <f t="shared" si="47"/>
        <v>-2.13118209281218</v>
      </c>
      <c r="E1466">
        <v>0.02146928535129</v>
      </c>
      <c r="G1466">
        <v>1457</v>
      </c>
      <c r="H1466">
        <f ca="1" t="shared" si="48"/>
        <v>0.000233267266012947</v>
      </c>
    </row>
    <row r="1467" spans="2:8">
      <c r="B1467" s="31">
        <v>34589</v>
      </c>
      <c r="C1467">
        <v>50.467964</v>
      </c>
      <c r="D1467">
        <f t="shared" si="47"/>
        <v>0.608678249829932</v>
      </c>
      <c r="E1467">
        <v>0.0214591577342015</v>
      </c>
      <c r="G1467">
        <v>1458</v>
      </c>
      <c r="H1467">
        <f ca="1" t="shared" si="48"/>
        <v>0.0300632485834281</v>
      </c>
    </row>
    <row r="1468" spans="2:8">
      <c r="B1468" s="31">
        <v>36137</v>
      </c>
      <c r="C1468">
        <v>19.749212</v>
      </c>
      <c r="D1468">
        <f t="shared" si="47"/>
        <v>-1.7649478369061</v>
      </c>
      <c r="E1468">
        <v>0.021444551813004</v>
      </c>
      <c r="G1468">
        <v>1459</v>
      </c>
      <c r="H1468">
        <f ca="1" t="shared" si="48"/>
        <v>-0.00133569895169848</v>
      </c>
    </row>
    <row r="1469" spans="2:8">
      <c r="B1469" s="31">
        <v>39997</v>
      </c>
      <c r="C1469">
        <v>54.605541</v>
      </c>
      <c r="D1469">
        <f t="shared" si="47"/>
        <v>-0.111691522294413</v>
      </c>
      <c r="E1469">
        <v>0.0214427140278677</v>
      </c>
      <c r="G1469">
        <v>1460</v>
      </c>
      <c r="H1469">
        <f ca="1" t="shared" si="48"/>
        <v>-0.00227437245600855</v>
      </c>
    </row>
    <row r="1470" spans="2:8">
      <c r="B1470" s="31">
        <v>38163</v>
      </c>
      <c r="C1470">
        <v>60.704517</v>
      </c>
      <c r="D1470">
        <f t="shared" si="47"/>
        <v>0.752153254098043</v>
      </c>
      <c r="E1470">
        <v>0.0214388164887302</v>
      </c>
      <c r="G1470">
        <v>1461</v>
      </c>
      <c r="H1470">
        <f ca="1" t="shared" si="48"/>
        <v>-0.0246568335978127</v>
      </c>
    </row>
    <row r="1471" spans="2:8">
      <c r="B1471" s="31">
        <v>33249</v>
      </c>
      <c r="C1471">
        <v>15.045417</v>
      </c>
      <c r="D1471">
        <f t="shared" si="47"/>
        <v>-7.73585531062383</v>
      </c>
      <c r="E1471">
        <v>0.0214284522655637</v>
      </c>
      <c r="G1471">
        <v>1462</v>
      </c>
      <c r="H1471">
        <f ca="1" t="shared" si="48"/>
        <v>0.008607583595465</v>
      </c>
    </row>
    <row r="1472" spans="2:8">
      <c r="B1472" s="31">
        <v>39482</v>
      </c>
      <c r="C1472">
        <v>131.434586</v>
      </c>
      <c r="D1472">
        <f t="shared" si="47"/>
        <v>0.8525628254347</v>
      </c>
      <c r="E1472">
        <v>0.0214284313262873</v>
      </c>
      <c r="G1472">
        <v>1463</v>
      </c>
      <c r="H1472">
        <f ca="1" t="shared" si="48"/>
        <v>-0.00533470719385259</v>
      </c>
    </row>
    <row r="1473" spans="2:8">
      <c r="B1473" s="31">
        <v>37343</v>
      </c>
      <c r="C1473">
        <v>19.378344</v>
      </c>
      <c r="D1473">
        <f t="shared" si="47"/>
        <v>-9.43943280189474</v>
      </c>
      <c r="E1473">
        <v>0.0214284048213819</v>
      </c>
      <c r="G1473">
        <v>1464</v>
      </c>
      <c r="H1473">
        <f ca="1" t="shared" si="48"/>
        <v>-0.0319731696325575</v>
      </c>
    </row>
    <row r="1474" spans="2:8">
      <c r="B1474" s="31">
        <v>40442</v>
      </c>
      <c r="C1474">
        <v>202.29892</v>
      </c>
      <c r="D1474">
        <f t="shared" si="47"/>
        <v>-1.19104693687935</v>
      </c>
      <c r="E1474">
        <v>0.0214231395797862</v>
      </c>
      <c r="G1474">
        <v>1465</v>
      </c>
      <c r="H1474">
        <f ca="1" t="shared" si="48"/>
        <v>0.006695141421436</v>
      </c>
    </row>
    <row r="1475" spans="2:8">
      <c r="B1475" s="31">
        <v>42782</v>
      </c>
      <c r="C1475">
        <v>443.246429</v>
      </c>
      <c r="D1475">
        <f t="shared" si="47"/>
        <v>0.335626248215076</v>
      </c>
      <c r="E1475">
        <v>0.0214124612834726</v>
      </c>
      <c r="G1475">
        <v>1466</v>
      </c>
      <c r="H1475">
        <f ca="1" t="shared" si="48"/>
        <v>0.048879356085303</v>
      </c>
    </row>
    <row r="1476" spans="2:8">
      <c r="B1476" s="31">
        <v>41036</v>
      </c>
      <c r="C1476">
        <v>294.481293</v>
      </c>
      <c r="D1476">
        <f t="shared" si="47"/>
        <v>-0.435486559073211</v>
      </c>
      <c r="E1476">
        <v>0.0214007617794587</v>
      </c>
      <c r="G1476">
        <v>1467</v>
      </c>
      <c r="H1476">
        <f ca="1" t="shared" si="48"/>
        <v>0.0360036847307298</v>
      </c>
    </row>
    <row r="1477" spans="2:8">
      <c r="B1477" s="31">
        <v>44869</v>
      </c>
      <c r="C1477">
        <v>422.723938</v>
      </c>
      <c r="D1477">
        <f t="shared" si="47"/>
        <v>0.942134052980931</v>
      </c>
      <c r="E1477">
        <v>0.0213941586624791</v>
      </c>
      <c r="G1477">
        <v>1468</v>
      </c>
      <c r="H1477">
        <f ca="1" t="shared" si="48"/>
        <v>0.0396736358334381</v>
      </c>
    </row>
    <row r="1478" spans="2:8">
      <c r="B1478" s="31">
        <v>37712</v>
      </c>
      <c r="C1478">
        <v>24.461321</v>
      </c>
      <c r="D1478">
        <f t="shared" si="47"/>
        <v>0.218453696756606</v>
      </c>
      <c r="E1478">
        <v>0.0213772183440134</v>
      </c>
      <c r="G1478">
        <v>1469</v>
      </c>
      <c r="H1478">
        <f ca="1" t="shared" si="48"/>
        <v>-0.00229601800549393</v>
      </c>
    </row>
    <row r="1479" spans="2:8">
      <c r="B1479" s="31">
        <v>36040</v>
      </c>
      <c r="C1479">
        <v>19.117655</v>
      </c>
      <c r="D1479">
        <f t="shared" si="47"/>
        <v>-0.315399038218861</v>
      </c>
      <c r="E1479">
        <v>0.0213758957361663</v>
      </c>
      <c r="G1479">
        <v>1470</v>
      </c>
      <c r="H1479">
        <f ca="1" t="shared" si="48"/>
        <v>0.01085709032097</v>
      </c>
    </row>
    <row r="1480" spans="2:8">
      <c r="B1480" s="31">
        <v>33606</v>
      </c>
      <c r="C1480">
        <v>25.147345</v>
      </c>
      <c r="D1480">
        <f t="shared" si="47"/>
        <v>-16.2999321797192</v>
      </c>
      <c r="E1480">
        <v>0.0213677427975002</v>
      </c>
      <c r="G1480">
        <v>1471</v>
      </c>
      <c r="H1480">
        <f ca="1" t="shared" si="48"/>
        <v>-0.0206939877122199</v>
      </c>
    </row>
    <row r="1481" spans="2:8">
      <c r="B1481" s="31">
        <v>43040</v>
      </c>
      <c r="C1481">
        <v>435.047363</v>
      </c>
      <c r="D1481">
        <f t="shared" si="47"/>
        <v>0.806059160045983</v>
      </c>
      <c r="E1481">
        <v>0.0213592077329751</v>
      </c>
      <c r="G1481">
        <v>1472</v>
      </c>
      <c r="H1481">
        <f ca="1" t="shared" si="48"/>
        <v>0.0127918124211599</v>
      </c>
    </row>
    <row r="1482" spans="2:8">
      <c r="B1482" s="31">
        <v>38646</v>
      </c>
      <c r="C1482">
        <v>84.373451</v>
      </c>
      <c r="D1482">
        <f t="shared" ref="D1482:D1545" si="49">(C1482-C1483)/C1482</f>
        <v>0.159450358383468</v>
      </c>
      <c r="E1482">
        <v>0.0213510290102986</v>
      </c>
      <c r="G1482">
        <v>1473</v>
      </c>
      <c r="H1482">
        <f ca="1" t="shared" si="48"/>
        <v>-0.0296093622172476</v>
      </c>
    </row>
    <row r="1483" spans="2:8">
      <c r="B1483" s="31">
        <v>37986</v>
      </c>
      <c r="C1483">
        <v>70.920074</v>
      </c>
      <c r="D1483">
        <f t="shared" si="49"/>
        <v>0.211481054010181</v>
      </c>
      <c r="E1483">
        <v>0.021347326851351</v>
      </c>
      <c r="G1483">
        <v>1474</v>
      </c>
      <c r="H1483">
        <f ca="1" t="shared" ref="H1483:H1546" si="50">_xlfn.NORM.INV(RAND(),N$12,N$13)</f>
        <v>-0.0224975882102142</v>
      </c>
    </row>
    <row r="1484" spans="2:8">
      <c r="B1484" s="31">
        <v>37903</v>
      </c>
      <c r="C1484">
        <v>55.921822</v>
      </c>
      <c r="D1484">
        <f t="shared" si="49"/>
        <v>0.638712522635618</v>
      </c>
      <c r="E1484">
        <v>0.0213213725404011</v>
      </c>
      <c r="G1484">
        <v>1475</v>
      </c>
      <c r="H1484">
        <f ca="1" t="shared" si="50"/>
        <v>-0.0286543187712912</v>
      </c>
    </row>
    <row r="1485" spans="2:8">
      <c r="B1485" s="31">
        <v>34187</v>
      </c>
      <c r="C1485">
        <v>20.203854</v>
      </c>
      <c r="D1485">
        <f t="shared" si="49"/>
        <v>0</v>
      </c>
      <c r="E1485">
        <v>0.0212767821426546</v>
      </c>
      <c r="G1485">
        <v>1476</v>
      </c>
      <c r="H1485">
        <f ca="1" t="shared" si="50"/>
        <v>-0.0274501314124316</v>
      </c>
    </row>
    <row r="1486" spans="2:8">
      <c r="B1486" s="31">
        <v>33928</v>
      </c>
      <c r="C1486">
        <v>20.203854</v>
      </c>
      <c r="D1486">
        <f t="shared" si="49"/>
        <v>-0.999999950504493</v>
      </c>
      <c r="E1486">
        <v>0.0212767821426546</v>
      </c>
      <c r="G1486">
        <v>1477</v>
      </c>
      <c r="H1486">
        <f ca="1" t="shared" si="50"/>
        <v>0.00815831745069833</v>
      </c>
    </row>
    <row r="1487" spans="2:8">
      <c r="B1487" s="31">
        <v>34430</v>
      </c>
      <c r="C1487">
        <v>40.407707</v>
      </c>
      <c r="D1487">
        <f t="shared" si="49"/>
        <v>-0.737238641133485</v>
      </c>
      <c r="E1487">
        <v>0.021276757921453</v>
      </c>
      <c r="G1487">
        <v>1478</v>
      </c>
      <c r="H1487">
        <f ca="1" t="shared" si="50"/>
        <v>-0.0322989814575788</v>
      </c>
    </row>
    <row r="1488" spans="2:8">
      <c r="B1488" s="31">
        <v>38307</v>
      </c>
      <c r="C1488">
        <v>70.19783</v>
      </c>
      <c r="D1488">
        <f t="shared" si="49"/>
        <v>0.0453634820335614</v>
      </c>
      <c r="E1488">
        <v>0.0212690620208631</v>
      </c>
      <c r="G1488">
        <v>1479</v>
      </c>
      <c r="H1488">
        <f ca="1" t="shared" si="50"/>
        <v>-0.0142514134437261</v>
      </c>
    </row>
    <row r="1489" spans="2:8">
      <c r="B1489" s="31">
        <v>39975</v>
      </c>
      <c r="C1489">
        <v>67.013412</v>
      </c>
      <c r="D1489">
        <f t="shared" si="49"/>
        <v>-0.873953142394839</v>
      </c>
      <c r="E1489">
        <v>0.0212650118456886</v>
      </c>
      <c r="G1489">
        <v>1480</v>
      </c>
      <c r="H1489">
        <f ca="1" t="shared" si="50"/>
        <v>0.0125625967287805</v>
      </c>
    </row>
    <row r="1490" spans="2:8">
      <c r="B1490" s="31">
        <v>39219</v>
      </c>
      <c r="C1490">
        <v>125.579994</v>
      </c>
      <c r="D1490">
        <f t="shared" si="49"/>
        <v>0.824571945751168</v>
      </c>
      <c r="E1490">
        <v>0.0212494276755579</v>
      </c>
      <c r="G1490">
        <v>1481</v>
      </c>
      <c r="H1490">
        <f ca="1" t="shared" si="50"/>
        <v>0.0121812952642596</v>
      </c>
    </row>
    <row r="1491" spans="2:8">
      <c r="B1491" s="31">
        <v>36061</v>
      </c>
      <c r="C1491">
        <v>22.030254</v>
      </c>
      <c r="D1491">
        <f t="shared" si="49"/>
        <v>0.0966449138534671</v>
      </c>
      <c r="E1491">
        <v>0.0212477804386641</v>
      </c>
      <c r="G1491">
        <v>1482</v>
      </c>
      <c r="H1491">
        <f ca="1" t="shared" si="50"/>
        <v>-0.00254142753635705</v>
      </c>
    </row>
    <row r="1492" spans="2:8">
      <c r="B1492" s="31">
        <v>36633</v>
      </c>
      <c r="C1492">
        <v>19.901142</v>
      </c>
      <c r="D1492">
        <f t="shared" si="49"/>
        <v>-13.5794408180194</v>
      </c>
      <c r="E1492">
        <v>0.02124435874082</v>
      </c>
      <c r="G1492">
        <v>1483</v>
      </c>
      <c r="H1492">
        <f ca="1" t="shared" si="50"/>
        <v>0.0254352447505006</v>
      </c>
    </row>
    <row r="1493" spans="2:8">
      <c r="B1493" s="31">
        <v>44438</v>
      </c>
      <c r="C1493">
        <v>290.147522</v>
      </c>
      <c r="D1493">
        <f t="shared" si="49"/>
        <v>0.913679276571592</v>
      </c>
      <c r="E1493">
        <v>0.0212364832810806</v>
      </c>
      <c r="G1493">
        <v>1484</v>
      </c>
      <c r="H1493">
        <f ca="1" t="shared" si="50"/>
        <v>-0.0261557740325562</v>
      </c>
    </row>
    <row r="1494" spans="2:8">
      <c r="B1494" s="31">
        <v>37617</v>
      </c>
      <c r="C1494">
        <v>25.045744</v>
      </c>
      <c r="D1494">
        <f t="shared" si="49"/>
        <v>-1.73934557504061</v>
      </c>
      <c r="E1494">
        <v>0.0211851562485026</v>
      </c>
      <c r="G1494">
        <v>1485</v>
      </c>
      <c r="H1494">
        <f ca="1" t="shared" si="50"/>
        <v>0.00846076155172129</v>
      </c>
    </row>
    <row r="1495" spans="2:8">
      <c r="B1495" s="31">
        <v>38299</v>
      </c>
      <c r="C1495">
        <v>68.608948</v>
      </c>
      <c r="D1495">
        <f t="shared" si="49"/>
        <v>-5.39922815898591</v>
      </c>
      <c r="E1495">
        <v>0.0211799341392029</v>
      </c>
      <c r="G1495">
        <v>1486</v>
      </c>
      <c r="H1495">
        <f ca="1" t="shared" si="50"/>
        <v>0.0206625857405626</v>
      </c>
    </row>
    <row r="1496" spans="2:8">
      <c r="B1496" s="31">
        <v>41799</v>
      </c>
      <c r="C1496">
        <v>439.044312</v>
      </c>
      <c r="D1496">
        <f t="shared" si="49"/>
        <v>0.107818982517646</v>
      </c>
      <c r="E1496">
        <v>0.0211769922667851</v>
      </c>
      <c r="G1496">
        <v>1487</v>
      </c>
      <c r="H1496">
        <f ca="1" t="shared" si="50"/>
        <v>0.00169977680917899</v>
      </c>
    </row>
    <row r="1497" spans="2:8">
      <c r="B1497" s="31">
        <v>42200</v>
      </c>
      <c r="C1497">
        <v>391.707001</v>
      </c>
      <c r="D1497">
        <f t="shared" si="49"/>
        <v>0.863982392798744</v>
      </c>
      <c r="E1497">
        <v>0.0211767340865067</v>
      </c>
      <c r="G1497">
        <v>1488</v>
      </c>
      <c r="H1497">
        <f ca="1" t="shared" si="50"/>
        <v>-0.0218287937752701</v>
      </c>
    </row>
    <row r="1498" spans="2:8">
      <c r="B1498" s="31">
        <v>35563</v>
      </c>
      <c r="C1498">
        <v>53.279049</v>
      </c>
      <c r="D1498">
        <f t="shared" si="49"/>
        <v>-0.960661797848532</v>
      </c>
      <c r="E1498">
        <v>0.0211638537316985</v>
      </c>
      <c r="G1498">
        <v>1489</v>
      </c>
      <c r="H1498">
        <f ca="1" t="shared" si="50"/>
        <v>0.0102049594491225</v>
      </c>
    </row>
    <row r="1499" spans="2:8">
      <c r="B1499" s="31">
        <v>40116</v>
      </c>
      <c r="C1499">
        <v>104.462196</v>
      </c>
      <c r="D1499">
        <f t="shared" si="49"/>
        <v>0.728513748648363</v>
      </c>
      <c r="E1499">
        <v>0.0211545045444</v>
      </c>
      <c r="G1499">
        <v>1490</v>
      </c>
      <c r="H1499">
        <f ca="1" t="shared" si="50"/>
        <v>0.0163952589079674</v>
      </c>
    </row>
    <row r="1500" spans="2:8">
      <c r="B1500" s="31">
        <v>37784</v>
      </c>
      <c r="C1500">
        <v>28.36005</v>
      </c>
      <c r="D1500">
        <f t="shared" si="49"/>
        <v>-0.0761866780911881</v>
      </c>
      <c r="E1500">
        <v>0.0211494690594693</v>
      </c>
      <c r="G1500">
        <v>1491</v>
      </c>
      <c r="H1500">
        <f ca="1" t="shared" si="50"/>
        <v>-0.0483353101852218</v>
      </c>
    </row>
    <row r="1501" spans="2:8">
      <c r="B1501" s="31">
        <v>33854</v>
      </c>
      <c r="C1501">
        <v>30.520708</v>
      </c>
      <c r="D1501">
        <f t="shared" si="49"/>
        <v>-0.521013503356475</v>
      </c>
      <c r="E1501">
        <v>0.0211265085986865</v>
      </c>
      <c r="G1501">
        <v>1492</v>
      </c>
      <c r="H1501">
        <f ca="1" t="shared" si="50"/>
        <v>-0.00778756348232104</v>
      </c>
    </row>
    <row r="1502" spans="2:8">
      <c r="B1502" s="31">
        <v>37888</v>
      </c>
      <c r="C1502">
        <v>46.422409</v>
      </c>
      <c r="D1502">
        <f t="shared" si="49"/>
        <v>0.646670899823402</v>
      </c>
      <c r="E1502">
        <v>0.0211219973526147</v>
      </c>
      <c r="G1502">
        <v>1493</v>
      </c>
      <c r="H1502">
        <f ca="1" t="shared" si="50"/>
        <v>-0.00506351384326424</v>
      </c>
    </row>
    <row r="1503" spans="2:8">
      <c r="B1503" s="31">
        <v>37228</v>
      </c>
      <c r="C1503">
        <v>16.402388</v>
      </c>
      <c r="D1503">
        <f t="shared" si="49"/>
        <v>-8.0874256236348</v>
      </c>
      <c r="E1503">
        <v>0.0210972329151097</v>
      </c>
      <c r="G1503">
        <v>1494</v>
      </c>
      <c r="H1503">
        <f ca="1" t="shared" si="50"/>
        <v>0.0180052010482483</v>
      </c>
    </row>
    <row r="1504" spans="2:8">
      <c r="B1504" s="31">
        <v>40289</v>
      </c>
      <c r="C1504">
        <v>149.055481</v>
      </c>
      <c r="D1504">
        <f t="shared" si="49"/>
        <v>0.514241338096115</v>
      </c>
      <c r="E1504">
        <v>0.0210651562688928</v>
      </c>
      <c r="G1504">
        <v>1495</v>
      </c>
      <c r="H1504">
        <f ca="1" t="shared" si="50"/>
        <v>-0.018063188811466</v>
      </c>
    </row>
    <row r="1505" spans="2:8">
      <c r="B1505" s="31">
        <v>39707</v>
      </c>
      <c r="C1505">
        <v>72.404991</v>
      </c>
      <c r="D1505">
        <f t="shared" si="49"/>
        <v>-1.88089134628855</v>
      </c>
      <c r="E1505">
        <v>0.0210605233001133</v>
      </c>
      <c r="G1505">
        <v>1496</v>
      </c>
      <c r="H1505">
        <f ca="1" t="shared" si="50"/>
        <v>-0.0241022163397096</v>
      </c>
    </row>
    <row r="1506" spans="2:8">
      <c r="B1506" s="31">
        <v>40927</v>
      </c>
      <c r="C1506">
        <v>208.590912</v>
      </c>
      <c r="D1506">
        <f t="shared" si="49"/>
        <v>-1.25431116097714</v>
      </c>
      <c r="E1506">
        <v>0.0210574610268735</v>
      </c>
      <c r="G1506">
        <v>1497</v>
      </c>
      <c r="H1506">
        <f ca="1" t="shared" si="50"/>
        <v>-0.0318716160367426</v>
      </c>
    </row>
    <row r="1507" spans="2:8">
      <c r="B1507" s="31">
        <v>42720</v>
      </c>
      <c r="C1507">
        <v>470.228821</v>
      </c>
      <c r="D1507">
        <f t="shared" si="49"/>
        <v>0.846802450673265</v>
      </c>
      <c r="E1507">
        <v>0.0210292299373968</v>
      </c>
      <c r="G1507">
        <v>1498</v>
      </c>
      <c r="H1507">
        <f ca="1" t="shared" si="50"/>
        <v>0.0143926610991301</v>
      </c>
    </row>
    <row r="1508" spans="2:8">
      <c r="B1508" s="31">
        <v>35307</v>
      </c>
      <c r="C1508">
        <v>72.037903</v>
      </c>
      <c r="D1508">
        <f t="shared" si="49"/>
        <v>0.710395734312255</v>
      </c>
      <c r="E1508">
        <v>0.0210109947259292</v>
      </c>
      <c r="G1508">
        <v>1499</v>
      </c>
      <c r="H1508">
        <f ca="1" t="shared" si="50"/>
        <v>0.0116813668803127</v>
      </c>
    </row>
    <row r="1509" spans="2:8">
      <c r="B1509" s="31">
        <v>37558</v>
      </c>
      <c r="C1509">
        <v>20.862484</v>
      </c>
      <c r="D1509">
        <f t="shared" si="49"/>
        <v>-12.0861128521417</v>
      </c>
      <c r="E1509">
        <v>0.0210102497861712</v>
      </c>
      <c r="G1509">
        <v>1500</v>
      </c>
      <c r="H1509">
        <f ca="1" t="shared" si="50"/>
        <v>-0.0212837384944557</v>
      </c>
    </row>
    <row r="1510" spans="2:8">
      <c r="B1510" s="31">
        <v>41249</v>
      </c>
      <c r="C1510">
        <v>273.00882</v>
      </c>
      <c r="D1510">
        <f t="shared" si="49"/>
        <v>0.908767306492149</v>
      </c>
      <c r="E1510">
        <v>0.0210075996812119</v>
      </c>
      <c r="G1510">
        <v>1501</v>
      </c>
      <c r="H1510">
        <f ca="1" t="shared" si="50"/>
        <v>-0.0192225924048082</v>
      </c>
    </row>
    <row r="1511" spans="2:8">
      <c r="B1511" s="31">
        <v>37669</v>
      </c>
      <c r="C1511">
        <v>24.90733</v>
      </c>
      <c r="D1511">
        <f t="shared" si="49"/>
        <v>-7.02811064052229</v>
      </c>
      <c r="E1511">
        <v>0.0209943016774581</v>
      </c>
      <c r="G1511">
        <v>1502</v>
      </c>
      <c r="H1511">
        <f ca="1" t="shared" si="50"/>
        <v>-0.00335666742386835</v>
      </c>
    </row>
    <row r="1512" spans="2:8">
      <c r="B1512" s="31">
        <v>40738</v>
      </c>
      <c r="C1512">
        <v>199.958801</v>
      </c>
      <c r="D1512">
        <f t="shared" si="49"/>
        <v>0.0874796453695479</v>
      </c>
      <c r="E1512">
        <v>0.0209717250705059</v>
      </c>
      <c r="G1512">
        <v>1503</v>
      </c>
      <c r="H1512">
        <f ca="1" t="shared" si="50"/>
        <v>0.00529983387109364</v>
      </c>
    </row>
    <row r="1513" spans="2:8">
      <c r="B1513" s="31">
        <v>44167</v>
      </c>
      <c r="C1513">
        <v>182.466476</v>
      </c>
      <c r="D1513">
        <f t="shared" si="49"/>
        <v>-0.688453116176804</v>
      </c>
      <c r="E1513">
        <v>0.0209695067492837</v>
      </c>
      <c r="G1513">
        <v>1504</v>
      </c>
      <c r="H1513">
        <f ca="1" t="shared" si="50"/>
        <v>0.0047141290888755</v>
      </c>
    </row>
    <row r="1514" spans="2:8">
      <c r="B1514" s="31">
        <v>44302</v>
      </c>
      <c r="C1514">
        <v>308.08609</v>
      </c>
      <c r="D1514">
        <f t="shared" si="49"/>
        <v>0.700691456079695</v>
      </c>
      <c r="E1514">
        <v>0.0209677398937421</v>
      </c>
      <c r="G1514">
        <v>1505</v>
      </c>
      <c r="H1514">
        <f ca="1" t="shared" si="50"/>
        <v>-0.0141664541795828</v>
      </c>
    </row>
    <row r="1515" spans="2:8">
      <c r="B1515" s="31">
        <v>38693</v>
      </c>
      <c r="C1515">
        <v>92.212799</v>
      </c>
      <c r="D1515">
        <f t="shared" si="49"/>
        <v>-1.45988373045698</v>
      </c>
      <c r="E1515">
        <v>0.0209636083164551</v>
      </c>
      <c r="G1515">
        <v>1506</v>
      </c>
      <c r="H1515">
        <f ca="1" t="shared" si="50"/>
        <v>-0.019683275210663</v>
      </c>
    </row>
    <row r="1516" spans="2:8">
      <c r="B1516" s="31">
        <v>40674</v>
      </c>
      <c r="C1516">
        <v>226.832764</v>
      </c>
      <c r="D1516">
        <f t="shared" si="49"/>
        <v>-1.32275507166152</v>
      </c>
      <c r="E1516">
        <v>0.0209630739234831</v>
      </c>
      <c r="G1516">
        <v>1507</v>
      </c>
      <c r="H1516">
        <f ca="1" t="shared" si="50"/>
        <v>-0.000969725314051053</v>
      </c>
    </row>
    <row r="1517" spans="2:8">
      <c r="B1517" s="31">
        <v>44517</v>
      </c>
      <c r="C1517">
        <v>526.876953</v>
      </c>
      <c r="D1517">
        <f t="shared" si="49"/>
        <v>-0.193087236822067</v>
      </c>
      <c r="E1517">
        <v>0.0209375147976912</v>
      </c>
      <c r="G1517">
        <v>1508</v>
      </c>
      <c r="H1517">
        <f ca="1" t="shared" si="50"/>
        <v>-0.0389993496795013</v>
      </c>
    </row>
    <row r="1518" spans="2:8">
      <c r="B1518" s="31">
        <v>45209</v>
      </c>
      <c r="C1518">
        <v>628.610168</v>
      </c>
      <c r="D1518">
        <f t="shared" si="49"/>
        <v>0.900458450745264</v>
      </c>
      <c r="E1518">
        <v>0.0209341554907843</v>
      </c>
      <c r="G1518">
        <v>1509</v>
      </c>
      <c r="H1518">
        <f ca="1" t="shared" si="50"/>
        <v>-0.0279727824159718</v>
      </c>
    </row>
    <row r="1519" spans="2:8">
      <c r="B1519" s="31">
        <v>38236</v>
      </c>
      <c r="C1519">
        <v>62.57283</v>
      </c>
      <c r="D1519">
        <f t="shared" si="49"/>
        <v>-2.49001713683079</v>
      </c>
      <c r="E1519">
        <v>0.0209263029976429</v>
      </c>
      <c r="G1519">
        <v>1510</v>
      </c>
      <c r="H1519">
        <f ca="1" t="shared" si="50"/>
        <v>-0.000332043721136319</v>
      </c>
    </row>
    <row r="1520" spans="2:8">
      <c r="B1520" s="31">
        <v>40618</v>
      </c>
      <c r="C1520">
        <v>218.380249</v>
      </c>
      <c r="D1520">
        <f t="shared" si="49"/>
        <v>0.887177589947706</v>
      </c>
      <c r="E1520">
        <v>0.0209171938438444</v>
      </c>
      <c r="G1520">
        <v>1511</v>
      </c>
      <c r="H1520">
        <f ca="1" t="shared" si="50"/>
        <v>-0.0547163132387038</v>
      </c>
    </row>
    <row r="1521" spans="2:8">
      <c r="B1521" s="31">
        <v>37656</v>
      </c>
      <c r="C1521">
        <v>24.638186</v>
      </c>
      <c r="D1521">
        <f t="shared" si="49"/>
        <v>-10.8027334885774</v>
      </c>
      <c r="E1521">
        <v>0.0209114826878895</v>
      </c>
      <c r="G1521">
        <v>1512</v>
      </c>
      <c r="H1521">
        <f ca="1" t="shared" si="50"/>
        <v>0.0103807816701638</v>
      </c>
    </row>
    <row r="1522" spans="2:8">
      <c r="B1522" s="31">
        <v>41330</v>
      </c>
      <c r="C1522">
        <v>290.797943</v>
      </c>
      <c r="D1522">
        <f t="shared" si="49"/>
        <v>-1.05328377443165</v>
      </c>
      <c r="E1522">
        <v>0.0208927234399316</v>
      </c>
      <c r="G1522">
        <v>1513</v>
      </c>
      <c r="H1522">
        <f ca="1" t="shared" si="50"/>
        <v>-0.00884714930983782</v>
      </c>
    </row>
    <row r="1523" spans="2:8">
      <c r="B1523" s="31">
        <v>45113</v>
      </c>
      <c r="C1523">
        <v>597.090698</v>
      </c>
      <c r="D1523">
        <f t="shared" si="49"/>
        <v>0.755622379499873</v>
      </c>
      <c r="E1523">
        <v>0.0208887410937357</v>
      </c>
      <c r="G1523">
        <v>1514</v>
      </c>
      <c r="H1523">
        <f ca="1" t="shared" si="50"/>
        <v>0.0278630557846386</v>
      </c>
    </row>
    <row r="1524" spans="2:8">
      <c r="B1524" s="31">
        <v>40288</v>
      </c>
      <c r="C1524">
        <v>145.915604</v>
      </c>
      <c r="D1524">
        <f t="shared" si="49"/>
        <v>0.25675678250285</v>
      </c>
      <c r="E1524">
        <v>0.0208872520583885</v>
      </c>
      <c r="G1524">
        <v>1515</v>
      </c>
      <c r="H1524">
        <f ca="1" t="shared" si="50"/>
        <v>-0.0084662952529068</v>
      </c>
    </row>
    <row r="1525" spans="2:8">
      <c r="B1525" s="31">
        <v>38721</v>
      </c>
      <c r="C1525">
        <v>108.450783</v>
      </c>
      <c r="D1525">
        <f t="shared" si="49"/>
        <v>-0.112939968354124</v>
      </c>
      <c r="E1525">
        <v>0.0208585953685553</v>
      </c>
      <c r="G1525">
        <v>1516</v>
      </c>
      <c r="H1525">
        <f ca="1" t="shared" si="50"/>
        <v>-0.0257703789076788</v>
      </c>
    </row>
    <row r="1526" spans="2:8">
      <c r="B1526" s="31">
        <v>38754</v>
      </c>
      <c r="C1526">
        <v>120.699211</v>
      </c>
      <c r="D1526">
        <f t="shared" si="49"/>
        <v>-4.88370464161526</v>
      </c>
      <c r="E1526">
        <v>0.0208545522306687</v>
      </c>
      <c r="G1526">
        <v>1517</v>
      </c>
      <c r="H1526">
        <f ca="1" t="shared" si="50"/>
        <v>0.0200211895136301</v>
      </c>
    </row>
    <row r="1527" spans="2:8">
      <c r="B1527" s="31">
        <v>45259</v>
      </c>
      <c r="C1527">
        <v>710.158508</v>
      </c>
      <c r="D1527">
        <f t="shared" si="49"/>
        <v>0.398799439575256</v>
      </c>
      <c r="E1527">
        <v>0.0208465023416997</v>
      </c>
      <c r="G1527">
        <v>1518</v>
      </c>
      <c r="H1527">
        <f ca="1" t="shared" si="50"/>
        <v>-0.0269224368928748</v>
      </c>
    </row>
    <row r="1528" spans="2:8">
      <c r="B1528" s="31">
        <v>44708</v>
      </c>
      <c r="C1528">
        <v>426.947693</v>
      </c>
      <c r="D1528">
        <f t="shared" si="49"/>
        <v>0.94570313089852</v>
      </c>
      <c r="E1528">
        <v>0.0208333366026643</v>
      </c>
      <c r="G1528">
        <v>1519</v>
      </c>
      <c r="H1528">
        <f ca="1" t="shared" si="50"/>
        <v>0.0621028656973039</v>
      </c>
    </row>
    <row r="1529" spans="2:8">
      <c r="B1529" s="31">
        <v>36151</v>
      </c>
      <c r="C1529">
        <v>23.181923</v>
      </c>
      <c r="D1529">
        <f t="shared" si="49"/>
        <v>-43.6944225032582</v>
      </c>
      <c r="E1529">
        <v>0.0208332156051075</v>
      </c>
      <c r="G1529">
        <v>1520</v>
      </c>
      <c r="H1529">
        <f ca="1" t="shared" si="50"/>
        <v>0.0262663446328117</v>
      </c>
    </row>
    <row r="1530" spans="2:8">
      <c r="B1530" s="31">
        <v>45358</v>
      </c>
      <c r="C1530">
        <v>1036.102661</v>
      </c>
      <c r="D1530">
        <f t="shared" si="49"/>
        <v>0.0617725322104929</v>
      </c>
      <c r="E1530">
        <v>0.0208313083369254</v>
      </c>
      <c r="G1530">
        <v>1521</v>
      </c>
      <c r="H1530">
        <f ca="1" t="shared" si="50"/>
        <v>0.0466501955200658</v>
      </c>
    </row>
    <row r="1531" spans="2:8">
      <c r="B1531" s="31">
        <v>45470</v>
      </c>
      <c r="C1531">
        <v>972.099976</v>
      </c>
      <c r="D1531">
        <f t="shared" si="49"/>
        <v>0.612175380817004</v>
      </c>
      <c r="E1531">
        <v>0.0208311907210663</v>
      </c>
      <c r="G1531">
        <v>1522</v>
      </c>
      <c r="H1531">
        <f ca="1" t="shared" si="50"/>
        <v>-0.050833322681932</v>
      </c>
    </row>
    <row r="1532" spans="2:8">
      <c r="B1532" s="31">
        <v>42353</v>
      </c>
      <c r="C1532">
        <v>377.004303</v>
      </c>
      <c r="D1532">
        <f t="shared" si="49"/>
        <v>0.323748548832876</v>
      </c>
      <c r="E1532">
        <v>0.0208167968841459</v>
      </c>
      <c r="G1532">
        <v>1523</v>
      </c>
      <c r="H1532">
        <f ca="1" t="shared" si="50"/>
        <v>0.0107742169041046</v>
      </c>
    </row>
    <row r="1533" spans="2:8">
      <c r="B1533" s="31">
        <v>41053</v>
      </c>
      <c r="C1533">
        <v>254.949707</v>
      </c>
      <c r="D1533">
        <f t="shared" si="49"/>
        <v>-2.358339862693</v>
      </c>
      <c r="E1533">
        <v>0.0207863310076288</v>
      </c>
      <c r="G1533">
        <v>1524</v>
      </c>
      <c r="H1533">
        <f ca="1" t="shared" si="50"/>
        <v>-0.00700641604290582</v>
      </c>
    </row>
    <row r="1534" spans="2:8">
      <c r="B1534" s="31">
        <v>45321</v>
      </c>
      <c r="C1534">
        <v>856.207764</v>
      </c>
      <c r="D1534">
        <f t="shared" si="49"/>
        <v>0.768788546047335</v>
      </c>
      <c r="E1534">
        <v>0.020783558323351</v>
      </c>
      <c r="G1534">
        <v>1525</v>
      </c>
      <c r="H1534">
        <f ca="1" t="shared" si="50"/>
        <v>-0.000151905868273431</v>
      </c>
    </row>
    <row r="1535" spans="2:8">
      <c r="B1535" s="31">
        <v>40441</v>
      </c>
      <c r="C1535">
        <v>197.965042</v>
      </c>
      <c r="D1535">
        <f t="shared" si="49"/>
        <v>-1.65797204235685</v>
      </c>
      <c r="E1535">
        <v>0.0207573921056224</v>
      </c>
      <c r="G1535">
        <v>1526</v>
      </c>
      <c r="H1535">
        <f ca="1" t="shared" si="50"/>
        <v>0.0366107872016063</v>
      </c>
    </row>
    <row r="1536" spans="2:8">
      <c r="B1536" s="31">
        <v>42090</v>
      </c>
      <c r="C1536">
        <v>526.185547</v>
      </c>
      <c r="D1536">
        <f t="shared" si="49"/>
        <v>0.954155021669571</v>
      </c>
      <c r="E1536">
        <v>0.0207340795698443</v>
      </c>
      <c r="G1536">
        <v>1527</v>
      </c>
      <c r="H1536">
        <f ca="1" t="shared" si="50"/>
        <v>0.0500062654879856</v>
      </c>
    </row>
    <row r="1537" spans="2:8">
      <c r="B1537" s="31">
        <v>37655</v>
      </c>
      <c r="C1537">
        <v>24.122965</v>
      </c>
      <c r="D1537">
        <f t="shared" si="49"/>
        <v>-4.89248568739373</v>
      </c>
      <c r="E1537">
        <v>0.0207204213909857</v>
      </c>
      <c r="G1537">
        <v>1528</v>
      </c>
      <c r="H1537">
        <f ca="1" t="shared" si="50"/>
        <v>-0.0194172634900387</v>
      </c>
    </row>
    <row r="1538" spans="2:8">
      <c r="B1538" s="31">
        <v>38778</v>
      </c>
      <c r="C1538">
        <v>142.144226</v>
      </c>
      <c r="D1538">
        <f t="shared" si="49"/>
        <v>0.553073946176329</v>
      </c>
      <c r="E1538">
        <v>0.0207175844061369</v>
      </c>
      <c r="G1538">
        <v>1529</v>
      </c>
      <c r="H1538">
        <f ca="1" t="shared" si="50"/>
        <v>-0.0138831379212427</v>
      </c>
    </row>
    <row r="1539" spans="2:8">
      <c r="B1539" s="31">
        <v>39980</v>
      </c>
      <c r="C1539">
        <v>63.527958</v>
      </c>
      <c r="D1539">
        <f t="shared" si="49"/>
        <v>0.614104612019798</v>
      </c>
      <c r="E1539">
        <v>0.0207173037105962</v>
      </c>
      <c r="G1539">
        <v>1530</v>
      </c>
      <c r="H1539">
        <f ca="1" t="shared" si="50"/>
        <v>-0.00379038541886341</v>
      </c>
    </row>
    <row r="1540" spans="2:8">
      <c r="B1540" s="31">
        <v>37581</v>
      </c>
      <c r="C1540">
        <v>24.515146</v>
      </c>
      <c r="D1540">
        <f t="shared" si="49"/>
        <v>-0.981661581782951</v>
      </c>
      <c r="E1540">
        <v>0.020702711703206</v>
      </c>
      <c r="G1540">
        <v>1531</v>
      </c>
      <c r="H1540">
        <f ca="1" t="shared" si="50"/>
        <v>-0.00973906506786852</v>
      </c>
    </row>
    <row r="1541" spans="2:8">
      <c r="B1541" s="31">
        <v>35702</v>
      </c>
      <c r="C1541">
        <v>48.580723</v>
      </c>
      <c r="D1541">
        <f t="shared" si="49"/>
        <v>-4.29330382752846</v>
      </c>
      <c r="E1541">
        <v>0.0206813513252983</v>
      </c>
      <c r="G1541">
        <v>1532</v>
      </c>
      <c r="H1541">
        <f ca="1" t="shared" si="50"/>
        <v>-0.0254958710029135</v>
      </c>
    </row>
    <row r="1542" spans="2:8">
      <c r="B1542" s="31">
        <v>43304</v>
      </c>
      <c r="C1542">
        <v>257.152527</v>
      </c>
      <c r="D1542">
        <f t="shared" si="49"/>
        <v>0.46809339345905</v>
      </c>
      <c r="E1542">
        <v>0.0206764485732626</v>
      </c>
      <c r="G1542">
        <v>1533</v>
      </c>
      <c r="H1542">
        <f ca="1" t="shared" si="50"/>
        <v>-0.0125532526220297</v>
      </c>
    </row>
    <row r="1543" spans="2:8">
      <c r="B1543" s="31">
        <v>38945</v>
      </c>
      <c r="C1543">
        <v>136.781128</v>
      </c>
      <c r="D1543">
        <f t="shared" si="49"/>
        <v>0.899310159220211</v>
      </c>
      <c r="E1543">
        <v>0.0206713750744912</v>
      </c>
      <c r="G1543">
        <v>1534</v>
      </c>
      <c r="H1543">
        <f ca="1" t="shared" si="50"/>
        <v>-0.0107433336119749</v>
      </c>
    </row>
    <row r="1544" spans="2:8">
      <c r="B1544" s="31">
        <v>36857</v>
      </c>
      <c r="C1544">
        <v>13.77247</v>
      </c>
      <c r="D1544">
        <f t="shared" si="49"/>
        <v>0.214963764669663</v>
      </c>
      <c r="E1544">
        <v>0.0206588215476236</v>
      </c>
      <c r="G1544">
        <v>1535</v>
      </c>
      <c r="H1544">
        <f ca="1" t="shared" si="50"/>
        <v>-0.0334117729442977</v>
      </c>
    </row>
    <row r="1545" spans="2:8">
      <c r="B1545" s="31">
        <v>37089</v>
      </c>
      <c r="C1545">
        <v>10.811888</v>
      </c>
      <c r="D1545">
        <f t="shared" si="49"/>
        <v>-0.928307988392037</v>
      </c>
      <c r="E1545">
        <v>0.0206260923161615</v>
      </c>
      <c r="G1545">
        <v>1536</v>
      </c>
      <c r="H1545">
        <f ca="1" t="shared" si="50"/>
        <v>-0.0167516143025687</v>
      </c>
    </row>
    <row r="1546" spans="2:8">
      <c r="B1546" s="31">
        <v>33932</v>
      </c>
      <c r="C1546">
        <v>20.84865</v>
      </c>
      <c r="D1546">
        <f t="shared" ref="D1546:D1609" si="51">(C1546-C1547)/C1546</f>
        <v>-5.31551381024671</v>
      </c>
      <c r="E1546">
        <v>0.0206185532396582</v>
      </c>
      <c r="G1546">
        <v>1537</v>
      </c>
      <c r="H1546">
        <f ca="1" t="shared" si="50"/>
        <v>-0.0109711673841255</v>
      </c>
    </row>
    <row r="1547" spans="2:8">
      <c r="B1547" s="31">
        <v>38908</v>
      </c>
      <c r="C1547">
        <v>131.669937</v>
      </c>
      <c r="D1547">
        <f t="shared" si="51"/>
        <v>0.449076276234567</v>
      </c>
      <c r="E1547">
        <v>0.0205842507542174</v>
      </c>
      <c r="G1547">
        <v>1538</v>
      </c>
      <c r="H1547">
        <f ca="1" t="shared" ref="H1547:H1610" si="52">_xlfn.NORM.INV(RAND(),N$12,N$13)</f>
        <v>0.0309484125665115</v>
      </c>
    </row>
    <row r="1548" spans="2:8">
      <c r="B1548" s="31">
        <v>35277</v>
      </c>
      <c r="C1548">
        <v>72.540092</v>
      </c>
      <c r="D1548">
        <f t="shared" si="51"/>
        <v>-0.598833194201077</v>
      </c>
      <c r="E1548">
        <v>0.0205733541115444</v>
      </c>
      <c r="G1548">
        <v>1539</v>
      </c>
      <c r="H1548">
        <f ca="1" t="shared" si="52"/>
        <v>0.0564225534408447</v>
      </c>
    </row>
    <row r="1549" spans="2:8">
      <c r="B1549" s="31">
        <v>43707</v>
      </c>
      <c r="C1549">
        <v>115.979507</v>
      </c>
      <c r="D1549">
        <f t="shared" si="51"/>
        <v>-2.02270765817275</v>
      </c>
      <c r="E1549">
        <v>0.0205655038695758</v>
      </c>
      <c r="G1549">
        <v>1540</v>
      </c>
      <c r="H1549">
        <f ca="1" t="shared" si="52"/>
        <v>-0.000306543388696717</v>
      </c>
    </row>
    <row r="1550" spans="2:8">
      <c r="B1550" s="31">
        <v>44355</v>
      </c>
      <c r="C1550">
        <v>350.572144</v>
      </c>
      <c r="D1550">
        <f t="shared" si="51"/>
        <v>0.799603798526559</v>
      </c>
      <c r="E1550">
        <v>0.0205527767203317</v>
      </c>
      <c r="G1550">
        <v>1541</v>
      </c>
      <c r="H1550">
        <f ca="1" t="shared" si="52"/>
        <v>-0.0506998171693205</v>
      </c>
    </row>
    <row r="1551" spans="2:8">
      <c r="B1551" s="31">
        <v>37984</v>
      </c>
      <c r="C1551">
        <v>70.253326</v>
      </c>
      <c r="D1551">
        <f t="shared" si="51"/>
        <v>0.834827236506924</v>
      </c>
      <c r="E1551">
        <v>0.0205450628771654</v>
      </c>
      <c r="G1551">
        <v>1542</v>
      </c>
      <c r="H1551">
        <f ca="1" t="shared" si="52"/>
        <v>0.0105998172150438</v>
      </c>
    </row>
    <row r="1552" spans="2:8">
      <c r="B1552" s="31">
        <v>37050</v>
      </c>
      <c r="C1552">
        <v>11.603936</v>
      </c>
      <c r="D1552">
        <f t="shared" si="51"/>
        <v>-0.581179868623888</v>
      </c>
      <c r="E1552">
        <v>0.0205431157152193</v>
      </c>
      <c r="G1552">
        <v>1543</v>
      </c>
      <c r="H1552">
        <f ca="1" t="shared" si="52"/>
        <v>0.00669773600682327</v>
      </c>
    </row>
    <row r="1553" spans="2:8">
      <c r="B1553" s="31">
        <v>37285</v>
      </c>
      <c r="C1553">
        <v>18.34791</v>
      </c>
      <c r="D1553">
        <f t="shared" si="51"/>
        <v>-9.56044950078783</v>
      </c>
      <c r="E1553">
        <v>0.0205363444664814</v>
      </c>
      <c r="G1553">
        <v>1544</v>
      </c>
      <c r="H1553">
        <f ca="1" t="shared" si="52"/>
        <v>0.0473974599760459</v>
      </c>
    </row>
    <row r="1554" spans="2:8">
      <c r="B1554" s="31">
        <v>40427</v>
      </c>
      <c r="C1554">
        <v>193.762177</v>
      </c>
      <c r="D1554">
        <f t="shared" si="51"/>
        <v>-1.22500475415282</v>
      </c>
      <c r="E1554">
        <v>0.0205314889706261</v>
      </c>
      <c r="G1554">
        <v>1545</v>
      </c>
      <c r="H1554">
        <f ca="1" t="shared" si="52"/>
        <v>0.00889599328398409</v>
      </c>
    </row>
    <row r="1555" spans="2:8">
      <c r="B1555" s="31">
        <v>44637</v>
      </c>
      <c r="C1555">
        <v>431.121765</v>
      </c>
      <c r="D1555">
        <f t="shared" si="51"/>
        <v>0.951391644539217</v>
      </c>
      <c r="E1555">
        <v>0.020516319791927</v>
      </c>
      <c r="G1555">
        <v>1546</v>
      </c>
      <c r="H1555">
        <f ca="1" t="shared" si="52"/>
        <v>-0.000769567501909353</v>
      </c>
    </row>
    <row r="1556" spans="2:8">
      <c r="B1556" s="31">
        <v>34002</v>
      </c>
      <c r="C1556">
        <v>20.95612</v>
      </c>
      <c r="D1556">
        <f t="shared" si="51"/>
        <v>-9.99480691082128</v>
      </c>
      <c r="E1556">
        <v>0.0205129098325453</v>
      </c>
      <c r="G1556">
        <v>1547</v>
      </c>
      <c r="H1556">
        <f ca="1" t="shared" si="52"/>
        <v>0.0103085698195866</v>
      </c>
    </row>
    <row r="1557" spans="2:8">
      <c r="B1557" s="31">
        <v>40500</v>
      </c>
      <c r="C1557">
        <v>230.408493</v>
      </c>
      <c r="D1557">
        <f t="shared" si="51"/>
        <v>-0.0403006585351869</v>
      </c>
      <c r="E1557">
        <v>0.0204753606890697</v>
      </c>
      <c r="G1557">
        <v>1548</v>
      </c>
      <c r="H1557">
        <f ca="1" t="shared" si="52"/>
        <v>0.00854261654379452</v>
      </c>
    </row>
    <row r="1558" spans="2:8">
      <c r="B1558" s="31">
        <v>40638</v>
      </c>
      <c r="C1558">
        <v>239.694107</v>
      </c>
      <c r="D1558">
        <f t="shared" si="51"/>
        <v>0.6538224321051</v>
      </c>
      <c r="E1558">
        <v>0.0204241733819514</v>
      </c>
      <c r="G1558">
        <v>1549</v>
      </c>
      <c r="H1558">
        <f ca="1" t="shared" si="52"/>
        <v>-0.0282162046804286</v>
      </c>
    </row>
    <row r="1559" spans="2:8">
      <c r="B1559" s="31">
        <v>38015</v>
      </c>
      <c r="C1559">
        <v>82.976723</v>
      </c>
      <c r="D1559">
        <f t="shared" si="51"/>
        <v>-4.04657947265524</v>
      </c>
      <c r="E1559">
        <v>0.0204197868840881</v>
      </c>
      <c r="G1559">
        <v>1550</v>
      </c>
      <c r="H1559">
        <f ca="1" t="shared" si="52"/>
        <v>-0.0402076506201932</v>
      </c>
    </row>
    <row r="1560" spans="2:8">
      <c r="B1560" s="31">
        <v>44866</v>
      </c>
      <c r="C1560">
        <v>418.748627</v>
      </c>
      <c r="D1560">
        <f t="shared" si="51"/>
        <v>-0.058146471248012</v>
      </c>
      <c r="E1560">
        <v>0.0204105146833114</v>
      </c>
      <c r="G1560">
        <v>1551</v>
      </c>
      <c r="H1560">
        <f ca="1" t="shared" si="52"/>
        <v>-0.021540560840238</v>
      </c>
    </row>
    <row r="1561" spans="2:8">
      <c r="B1561" s="31">
        <v>44967</v>
      </c>
      <c r="C1561">
        <v>443.097382</v>
      </c>
      <c r="D1561">
        <f t="shared" si="51"/>
        <v>0.904188709469739</v>
      </c>
      <c r="E1561">
        <v>0.0204104658871579</v>
      </c>
      <c r="G1561">
        <v>1552</v>
      </c>
      <c r="H1561">
        <f ca="1" t="shared" si="52"/>
        <v>-0.0415108431131545</v>
      </c>
    </row>
    <row r="1562" spans="2:8">
      <c r="B1562" s="31">
        <v>34835</v>
      </c>
      <c r="C1562">
        <v>42.453732</v>
      </c>
      <c r="D1562">
        <f t="shared" si="51"/>
        <v>-0.134222946524466</v>
      </c>
      <c r="E1562">
        <v>0.0204078878153751</v>
      </c>
      <c r="G1562">
        <v>1553</v>
      </c>
      <c r="H1562">
        <f ca="1" t="shared" si="52"/>
        <v>0.0230681139475575</v>
      </c>
    </row>
    <row r="1563" spans="2:8">
      <c r="B1563" s="31">
        <v>39948</v>
      </c>
      <c r="C1563">
        <v>48.151997</v>
      </c>
      <c r="D1563">
        <f t="shared" si="51"/>
        <v>-1.82581592618059</v>
      </c>
      <c r="E1563">
        <v>0.0203583249101798</v>
      </c>
      <c r="G1563">
        <v>1554</v>
      </c>
      <c r="H1563">
        <f ca="1" t="shared" si="52"/>
        <v>0.0038818636434298</v>
      </c>
    </row>
    <row r="1564" spans="2:8">
      <c r="B1564" s="31">
        <v>40800</v>
      </c>
      <c r="C1564">
        <v>136.06868</v>
      </c>
      <c r="D1564">
        <f t="shared" si="51"/>
        <v>0.716653413555566</v>
      </c>
      <c r="E1564">
        <v>0.0203506714403345</v>
      </c>
      <c r="G1564">
        <v>1555</v>
      </c>
      <c r="H1564">
        <f ca="1" t="shared" si="52"/>
        <v>-0.0710266558417731</v>
      </c>
    </row>
    <row r="1565" spans="2:8">
      <c r="B1565" s="31">
        <v>37841</v>
      </c>
      <c r="C1565">
        <v>38.554596</v>
      </c>
      <c r="D1565">
        <f t="shared" si="51"/>
        <v>-7.73489440791962</v>
      </c>
      <c r="E1565">
        <v>0.0203457974245144</v>
      </c>
      <c r="G1565">
        <v>1556</v>
      </c>
      <c r="H1565">
        <f ca="1" t="shared" si="52"/>
        <v>0.0174503004295334</v>
      </c>
    </row>
    <row r="1566" spans="2:8">
      <c r="B1566" s="31">
        <v>41542</v>
      </c>
      <c r="C1566">
        <v>336.770325</v>
      </c>
      <c r="D1566">
        <f t="shared" si="51"/>
        <v>0.923643052575965</v>
      </c>
      <c r="E1566">
        <v>0.0203429176843298</v>
      </c>
      <c r="G1566">
        <v>1557</v>
      </c>
      <c r="H1566">
        <f ca="1" t="shared" si="52"/>
        <v>-0.0146846513616757</v>
      </c>
    </row>
    <row r="1567" spans="2:8">
      <c r="B1567" s="31">
        <v>37642</v>
      </c>
      <c r="C1567">
        <v>25.714754</v>
      </c>
      <c r="D1567">
        <f t="shared" si="51"/>
        <v>-6.13057243324202</v>
      </c>
      <c r="E1567">
        <v>0.0203347463483415</v>
      </c>
      <c r="G1567">
        <v>1558</v>
      </c>
      <c r="H1567">
        <f ca="1" t="shared" si="52"/>
        <v>-0.030584292328183</v>
      </c>
    </row>
    <row r="1568" spans="2:8">
      <c r="B1568" s="31">
        <v>43599</v>
      </c>
      <c r="C1568">
        <v>183.360916</v>
      </c>
      <c r="D1568">
        <f t="shared" si="51"/>
        <v>0.240774184395981</v>
      </c>
      <c r="E1568">
        <v>0.0203252256876815</v>
      </c>
      <c r="G1568">
        <v>1559</v>
      </c>
      <c r="H1568">
        <f ca="1" t="shared" si="52"/>
        <v>-0.0401366701502944</v>
      </c>
    </row>
    <row r="1569" spans="2:8">
      <c r="B1569" s="31">
        <v>40267</v>
      </c>
      <c r="C1569">
        <v>139.212341</v>
      </c>
      <c r="D1569">
        <f t="shared" si="51"/>
        <v>0.847922570312929</v>
      </c>
      <c r="E1569">
        <v>0.0203054339844771</v>
      </c>
      <c r="G1569">
        <v>1560</v>
      </c>
      <c r="H1569">
        <f ca="1" t="shared" si="52"/>
        <v>0.00778068897817542</v>
      </c>
    </row>
    <row r="1570" spans="2:8">
      <c r="B1570" s="31">
        <v>34008</v>
      </c>
      <c r="C1570">
        <v>21.171055</v>
      </c>
      <c r="D1570">
        <f t="shared" si="51"/>
        <v>-2.08343245057934</v>
      </c>
      <c r="E1570">
        <v>0.0203046565227854</v>
      </c>
      <c r="G1570">
        <v>1561</v>
      </c>
      <c r="H1570">
        <f ca="1" t="shared" si="52"/>
        <v>0.0154393902224353</v>
      </c>
    </row>
    <row r="1571" spans="2:8">
      <c r="B1571" s="31">
        <v>38191</v>
      </c>
      <c r="C1571">
        <v>65.279518</v>
      </c>
      <c r="D1571">
        <f t="shared" si="51"/>
        <v>0.692363905015353</v>
      </c>
      <c r="E1571">
        <v>0.0203034127794877</v>
      </c>
      <c r="G1571">
        <v>1562</v>
      </c>
      <c r="H1571">
        <f ca="1" t="shared" si="52"/>
        <v>0.0553398407411808</v>
      </c>
    </row>
    <row r="1572" spans="2:8">
      <c r="B1572" s="31">
        <v>36662</v>
      </c>
      <c r="C1572">
        <v>20.082336</v>
      </c>
      <c r="D1572">
        <f t="shared" si="51"/>
        <v>-8.418597816509</v>
      </c>
      <c r="E1572">
        <v>0.0203007259713214</v>
      </c>
      <c r="G1572">
        <v>1563</v>
      </c>
      <c r="H1572">
        <f ca="1" t="shared" si="52"/>
        <v>-0.0297088739167102</v>
      </c>
    </row>
    <row r="1573" spans="2:8">
      <c r="B1573" s="31">
        <v>40421</v>
      </c>
      <c r="C1573">
        <v>189.147446</v>
      </c>
      <c r="D1573">
        <f t="shared" si="51"/>
        <v>0.361388062305636</v>
      </c>
      <c r="E1573">
        <v>0.0202899858346488</v>
      </c>
      <c r="G1573">
        <v>1564</v>
      </c>
      <c r="H1573">
        <f ca="1" t="shared" si="52"/>
        <v>-0.0455397844897707</v>
      </c>
    </row>
    <row r="1574" spans="2:8">
      <c r="B1574" s="31">
        <v>39400</v>
      </c>
      <c r="C1574">
        <v>120.791817</v>
      </c>
      <c r="D1574">
        <f t="shared" si="51"/>
        <v>-2.57283308355234</v>
      </c>
      <c r="E1574">
        <v>0.0202783852485636</v>
      </c>
      <c r="G1574">
        <v>1565</v>
      </c>
      <c r="H1574">
        <f ca="1" t="shared" si="52"/>
        <v>0.0395969373104039</v>
      </c>
    </row>
    <row r="1575" spans="2:8">
      <c r="B1575" s="31">
        <v>44824</v>
      </c>
      <c r="C1575">
        <v>431.569</v>
      </c>
      <c r="D1575">
        <f t="shared" si="51"/>
        <v>0.305699482585635</v>
      </c>
      <c r="E1575">
        <v>0.0202648151280561</v>
      </c>
      <c r="G1575">
        <v>1566</v>
      </c>
      <c r="H1575">
        <f ca="1" t="shared" si="52"/>
        <v>0.0259765260772629</v>
      </c>
    </row>
    <row r="1576" spans="2:8">
      <c r="B1576" s="31">
        <v>44313</v>
      </c>
      <c r="C1576">
        <v>299.63858</v>
      </c>
      <c r="D1576">
        <f t="shared" si="51"/>
        <v>-0.844444353594254</v>
      </c>
      <c r="E1576">
        <v>0.0202321977363529</v>
      </c>
      <c r="G1576">
        <v>1567</v>
      </c>
      <c r="H1576">
        <f ca="1" t="shared" si="52"/>
        <v>0.00863504496139832</v>
      </c>
    </row>
    <row r="1577" spans="2:8">
      <c r="B1577" s="31">
        <v>42657</v>
      </c>
      <c r="C1577">
        <v>552.666687</v>
      </c>
      <c r="D1577">
        <f t="shared" si="51"/>
        <v>0.559588376275699</v>
      </c>
      <c r="E1577">
        <v>0.0202301717526898</v>
      </c>
      <c r="G1577">
        <v>1568</v>
      </c>
      <c r="H1577">
        <f ca="1" t="shared" si="52"/>
        <v>0.0153216708833722</v>
      </c>
    </row>
    <row r="1578" spans="2:8">
      <c r="B1578" s="31">
        <v>40542</v>
      </c>
      <c r="C1578">
        <v>243.400833</v>
      </c>
      <c r="D1578">
        <f t="shared" si="51"/>
        <v>0.939025056664453</v>
      </c>
      <c r="E1578">
        <v>0.0202283572299853</v>
      </c>
      <c r="G1578">
        <v>1569</v>
      </c>
      <c r="H1578">
        <f ca="1" t="shared" si="52"/>
        <v>-0.00282849253553707</v>
      </c>
    </row>
    <row r="1579" spans="2:8">
      <c r="B1579" s="31">
        <v>37253</v>
      </c>
      <c r="C1579">
        <v>14.841352</v>
      </c>
      <c r="D1579">
        <f t="shared" si="51"/>
        <v>-0.433731980752158</v>
      </c>
      <c r="E1579">
        <v>0.0202071212919147</v>
      </c>
      <c r="G1579">
        <v>1570</v>
      </c>
      <c r="H1579">
        <f ca="1" t="shared" si="52"/>
        <v>-0.0336935503017379</v>
      </c>
    </row>
    <row r="1580" spans="2:8">
      <c r="B1580" s="31">
        <v>34198</v>
      </c>
      <c r="C1580">
        <v>21.278521</v>
      </c>
      <c r="D1580">
        <f t="shared" si="51"/>
        <v>-12.9198082423116</v>
      </c>
      <c r="E1580">
        <v>0.0202021089717656</v>
      </c>
      <c r="G1580">
        <v>1571</v>
      </c>
      <c r="H1580">
        <f ca="1" t="shared" si="52"/>
        <v>-0.0193137580602971</v>
      </c>
    </row>
    <row r="1581" spans="2:8">
      <c r="B1581" s="31">
        <v>41318</v>
      </c>
      <c r="C1581">
        <v>296.192932</v>
      </c>
      <c r="D1581">
        <f t="shared" si="51"/>
        <v>0.886317699167784</v>
      </c>
      <c r="E1581">
        <v>0.0201836045162616</v>
      </c>
      <c r="G1581">
        <v>1572</v>
      </c>
      <c r="H1581">
        <f ca="1" t="shared" si="52"/>
        <v>0.0195586964946628</v>
      </c>
    </row>
    <row r="1582" spans="2:8">
      <c r="B1582" s="31">
        <v>36495</v>
      </c>
      <c r="C1582">
        <v>33.671894</v>
      </c>
      <c r="D1582">
        <f t="shared" si="51"/>
        <v>0.275366066429171</v>
      </c>
      <c r="E1582">
        <v>0.0201795895413546</v>
      </c>
      <c r="G1582">
        <v>1573</v>
      </c>
      <c r="H1582">
        <f ca="1" t="shared" si="52"/>
        <v>-0.0154105953010937</v>
      </c>
    </row>
    <row r="1583" spans="2:8">
      <c r="B1583" s="31">
        <v>37756</v>
      </c>
      <c r="C1583">
        <v>24.399797</v>
      </c>
      <c r="D1583">
        <f t="shared" si="51"/>
        <v>-15.4654735037345</v>
      </c>
      <c r="E1583">
        <v>0.0201699628894453</v>
      </c>
      <c r="G1583">
        <v>1574</v>
      </c>
      <c r="H1583">
        <f ca="1" t="shared" si="52"/>
        <v>-0.013283250868966</v>
      </c>
    </row>
    <row r="1584" spans="2:8">
      <c r="B1584" s="31">
        <v>44852</v>
      </c>
      <c r="C1584">
        <v>401.754211</v>
      </c>
      <c r="D1584">
        <f t="shared" si="51"/>
        <v>0.625355590859009</v>
      </c>
      <c r="E1584">
        <v>0.0201607594350766</v>
      </c>
      <c r="G1584">
        <v>1575</v>
      </c>
      <c r="H1584">
        <f ca="1" t="shared" si="52"/>
        <v>0.0280077136368476</v>
      </c>
    </row>
    <row r="1585" spans="2:8">
      <c r="B1585" s="31">
        <v>44090</v>
      </c>
      <c r="C1585">
        <v>150.514969</v>
      </c>
      <c r="D1585">
        <f t="shared" si="51"/>
        <v>0.653896397507148</v>
      </c>
      <c r="E1585">
        <v>0.0201386879998628</v>
      </c>
      <c r="G1585">
        <v>1576</v>
      </c>
      <c r="H1585">
        <f ca="1" t="shared" si="52"/>
        <v>-0.0185544555201728</v>
      </c>
    </row>
    <row r="1586" spans="2:8">
      <c r="B1586" s="31">
        <v>34900</v>
      </c>
      <c r="C1586">
        <v>52.093773</v>
      </c>
      <c r="D1586">
        <f t="shared" si="51"/>
        <v>0.385238442990106</v>
      </c>
      <c r="E1586">
        <v>0.0201341914704469</v>
      </c>
      <c r="G1586">
        <v>1577</v>
      </c>
      <c r="H1586">
        <f ca="1" t="shared" si="52"/>
        <v>0.0193523056832344</v>
      </c>
    </row>
    <row r="1587" spans="2:8">
      <c r="B1587" s="31">
        <v>34338</v>
      </c>
      <c r="C1587">
        <v>32.025249</v>
      </c>
      <c r="D1587">
        <f t="shared" si="51"/>
        <v>-0.132352476010413</v>
      </c>
      <c r="E1587">
        <v>0.020134113555214</v>
      </c>
      <c r="G1587">
        <v>1578</v>
      </c>
      <c r="H1587">
        <f ca="1" t="shared" si="52"/>
        <v>0.00446716610978554</v>
      </c>
    </row>
    <row r="1588" spans="2:8">
      <c r="B1588" s="31">
        <v>35863</v>
      </c>
      <c r="C1588">
        <v>36.26387</v>
      </c>
      <c r="D1588">
        <f t="shared" si="51"/>
        <v>-7.58496784816403</v>
      </c>
      <c r="E1588">
        <v>0.0201314696969738</v>
      </c>
      <c r="G1588">
        <v>1579</v>
      </c>
      <c r="H1588">
        <f ca="1" t="shared" si="52"/>
        <v>-0.0108326463828249</v>
      </c>
    </row>
    <row r="1589" spans="2:8">
      <c r="B1589" s="31">
        <v>41522</v>
      </c>
      <c r="C1589">
        <v>311.324158</v>
      </c>
      <c r="D1589">
        <f t="shared" si="51"/>
        <v>0.293555535770533</v>
      </c>
      <c r="E1589">
        <v>0.0201195533306478</v>
      </c>
      <c r="G1589">
        <v>1580</v>
      </c>
      <c r="H1589">
        <f ca="1" t="shared" si="52"/>
        <v>-0.0295046904970636</v>
      </c>
    </row>
    <row r="1590" spans="2:8">
      <c r="B1590" s="31">
        <v>41121</v>
      </c>
      <c r="C1590">
        <v>219.933228</v>
      </c>
      <c r="D1590">
        <f t="shared" si="51"/>
        <v>0.298413493935532</v>
      </c>
      <c r="E1590">
        <v>0.0201105992042276</v>
      </c>
      <c r="G1590">
        <v>1581</v>
      </c>
      <c r="H1590">
        <f ca="1" t="shared" si="52"/>
        <v>0.0333626735049654</v>
      </c>
    </row>
    <row r="1591" spans="2:8">
      <c r="B1591" s="31">
        <v>38793</v>
      </c>
      <c r="C1591">
        <v>154.302185</v>
      </c>
      <c r="D1591">
        <f t="shared" si="51"/>
        <v>0.860857608724076</v>
      </c>
      <c r="E1591">
        <v>0.0200981988686681</v>
      </c>
      <c r="G1591">
        <v>1582</v>
      </c>
      <c r="H1591">
        <f ca="1" t="shared" si="52"/>
        <v>-0.0237120918482142</v>
      </c>
    </row>
    <row r="1592" spans="2:8">
      <c r="B1592" s="31">
        <v>37540</v>
      </c>
      <c r="C1592">
        <v>21.469975</v>
      </c>
      <c r="D1592">
        <f t="shared" si="51"/>
        <v>0.033427798588494</v>
      </c>
      <c r="E1592">
        <v>0.0200572194425006</v>
      </c>
      <c r="G1592">
        <v>1583</v>
      </c>
      <c r="H1592">
        <f ca="1" t="shared" si="52"/>
        <v>-0.0266457177961192</v>
      </c>
    </row>
    <row r="1593" spans="2:8">
      <c r="B1593" s="31">
        <v>36111</v>
      </c>
      <c r="C1593">
        <v>20.752281</v>
      </c>
      <c r="D1593">
        <f t="shared" si="51"/>
        <v>0.00135960957737607</v>
      </c>
      <c r="E1593">
        <v>0.0200502296590914</v>
      </c>
      <c r="G1593">
        <v>1584</v>
      </c>
      <c r="H1593">
        <f ca="1" t="shared" si="52"/>
        <v>0.0242478491378709</v>
      </c>
    </row>
    <row r="1594" spans="2:8">
      <c r="B1594" s="31">
        <v>36689</v>
      </c>
      <c r="C1594">
        <v>20.724066</v>
      </c>
      <c r="D1594">
        <f t="shared" si="51"/>
        <v>-8.18695747253459</v>
      </c>
      <c r="E1594">
        <v>0.0200364156338819</v>
      </c>
      <c r="G1594">
        <v>1585</v>
      </c>
      <c r="H1594">
        <f ca="1" t="shared" si="52"/>
        <v>-0.0124446663057026</v>
      </c>
    </row>
    <row r="1595" spans="2:8">
      <c r="B1595" s="31">
        <v>40746</v>
      </c>
      <c r="C1595">
        <v>190.391113</v>
      </c>
      <c r="D1595">
        <f t="shared" si="51"/>
        <v>0.887108921937969</v>
      </c>
      <c r="E1595">
        <v>0.0200109445234452</v>
      </c>
      <c r="G1595">
        <v>1586</v>
      </c>
      <c r="H1595">
        <f ca="1" t="shared" si="52"/>
        <v>0.0269268718920897</v>
      </c>
    </row>
    <row r="1596" spans="2:8">
      <c r="B1596" s="31">
        <v>34194</v>
      </c>
      <c r="C1596">
        <v>21.493458</v>
      </c>
      <c r="D1596">
        <f t="shared" si="51"/>
        <v>-21.6383055718628</v>
      </c>
      <c r="E1596">
        <v>0.0200001786590134</v>
      </c>
      <c r="G1596">
        <v>1587</v>
      </c>
      <c r="H1596">
        <f ca="1" t="shared" si="52"/>
        <v>0.00588042331299245</v>
      </c>
    </row>
    <row r="1597" spans="2:8">
      <c r="B1597" s="31">
        <v>42002</v>
      </c>
      <c r="C1597">
        <v>486.57547</v>
      </c>
      <c r="D1597">
        <f t="shared" si="51"/>
        <v>0.627143230216682</v>
      </c>
      <c r="E1597">
        <v>0.0199980488124483</v>
      </c>
      <c r="G1597">
        <v>1588</v>
      </c>
      <c r="H1597">
        <f ca="1" t="shared" si="52"/>
        <v>0.00209363274763459</v>
      </c>
    </row>
    <row r="1598" spans="2:8">
      <c r="B1598" s="31">
        <v>44181</v>
      </c>
      <c r="C1598">
        <v>181.422958</v>
      </c>
      <c r="D1598">
        <f t="shared" si="51"/>
        <v>0.872629626069706</v>
      </c>
      <c r="E1598">
        <v>0.019994558792278</v>
      </c>
      <c r="G1598">
        <v>1589</v>
      </c>
      <c r="H1598">
        <f ca="1" t="shared" si="52"/>
        <v>-0.00488351034559467</v>
      </c>
    </row>
    <row r="1599" spans="2:8">
      <c r="B1599" s="31">
        <v>37427</v>
      </c>
      <c r="C1599">
        <v>23.10791</v>
      </c>
      <c r="D1599">
        <f t="shared" si="51"/>
        <v>-6.54576207887256</v>
      </c>
      <c r="E1599">
        <v>0.0199666261466313</v>
      </c>
      <c r="G1599">
        <v>1590</v>
      </c>
      <c r="H1599">
        <f ca="1" t="shared" si="52"/>
        <v>0.036606236567233</v>
      </c>
    </row>
    <row r="1600" spans="2:8">
      <c r="B1600" s="31">
        <v>43437</v>
      </c>
      <c r="C1600">
        <v>174.366791</v>
      </c>
      <c r="D1600">
        <f t="shared" si="51"/>
        <v>-1.26183677945877</v>
      </c>
      <c r="E1600">
        <v>0.0199487183313479</v>
      </c>
      <c r="G1600">
        <v>1591</v>
      </c>
      <c r="H1600">
        <f ca="1" t="shared" si="52"/>
        <v>-0.0314147545375961</v>
      </c>
    </row>
    <row r="1601" spans="2:8">
      <c r="B1601" s="31">
        <v>42515</v>
      </c>
      <c r="C1601">
        <v>394.389221</v>
      </c>
      <c r="D1601">
        <f t="shared" si="51"/>
        <v>0.609172538719054</v>
      </c>
      <c r="E1601">
        <v>0.0198991797496413</v>
      </c>
      <c r="G1601">
        <v>1592</v>
      </c>
      <c r="H1601">
        <f ca="1" t="shared" si="52"/>
        <v>-0.00472883487638978</v>
      </c>
    </row>
    <row r="1602" spans="2:8">
      <c r="B1602" s="31">
        <v>40381</v>
      </c>
      <c r="C1602">
        <v>154.138138</v>
      </c>
      <c r="D1602">
        <f t="shared" si="51"/>
        <v>-0.270064129099574</v>
      </c>
      <c r="E1602">
        <v>0.0198925005828214</v>
      </c>
      <c r="G1602">
        <v>1593</v>
      </c>
      <c r="H1602">
        <f ca="1" t="shared" si="52"/>
        <v>0.0230233405692477</v>
      </c>
    </row>
    <row r="1603" spans="2:8">
      <c r="B1603" s="31">
        <v>40737</v>
      </c>
      <c r="C1603">
        <v>195.76532</v>
      </c>
      <c r="D1603">
        <f t="shared" si="51"/>
        <v>0.928901727844339</v>
      </c>
      <c r="E1603">
        <v>0.0198909949933931</v>
      </c>
      <c r="G1603">
        <v>1594</v>
      </c>
      <c r="H1603">
        <f ca="1" t="shared" si="52"/>
        <v>0.0291656231089689</v>
      </c>
    </row>
    <row r="1604" spans="2:8">
      <c r="B1604" s="31">
        <v>36865</v>
      </c>
      <c r="C1604">
        <v>13.918576</v>
      </c>
      <c r="D1604">
        <f t="shared" si="51"/>
        <v>-0.82515237190931</v>
      </c>
      <c r="E1604">
        <v>0.0198896065229662</v>
      </c>
      <c r="G1604">
        <v>1595</v>
      </c>
      <c r="H1604">
        <f ca="1" t="shared" si="52"/>
        <v>0.0467198966849285</v>
      </c>
    </row>
    <row r="1605" spans="2:8">
      <c r="B1605" s="31">
        <v>35969</v>
      </c>
      <c r="C1605">
        <v>25.403522</v>
      </c>
      <c r="D1605">
        <f t="shared" si="51"/>
        <v>-0.346581627539677</v>
      </c>
      <c r="E1605">
        <v>0.019888856356217</v>
      </c>
      <c r="G1605">
        <v>1596</v>
      </c>
      <c r="H1605">
        <f ca="1" t="shared" si="52"/>
        <v>0.0336688037760681</v>
      </c>
    </row>
    <row r="1606" spans="2:8">
      <c r="B1606" s="31">
        <v>36466</v>
      </c>
      <c r="C1606">
        <v>34.207916</v>
      </c>
      <c r="D1606">
        <f t="shared" si="51"/>
        <v>-5.62771868359359</v>
      </c>
      <c r="E1606">
        <v>0.0198629463425949</v>
      </c>
      <c r="G1606">
        <v>1597</v>
      </c>
      <c r="H1606">
        <f ca="1" t="shared" si="52"/>
        <v>0.0344826061937353</v>
      </c>
    </row>
    <row r="1607" spans="2:8">
      <c r="B1607" s="31">
        <v>40676</v>
      </c>
      <c r="C1607">
        <v>226.720444</v>
      </c>
      <c r="D1607">
        <f t="shared" si="51"/>
        <v>0.650964295041695</v>
      </c>
      <c r="E1607">
        <v>0.019858663473683</v>
      </c>
      <c r="G1607">
        <v>1598</v>
      </c>
      <c r="H1607">
        <f ca="1" t="shared" si="52"/>
        <v>-0.0728433258733063</v>
      </c>
    </row>
    <row r="1608" spans="2:8">
      <c r="B1608" s="31">
        <v>38574</v>
      </c>
      <c r="C1608">
        <v>79.13353</v>
      </c>
      <c r="D1608">
        <f t="shared" si="51"/>
        <v>0.0682152053623791</v>
      </c>
      <c r="E1608">
        <v>0.0198542514152976</v>
      </c>
      <c r="G1608">
        <v>1599</v>
      </c>
      <c r="H1608">
        <f ca="1" t="shared" si="52"/>
        <v>0.0105015182290104</v>
      </c>
    </row>
    <row r="1609" spans="2:8">
      <c r="B1609" s="31">
        <v>35226</v>
      </c>
      <c r="C1609">
        <v>73.73542</v>
      </c>
      <c r="D1609">
        <f t="shared" si="51"/>
        <v>-2.56280254455728</v>
      </c>
      <c r="E1609">
        <v>0.0198198640490554</v>
      </c>
      <c r="G1609">
        <v>1600</v>
      </c>
      <c r="H1609">
        <f ca="1" t="shared" si="52"/>
        <v>-0.0341790979868241</v>
      </c>
    </row>
    <row r="1610" spans="2:8">
      <c r="B1610" s="31">
        <v>41200</v>
      </c>
      <c r="C1610">
        <v>262.704742</v>
      </c>
      <c r="D1610">
        <f t="shared" ref="D1610:D1673" si="53">(C1610-C1611)/C1610</f>
        <v>-0.298952791647743</v>
      </c>
      <c r="E1610">
        <v>0.0197963385069008</v>
      </c>
      <c r="G1610">
        <v>1601</v>
      </c>
      <c r="H1610">
        <f ca="1" t="shared" si="52"/>
        <v>-0.0201048201391607</v>
      </c>
    </row>
    <row r="1611" spans="2:8">
      <c r="B1611" s="31">
        <v>42433</v>
      </c>
      <c r="C1611">
        <v>341.241058</v>
      </c>
      <c r="D1611">
        <f t="shared" si="53"/>
        <v>-0.228444881330781</v>
      </c>
      <c r="E1611">
        <v>0.0197962081104555</v>
      </c>
      <c r="G1611">
        <v>1602</v>
      </c>
      <c r="H1611">
        <f ca="1" t="shared" ref="H1611:H1674" si="54">_xlfn.NORM.INV(RAND(),N$12,N$13)</f>
        <v>0.0146984732483109</v>
      </c>
    </row>
    <row r="1612" spans="2:8">
      <c r="B1612" s="31">
        <v>43056</v>
      </c>
      <c r="C1612">
        <v>419.195831</v>
      </c>
      <c r="D1612">
        <f t="shared" si="53"/>
        <v>0.7025417459364</v>
      </c>
      <c r="E1612">
        <v>0.0197960723516833</v>
      </c>
      <c r="G1612">
        <v>1603</v>
      </c>
      <c r="H1612">
        <f ca="1" t="shared" si="54"/>
        <v>-0.0489531503797943</v>
      </c>
    </row>
    <row r="1613" spans="2:8">
      <c r="B1613" s="31">
        <v>38895</v>
      </c>
      <c r="C1613">
        <v>124.69326</v>
      </c>
      <c r="D1613">
        <f t="shared" si="53"/>
        <v>0.44394719490051</v>
      </c>
      <c r="E1613">
        <v>0.0197905644619444</v>
      </c>
      <c r="G1613">
        <v>1604</v>
      </c>
      <c r="H1613">
        <f ca="1" t="shared" si="54"/>
        <v>0.00934222955072188</v>
      </c>
    </row>
    <row r="1614" spans="2:8">
      <c r="B1614" s="31">
        <v>35299</v>
      </c>
      <c r="C1614">
        <v>69.336037</v>
      </c>
      <c r="D1614">
        <f t="shared" si="53"/>
        <v>-2.47730046930718</v>
      </c>
      <c r="E1614">
        <v>0.0197896946432056</v>
      </c>
      <c r="G1614">
        <v>1605</v>
      </c>
      <c r="H1614">
        <f ca="1" t="shared" si="54"/>
        <v>0.0295968715217999</v>
      </c>
    </row>
    <row r="1615" spans="2:8">
      <c r="B1615" s="31">
        <v>44209</v>
      </c>
      <c r="C1615">
        <v>241.102234</v>
      </c>
      <c r="D1615">
        <f t="shared" si="53"/>
        <v>0.0315571733773317</v>
      </c>
      <c r="E1615">
        <v>0.0197857395216006</v>
      </c>
      <c r="G1615">
        <v>1606</v>
      </c>
      <c r="H1615">
        <f ca="1" t="shared" si="54"/>
        <v>0.0406765941731947</v>
      </c>
    </row>
    <row r="1616" spans="2:8">
      <c r="B1616" s="31">
        <v>41138</v>
      </c>
      <c r="C1616">
        <v>233.493729</v>
      </c>
      <c r="D1616">
        <f t="shared" si="53"/>
        <v>0.644809338755303</v>
      </c>
      <c r="E1616">
        <v>0.0197750749871317</v>
      </c>
      <c r="G1616">
        <v>1607</v>
      </c>
      <c r="H1616">
        <f ca="1" t="shared" si="54"/>
        <v>0.000633237073288267</v>
      </c>
    </row>
    <row r="1617" spans="2:8">
      <c r="B1617" s="31">
        <v>43971</v>
      </c>
      <c r="C1617">
        <v>82.934792</v>
      </c>
      <c r="D1617">
        <f t="shared" si="53"/>
        <v>-3.03714772685509</v>
      </c>
      <c r="E1617">
        <v>0.0197722687964298</v>
      </c>
      <c r="G1617">
        <v>1608</v>
      </c>
      <c r="H1617">
        <f ca="1" t="shared" si="54"/>
        <v>-0.0194284739444311</v>
      </c>
    </row>
    <row r="1618" spans="2:8">
      <c r="B1618" s="31">
        <v>43217</v>
      </c>
      <c r="C1618">
        <v>334.820007</v>
      </c>
      <c r="D1618">
        <f t="shared" si="53"/>
        <v>0.631344595844298</v>
      </c>
      <c r="E1618">
        <v>0.0197388055128976</v>
      </c>
      <c r="G1618">
        <v>1609</v>
      </c>
      <c r="H1618">
        <f ca="1" t="shared" si="54"/>
        <v>-0.0728645499321938</v>
      </c>
    </row>
    <row r="1619" spans="2:8">
      <c r="B1619" s="31">
        <v>43727</v>
      </c>
      <c r="C1619">
        <v>123.433205</v>
      </c>
      <c r="D1619">
        <f t="shared" si="53"/>
        <v>0.905242539882198</v>
      </c>
      <c r="E1619">
        <v>0.0197262640956297</v>
      </c>
      <c r="G1619">
        <v>1610</v>
      </c>
      <c r="H1619">
        <f ca="1" t="shared" si="54"/>
        <v>0.0326618498905501</v>
      </c>
    </row>
    <row r="1620" spans="2:8">
      <c r="B1620" s="31">
        <v>36965</v>
      </c>
      <c r="C1620">
        <v>11.696217</v>
      </c>
      <c r="D1620">
        <f t="shared" si="53"/>
        <v>-42.8910245936785</v>
      </c>
      <c r="E1620">
        <v>0.0197238132637246</v>
      </c>
      <c r="G1620">
        <v>1611</v>
      </c>
      <c r="H1620">
        <f ca="1" t="shared" si="54"/>
        <v>0.0368736972579079</v>
      </c>
    </row>
    <row r="1621" spans="2:8">
      <c r="B1621" s="31">
        <v>42013</v>
      </c>
      <c r="C1621">
        <v>513.358948</v>
      </c>
      <c r="D1621">
        <f t="shared" si="53"/>
        <v>0.957503697783018</v>
      </c>
      <c r="E1621">
        <v>0.0197204861032247</v>
      </c>
      <c r="G1621">
        <v>1612</v>
      </c>
      <c r="H1621">
        <f ca="1" t="shared" si="54"/>
        <v>0.0113459449820477</v>
      </c>
    </row>
    <row r="1622" spans="2:8">
      <c r="B1622" s="31">
        <v>34043</v>
      </c>
      <c r="C1622">
        <v>21.815857</v>
      </c>
      <c r="D1622">
        <f t="shared" si="53"/>
        <v>-5.61720999546339</v>
      </c>
      <c r="E1622">
        <v>0.0197045204320876</v>
      </c>
      <c r="G1622">
        <v>1613</v>
      </c>
      <c r="H1622">
        <f ca="1" t="shared" si="54"/>
        <v>-0.0247036014556692</v>
      </c>
    </row>
    <row r="1623" spans="2:8">
      <c r="B1623" s="31">
        <v>38961</v>
      </c>
      <c r="C1623">
        <v>144.360107</v>
      </c>
      <c r="D1623">
        <f t="shared" si="53"/>
        <v>-3.33166978048859</v>
      </c>
      <c r="E1623">
        <v>0.0197020635347686</v>
      </c>
      <c r="G1623">
        <v>1614</v>
      </c>
      <c r="H1623">
        <f ca="1" t="shared" si="54"/>
        <v>0.0412952542821843</v>
      </c>
    </row>
    <row r="1624" spans="2:8">
      <c r="B1624" s="31">
        <v>45177</v>
      </c>
      <c r="C1624">
        <v>625.320313</v>
      </c>
      <c r="D1624">
        <f t="shared" si="53"/>
        <v>0.199386486266279</v>
      </c>
      <c r="E1624">
        <v>0.0196891285058896</v>
      </c>
      <c r="G1624">
        <v>1615</v>
      </c>
      <c r="H1624">
        <f ca="1" t="shared" si="54"/>
        <v>0.0122664567258888</v>
      </c>
    </row>
    <row r="1625" spans="2:8">
      <c r="B1625" s="31">
        <v>42608</v>
      </c>
      <c r="C1625">
        <v>500.639893</v>
      </c>
      <c r="D1625">
        <f t="shared" si="53"/>
        <v>0.980446741985861</v>
      </c>
      <c r="E1625">
        <v>0.019652584896985</v>
      </c>
      <c r="G1625">
        <v>1616</v>
      </c>
      <c r="H1625">
        <f ca="1" t="shared" si="54"/>
        <v>0.0531200041590031</v>
      </c>
    </row>
    <row r="1626" spans="2:8">
      <c r="B1626" s="31">
        <v>37074</v>
      </c>
      <c r="C1626">
        <v>9.789141</v>
      </c>
      <c r="D1626">
        <f t="shared" si="53"/>
        <v>-46.8744758094709</v>
      </c>
      <c r="E1626">
        <v>0.0196384953490812</v>
      </c>
      <c r="G1626">
        <v>1617</v>
      </c>
      <c r="H1626">
        <f ca="1" t="shared" si="54"/>
        <v>0.0227847697615038</v>
      </c>
    </row>
    <row r="1627" spans="2:8">
      <c r="B1627" s="31">
        <v>41827</v>
      </c>
      <c r="C1627">
        <v>468.649994</v>
      </c>
      <c r="D1627">
        <f t="shared" si="53"/>
        <v>0.38655115399404</v>
      </c>
      <c r="E1627">
        <v>0.0196303597946915</v>
      </c>
      <c r="G1627">
        <v>1618</v>
      </c>
      <c r="H1627">
        <f ca="1" t="shared" si="54"/>
        <v>0.016565522055947</v>
      </c>
    </row>
    <row r="1628" spans="2:8">
      <c r="B1628" s="31">
        <v>41484</v>
      </c>
      <c r="C1628">
        <v>287.492798</v>
      </c>
      <c r="D1628">
        <f t="shared" si="53"/>
        <v>0.847486082068741</v>
      </c>
      <c r="E1628">
        <v>0.0196112460528489</v>
      </c>
      <c r="G1628">
        <v>1619</v>
      </c>
      <c r="H1628">
        <f ca="1" t="shared" si="54"/>
        <v>0.0465418380612191</v>
      </c>
    </row>
    <row r="1629" spans="2:8">
      <c r="B1629" s="31">
        <v>33694</v>
      </c>
      <c r="C1629">
        <v>43.846653</v>
      </c>
      <c r="D1629">
        <f t="shared" si="53"/>
        <v>0.375000185304908</v>
      </c>
      <c r="E1629">
        <v>0.0196078136226271</v>
      </c>
      <c r="G1629">
        <v>1620</v>
      </c>
      <c r="H1629">
        <f ca="1" t="shared" si="54"/>
        <v>0.0536136277594485</v>
      </c>
    </row>
    <row r="1630" spans="2:8">
      <c r="B1630" s="31">
        <v>33473</v>
      </c>
      <c r="C1630">
        <v>27.40415</v>
      </c>
      <c r="D1630">
        <f t="shared" si="53"/>
        <v>-3.43813068458609</v>
      </c>
      <c r="E1630">
        <v>0.0196077236476957</v>
      </c>
      <c r="G1630">
        <v>1621</v>
      </c>
      <c r="H1630">
        <f ca="1" t="shared" si="54"/>
        <v>-0.0125914361846764</v>
      </c>
    </row>
    <row r="1631" spans="2:8">
      <c r="B1631" s="31">
        <v>39227</v>
      </c>
      <c r="C1631">
        <v>121.623199</v>
      </c>
      <c r="D1631">
        <f t="shared" si="53"/>
        <v>0.470551255603793</v>
      </c>
      <c r="E1631">
        <v>0.0196022964335941</v>
      </c>
      <c r="G1631">
        <v>1622</v>
      </c>
      <c r="H1631">
        <f ca="1" t="shared" si="54"/>
        <v>0.0363453467129786</v>
      </c>
    </row>
    <row r="1632" spans="2:8">
      <c r="B1632" s="31">
        <v>38260</v>
      </c>
      <c r="C1632">
        <v>64.39325</v>
      </c>
      <c r="D1632">
        <f t="shared" si="53"/>
        <v>-3.8454103341577</v>
      </c>
      <c r="E1632">
        <v>0.0195909509148861</v>
      </c>
      <c r="G1632">
        <v>1623</v>
      </c>
      <c r="H1632">
        <f ca="1" t="shared" si="54"/>
        <v>0.0556869059265696</v>
      </c>
    </row>
    <row r="1633" spans="2:8">
      <c r="B1633" s="31">
        <v>44294</v>
      </c>
      <c r="C1633">
        <v>312.011719</v>
      </c>
      <c r="D1633">
        <f t="shared" si="53"/>
        <v>0.911825042699758</v>
      </c>
      <c r="E1633">
        <v>0.0195891039592651</v>
      </c>
      <c r="G1633">
        <v>1624</v>
      </c>
      <c r="H1633">
        <f ca="1" t="shared" si="54"/>
        <v>-0.0239180612420068</v>
      </c>
    </row>
    <row r="1634" spans="2:8">
      <c r="B1634" s="31">
        <v>33527</v>
      </c>
      <c r="C1634">
        <v>27.51162</v>
      </c>
      <c r="D1634">
        <f t="shared" si="53"/>
        <v>-0.613977984575245</v>
      </c>
      <c r="E1634">
        <v>0.0195308382421682</v>
      </c>
      <c r="G1634">
        <v>1625</v>
      </c>
      <c r="H1634">
        <f ca="1" t="shared" si="54"/>
        <v>-0.00721852261675916</v>
      </c>
    </row>
    <row r="1635" spans="2:8">
      <c r="B1635" s="31">
        <v>34564</v>
      </c>
      <c r="C1635">
        <v>44.403149</v>
      </c>
      <c r="D1635">
        <f t="shared" si="53"/>
        <v>-1.00877401735629</v>
      </c>
      <c r="E1635">
        <v>0.0195120846046301</v>
      </c>
      <c r="G1635">
        <v>1626</v>
      </c>
      <c r="H1635">
        <f ca="1" t="shared" si="54"/>
        <v>-0.0529307227653912</v>
      </c>
    </row>
    <row r="1636" spans="2:8">
      <c r="B1636" s="31">
        <v>43903</v>
      </c>
      <c r="C1636">
        <v>89.195892</v>
      </c>
      <c r="D1636">
        <f t="shared" si="53"/>
        <v>-4.20278600947227</v>
      </c>
      <c r="E1636">
        <v>0.0194985325108918</v>
      </c>
      <c r="G1636">
        <v>1627</v>
      </c>
      <c r="H1636">
        <f ca="1" t="shared" si="54"/>
        <v>-0.0228793337189375</v>
      </c>
    </row>
    <row r="1637" spans="2:8">
      <c r="B1637" s="31">
        <v>42731</v>
      </c>
      <c r="C1637">
        <v>464.067139</v>
      </c>
      <c r="D1637">
        <f t="shared" si="53"/>
        <v>0.864923398508508</v>
      </c>
      <c r="E1637">
        <v>0.0194882447817535</v>
      </c>
      <c r="G1637">
        <v>1628</v>
      </c>
      <c r="H1637">
        <f ca="1" t="shared" si="54"/>
        <v>0.0421309417807279</v>
      </c>
    </row>
    <row r="1638" spans="2:8">
      <c r="B1638" s="31">
        <v>38175</v>
      </c>
      <c r="C1638">
        <v>62.684612</v>
      </c>
      <c r="D1638">
        <f t="shared" si="53"/>
        <v>0.343190989201624</v>
      </c>
      <c r="E1638">
        <v>0.0194879087709756</v>
      </c>
      <c r="G1638">
        <v>1629</v>
      </c>
      <c r="H1638">
        <f ca="1" t="shared" si="54"/>
        <v>0.0243801557988487</v>
      </c>
    </row>
    <row r="1639" spans="2:8">
      <c r="B1639" s="31">
        <v>35878</v>
      </c>
      <c r="C1639">
        <v>41.171818</v>
      </c>
      <c r="D1639">
        <f t="shared" si="53"/>
        <v>-0.307736398718172</v>
      </c>
      <c r="E1639">
        <v>0.0194872618935603</v>
      </c>
      <c r="G1639">
        <v>1630</v>
      </c>
      <c r="H1639">
        <f ca="1" t="shared" si="54"/>
        <v>-0.0377303775651552</v>
      </c>
    </row>
    <row r="1640" spans="2:8">
      <c r="B1640" s="31">
        <v>34950</v>
      </c>
      <c r="C1640">
        <v>53.841885</v>
      </c>
      <c r="D1640">
        <f t="shared" si="53"/>
        <v>0.692619287010475</v>
      </c>
      <c r="E1640">
        <v>0.0194805029578737</v>
      </c>
      <c r="G1640">
        <v>1631</v>
      </c>
      <c r="H1640">
        <f ca="1" t="shared" si="54"/>
        <v>0.0119912692004585</v>
      </c>
    </row>
    <row r="1641" spans="2:8">
      <c r="B1641" s="31">
        <v>34150</v>
      </c>
      <c r="C1641">
        <v>16.549957</v>
      </c>
      <c r="D1641">
        <f t="shared" si="53"/>
        <v>0.236591792957528</v>
      </c>
      <c r="E1641">
        <v>0.0194801110359381</v>
      </c>
      <c r="G1641">
        <v>1632</v>
      </c>
      <c r="H1641">
        <f ca="1" t="shared" si="54"/>
        <v>-0.0672861969436603</v>
      </c>
    </row>
    <row r="1642" spans="2:8">
      <c r="B1642" s="31">
        <v>37189</v>
      </c>
      <c r="C1642">
        <v>12.634373</v>
      </c>
      <c r="D1642">
        <f t="shared" si="53"/>
        <v>-8.89562552886479</v>
      </c>
      <c r="E1642">
        <v>0.0194764710524219</v>
      </c>
      <c r="G1642">
        <v>1633</v>
      </c>
      <c r="H1642">
        <f ca="1" t="shared" si="54"/>
        <v>-0.0391004513155925</v>
      </c>
    </row>
    <row r="1643" spans="2:8">
      <c r="B1643" s="31">
        <v>39416</v>
      </c>
      <c r="C1643">
        <v>125.025024</v>
      </c>
      <c r="D1643">
        <f t="shared" si="53"/>
        <v>-1.55521185902752</v>
      </c>
      <c r="E1643">
        <v>0.0194552732099455</v>
      </c>
      <c r="G1643">
        <v>1634</v>
      </c>
      <c r="H1643">
        <f ca="1" t="shared" si="54"/>
        <v>0.00131205575963255</v>
      </c>
    </row>
    <row r="1644" spans="2:8">
      <c r="B1644" s="31">
        <v>44265</v>
      </c>
      <c r="C1644">
        <v>319.465424</v>
      </c>
      <c r="D1644">
        <f t="shared" si="53"/>
        <v>0.860329964847776</v>
      </c>
      <c r="E1644">
        <v>0.0194431870661532</v>
      </c>
      <c r="G1644">
        <v>1635</v>
      </c>
      <c r="H1644">
        <f ca="1" t="shared" si="54"/>
        <v>-0.00253032683480661</v>
      </c>
    </row>
    <row r="1645" spans="2:8">
      <c r="B1645" s="31">
        <v>34663</v>
      </c>
      <c r="C1645">
        <v>44.619747</v>
      </c>
      <c r="D1645">
        <f t="shared" si="53"/>
        <v>-2.2775062798989</v>
      </c>
      <c r="E1645">
        <v>0.0194175238151842</v>
      </c>
      <c r="G1645">
        <v>1636</v>
      </c>
      <c r="H1645">
        <f ca="1" t="shared" si="54"/>
        <v>0.0630312113270182</v>
      </c>
    </row>
    <row r="1646" spans="2:8">
      <c r="B1646" s="31">
        <v>43672</v>
      </c>
      <c r="C1646">
        <v>146.241501</v>
      </c>
      <c r="D1646">
        <f t="shared" si="53"/>
        <v>0.860941026583145</v>
      </c>
      <c r="E1646">
        <v>0.0193679494577946</v>
      </c>
      <c r="G1646">
        <v>1637</v>
      </c>
      <c r="H1646">
        <f ca="1" t="shared" si="54"/>
        <v>0.0256007346110213</v>
      </c>
    </row>
    <row r="1647" spans="2:8">
      <c r="B1647" s="31">
        <v>36110</v>
      </c>
      <c r="C1647">
        <v>20.336193</v>
      </c>
      <c r="D1647">
        <f t="shared" si="53"/>
        <v>-49.3849497297749</v>
      </c>
      <c r="E1647">
        <v>0.0193644405322078</v>
      </c>
      <c r="G1647">
        <v>1638</v>
      </c>
      <c r="H1647">
        <f ca="1" t="shared" si="54"/>
        <v>0.00769551782794097</v>
      </c>
    </row>
    <row r="1648" spans="2:8">
      <c r="B1648" s="31">
        <v>45414</v>
      </c>
      <c r="C1648">
        <v>1024.638062</v>
      </c>
      <c r="D1648">
        <f t="shared" si="53"/>
        <v>0.701504348371552</v>
      </c>
      <c r="E1648">
        <v>0.0193617109648226</v>
      </c>
      <c r="G1648">
        <v>1639</v>
      </c>
      <c r="H1648">
        <f ca="1" t="shared" si="54"/>
        <v>-0.0151662363511091</v>
      </c>
    </row>
    <row r="1649" spans="2:8">
      <c r="B1649" s="31">
        <v>44287</v>
      </c>
      <c r="C1649">
        <v>305.850006</v>
      </c>
      <c r="D1649">
        <f t="shared" si="53"/>
        <v>0.939967331568403</v>
      </c>
      <c r="E1649">
        <v>0.0193339835997911</v>
      </c>
      <c r="G1649">
        <v>1640</v>
      </c>
      <c r="H1649">
        <f ca="1" t="shared" si="54"/>
        <v>-0.0845157642175843</v>
      </c>
    </row>
    <row r="1650" spans="2:8">
      <c r="B1650" s="31">
        <v>36684</v>
      </c>
      <c r="C1650">
        <v>18.360992</v>
      </c>
      <c r="D1650">
        <f t="shared" si="53"/>
        <v>-5.4465299587299</v>
      </c>
      <c r="E1650">
        <v>0.0193254808890499</v>
      </c>
      <c r="G1650">
        <v>1641</v>
      </c>
      <c r="H1650">
        <f ca="1" t="shared" si="54"/>
        <v>-0.0271702720385277</v>
      </c>
    </row>
    <row r="1651" spans="2:8">
      <c r="B1651" s="31">
        <v>44050</v>
      </c>
      <c r="C1651">
        <v>118.364685</v>
      </c>
      <c r="D1651">
        <f t="shared" si="53"/>
        <v>0.78794709756546</v>
      </c>
      <c r="E1651">
        <v>0.019311410324794</v>
      </c>
      <c r="G1651">
        <v>1642</v>
      </c>
      <c r="H1651">
        <f ca="1" t="shared" si="54"/>
        <v>-0.0206191200127907</v>
      </c>
    </row>
    <row r="1652" spans="2:8">
      <c r="B1652" s="31">
        <v>37679</v>
      </c>
      <c r="C1652">
        <v>25.099575</v>
      </c>
      <c r="D1652">
        <f t="shared" si="53"/>
        <v>-19.6232287598495</v>
      </c>
      <c r="E1652">
        <v>0.019301721244284</v>
      </c>
      <c r="G1652">
        <v>1643</v>
      </c>
      <c r="H1652">
        <f ca="1" t="shared" si="54"/>
        <v>0.00712841067896066</v>
      </c>
    </row>
    <row r="1653" spans="2:8">
      <c r="B1653" s="31">
        <v>44580</v>
      </c>
      <c r="C1653">
        <v>517.634277</v>
      </c>
      <c r="D1653">
        <f t="shared" si="53"/>
        <v>0.450747265718649</v>
      </c>
      <c r="E1653">
        <v>0.019295312238374</v>
      </c>
      <c r="G1653">
        <v>1644</v>
      </c>
      <c r="H1653">
        <f ca="1" t="shared" si="54"/>
        <v>0.00144697833993215</v>
      </c>
    </row>
    <row r="1654" spans="2:8">
      <c r="B1654" s="31">
        <v>41486</v>
      </c>
      <c r="C1654">
        <v>284.312042</v>
      </c>
      <c r="D1654">
        <f t="shared" si="53"/>
        <v>0.844332098321745</v>
      </c>
      <c r="E1654">
        <v>0.0192771046961143</v>
      </c>
      <c r="G1654">
        <v>1645</v>
      </c>
      <c r="H1654">
        <f ca="1" t="shared" si="54"/>
        <v>0.00887923218375042</v>
      </c>
    </row>
    <row r="1655" spans="2:8">
      <c r="B1655" s="31">
        <v>35797</v>
      </c>
      <c r="C1655">
        <v>44.258259</v>
      </c>
      <c r="D1655">
        <f t="shared" si="53"/>
        <v>-20.1420983143508</v>
      </c>
      <c r="E1655">
        <v>0.0192715443235126</v>
      </c>
      <c r="G1655">
        <v>1646</v>
      </c>
      <c r="H1655">
        <f ca="1" t="shared" si="54"/>
        <v>-0.0233650626481519</v>
      </c>
    </row>
    <row r="1656" spans="2:8">
      <c r="B1656" s="31">
        <v>45338</v>
      </c>
      <c r="C1656">
        <v>935.712463</v>
      </c>
      <c r="D1656">
        <f t="shared" si="53"/>
        <v>0.976111044916156</v>
      </c>
      <c r="E1656">
        <v>0.0192308072314305</v>
      </c>
      <c r="G1656">
        <v>1647</v>
      </c>
      <c r="H1656">
        <f ca="1" t="shared" si="54"/>
        <v>-0.0563347063544766</v>
      </c>
    </row>
    <row r="1657" spans="2:8">
      <c r="B1657" s="31">
        <v>34017</v>
      </c>
      <c r="C1657">
        <v>22.353193</v>
      </c>
      <c r="D1657">
        <f t="shared" si="53"/>
        <v>-6.0932994673289</v>
      </c>
      <c r="E1657">
        <v>0.0192306754565221</v>
      </c>
      <c r="G1657">
        <v>1648</v>
      </c>
      <c r="H1657">
        <f ca="1" t="shared" si="54"/>
        <v>-0.0155603091054915</v>
      </c>
    </row>
    <row r="1658" spans="2:8">
      <c r="B1658" s="31">
        <v>40395</v>
      </c>
      <c r="C1658">
        <v>158.557892</v>
      </c>
      <c r="D1658">
        <f t="shared" si="53"/>
        <v>-0.64304390474616</v>
      </c>
      <c r="E1658">
        <v>0.0192219444996154</v>
      </c>
      <c r="G1658">
        <v>1649</v>
      </c>
      <c r="H1658">
        <f ca="1" t="shared" si="54"/>
        <v>0.00119728225121785</v>
      </c>
    </row>
    <row r="1659" spans="2:8">
      <c r="B1659" s="31">
        <v>41374</v>
      </c>
      <c r="C1659">
        <v>260.517578</v>
      </c>
      <c r="D1659">
        <f t="shared" si="53"/>
        <v>0.940079544267834</v>
      </c>
      <c r="E1659">
        <v>0.0192164576318915</v>
      </c>
      <c r="G1659">
        <v>1650</v>
      </c>
      <c r="H1659">
        <f ca="1" t="shared" si="54"/>
        <v>0.091016865138047</v>
      </c>
    </row>
    <row r="1660" spans="2:8">
      <c r="B1660" s="31">
        <v>37265</v>
      </c>
      <c r="C1660">
        <v>15.610332</v>
      </c>
      <c r="D1660">
        <f t="shared" si="53"/>
        <v>-0.566502813649319</v>
      </c>
      <c r="E1660">
        <v>0.0192116990208793</v>
      </c>
      <c r="G1660">
        <v>1651</v>
      </c>
      <c r="H1660">
        <f ca="1" t="shared" si="54"/>
        <v>0.00521458494668465</v>
      </c>
    </row>
    <row r="1661" spans="2:8">
      <c r="B1661" s="31">
        <v>37629</v>
      </c>
      <c r="C1661">
        <v>24.453629</v>
      </c>
      <c r="D1661">
        <f t="shared" si="53"/>
        <v>0.425786250376171</v>
      </c>
      <c r="E1661">
        <v>0.0191823880210173</v>
      </c>
      <c r="G1661">
        <v>1652</v>
      </c>
      <c r="H1661">
        <f ca="1" t="shared" si="54"/>
        <v>-0.0112960685939093</v>
      </c>
    </row>
    <row r="1662" spans="2:8">
      <c r="B1662" s="31">
        <v>36789</v>
      </c>
      <c r="C1662">
        <v>14.04161</v>
      </c>
      <c r="D1662">
        <f t="shared" si="53"/>
        <v>-0.600219063198593</v>
      </c>
      <c r="E1662">
        <v>0.0191673177078697</v>
      </c>
      <c r="G1662">
        <v>1653</v>
      </c>
      <c r="H1662">
        <f ca="1" t="shared" si="54"/>
        <v>0.00610924929645071</v>
      </c>
    </row>
    <row r="1663" spans="2:8">
      <c r="B1663" s="31">
        <v>37572</v>
      </c>
      <c r="C1663">
        <v>22.469652</v>
      </c>
      <c r="D1663">
        <f t="shared" si="53"/>
        <v>-1.01276953465946</v>
      </c>
      <c r="E1663">
        <v>0.0191648718013078</v>
      </c>
      <c r="G1663">
        <v>1654</v>
      </c>
      <c r="H1663">
        <f ca="1" t="shared" si="54"/>
        <v>0.0187260937215574</v>
      </c>
    </row>
    <row r="1664" spans="2:8">
      <c r="B1664" s="31">
        <v>34837</v>
      </c>
      <c r="C1664">
        <v>45.226231</v>
      </c>
      <c r="D1664">
        <f t="shared" si="53"/>
        <v>0.64497720360558</v>
      </c>
      <c r="E1664">
        <v>0.0191571568278594</v>
      </c>
      <c r="G1664">
        <v>1655</v>
      </c>
      <c r="H1664">
        <f ca="1" t="shared" si="54"/>
        <v>0.00427508762668008</v>
      </c>
    </row>
    <row r="1665" spans="2:8">
      <c r="B1665" s="31">
        <v>37224</v>
      </c>
      <c r="C1665">
        <v>16.056343</v>
      </c>
      <c r="D1665">
        <f t="shared" si="53"/>
        <v>-4.00996086095072</v>
      </c>
      <c r="E1665">
        <v>0.0191567905593446</v>
      </c>
      <c r="G1665">
        <v>1656</v>
      </c>
      <c r="H1665">
        <f ca="1" t="shared" si="54"/>
        <v>0.043970092070944</v>
      </c>
    </row>
    <row r="1666" spans="2:8">
      <c r="B1666" s="31">
        <v>38342</v>
      </c>
      <c r="C1666">
        <v>80.44165</v>
      </c>
      <c r="D1666">
        <f t="shared" si="53"/>
        <v>-0.732302905273574</v>
      </c>
      <c r="E1666">
        <v>0.0191561709636737</v>
      </c>
      <c r="G1666">
        <v>1657</v>
      </c>
      <c r="H1666">
        <f ca="1" t="shared" si="54"/>
        <v>-0.0135754066473703</v>
      </c>
    </row>
    <row r="1667" spans="2:8">
      <c r="B1667" s="31">
        <v>39043</v>
      </c>
      <c r="C1667">
        <v>139.349304</v>
      </c>
      <c r="D1667">
        <f t="shared" si="53"/>
        <v>-3.78253856223064</v>
      </c>
      <c r="E1667">
        <v>0.0191499557112965</v>
      </c>
      <c r="G1667">
        <v>1658</v>
      </c>
      <c r="H1667">
        <f ca="1" t="shared" si="54"/>
        <v>0.016768577408777</v>
      </c>
    </row>
    <row r="1668" spans="2:8">
      <c r="B1668" s="31">
        <v>45217</v>
      </c>
      <c r="C1668">
        <v>666.44342</v>
      </c>
      <c r="D1668">
        <f t="shared" si="53"/>
        <v>0.932072916257467</v>
      </c>
      <c r="E1668">
        <v>0.019147341870372</v>
      </c>
      <c r="G1668">
        <v>1659</v>
      </c>
      <c r="H1668">
        <f ca="1" t="shared" si="54"/>
        <v>0.0206724650454891</v>
      </c>
    </row>
    <row r="1669" spans="2:8">
      <c r="B1669" s="31">
        <v>34502</v>
      </c>
      <c r="C1669">
        <v>45.269558</v>
      </c>
      <c r="D1669">
        <f t="shared" si="53"/>
        <v>-1.68424253225534</v>
      </c>
      <c r="E1669">
        <v>0.0191388879917936</v>
      </c>
      <c r="G1669">
        <v>1660</v>
      </c>
      <c r="H1669">
        <f ca="1" t="shared" si="54"/>
        <v>0.0351299588433401</v>
      </c>
    </row>
    <row r="1670" spans="2:8">
      <c r="B1670" s="31">
        <v>39185</v>
      </c>
      <c r="C1670">
        <v>121.514473</v>
      </c>
      <c r="D1670">
        <f t="shared" si="53"/>
        <v>-2.18518101954818</v>
      </c>
      <c r="E1670">
        <v>0.0191382058662263</v>
      </c>
      <c r="G1670">
        <v>1661</v>
      </c>
      <c r="H1670">
        <f ca="1" t="shared" si="54"/>
        <v>-0.0202340803091904</v>
      </c>
    </row>
    <row r="1671" spans="2:8">
      <c r="B1671" s="31">
        <v>44935</v>
      </c>
      <c r="C1671">
        <v>387.045593</v>
      </c>
      <c r="D1671">
        <f t="shared" si="53"/>
        <v>-0.350604405409158</v>
      </c>
      <c r="E1671">
        <v>0.0191295861105438</v>
      </c>
      <c r="G1671">
        <v>1662</v>
      </c>
      <c r="H1671">
        <f ca="1" t="shared" si="54"/>
        <v>-0.0418989648266831</v>
      </c>
    </row>
    <row r="1672" spans="2:8">
      <c r="B1672" s="31">
        <v>41955</v>
      </c>
      <c r="C1672">
        <v>522.745483</v>
      </c>
      <c r="D1672">
        <f t="shared" si="53"/>
        <v>0.668921464406035</v>
      </c>
      <c r="E1672">
        <v>0.0190843485490243</v>
      </c>
      <c r="G1672">
        <v>1663</v>
      </c>
      <c r="H1672">
        <f ca="1" t="shared" si="54"/>
        <v>-0.0398229040650829</v>
      </c>
    </row>
    <row r="1673" spans="2:8">
      <c r="B1673" s="31">
        <v>40862</v>
      </c>
      <c r="C1673">
        <v>173.069809</v>
      </c>
      <c r="D1673">
        <f t="shared" si="53"/>
        <v>-0.874291315592773</v>
      </c>
      <c r="E1673">
        <v>0.0190344059373174</v>
      </c>
      <c r="G1673">
        <v>1664</v>
      </c>
      <c r="H1673">
        <f ca="1" t="shared" si="54"/>
        <v>-0.00171214718611487</v>
      </c>
    </row>
    <row r="1674" spans="2:8">
      <c r="B1674" s="31">
        <v>41284</v>
      </c>
      <c r="C1674">
        <v>324.38324</v>
      </c>
      <c r="D1674">
        <f t="shared" ref="D1674:D1737" si="55">(C1674-C1675)/C1674</f>
        <v>-0.103112688559372</v>
      </c>
      <c r="E1674">
        <v>0.0190289393496408</v>
      </c>
      <c r="G1674">
        <v>1665</v>
      </c>
      <c r="H1674">
        <f ca="1" t="shared" si="54"/>
        <v>-0.0277859257328698</v>
      </c>
    </row>
    <row r="1675" spans="2:8">
      <c r="B1675" s="31">
        <v>42380</v>
      </c>
      <c r="C1675">
        <v>357.831268</v>
      </c>
      <c r="D1675">
        <f t="shared" si="55"/>
        <v>-0.376181739936712</v>
      </c>
      <c r="E1675">
        <v>0.0190173207557704</v>
      </c>
      <c r="G1675">
        <v>1666</v>
      </c>
      <c r="H1675">
        <f ca="1" t="shared" ref="H1675:H1738" si="56">_xlfn.NORM.INV(RAND(),N$12,N$13)</f>
        <v>0.00708096204112569</v>
      </c>
    </row>
    <row r="1676" spans="2:8">
      <c r="B1676" s="31">
        <v>44523</v>
      </c>
      <c r="C1676">
        <v>492.440857</v>
      </c>
      <c r="D1676">
        <f t="shared" si="55"/>
        <v>0.847723226182266</v>
      </c>
      <c r="E1676">
        <v>0.0189707654578304</v>
      </c>
      <c r="G1676">
        <v>1667</v>
      </c>
      <c r="H1676">
        <f ca="1" t="shared" si="56"/>
        <v>-0.0309224029016966</v>
      </c>
    </row>
    <row r="1677" spans="2:8">
      <c r="B1677" s="31">
        <v>38111</v>
      </c>
      <c r="C1677">
        <v>74.987305</v>
      </c>
      <c r="D1677">
        <f t="shared" si="55"/>
        <v>-1.34185066392238</v>
      </c>
      <c r="E1677">
        <v>0.0189691841839096</v>
      </c>
      <c r="G1677">
        <v>1668</v>
      </c>
      <c r="H1677">
        <f ca="1" t="shared" si="56"/>
        <v>-0.0578483218254917</v>
      </c>
    </row>
    <row r="1678" spans="2:8">
      <c r="B1678" s="31">
        <v>43812</v>
      </c>
      <c r="C1678">
        <v>175.60907</v>
      </c>
      <c r="D1678">
        <f t="shared" si="55"/>
        <v>0.865960556593119</v>
      </c>
      <c r="E1678">
        <v>0.0189586733760392</v>
      </c>
      <c r="G1678">
        <v>1669</v>
      </c>
      <c r="H1678">
        <f ca="1" t="shared" si="56"/>
        <v>0.017900127776004</v>
      </c>
    </row>
    <row r="1679" spans="2:8">
      <c r="B1679" s="31">
        <v>37699</v>
      </c>
      <c r="C1679">
        <v>23.538542</v>
      </c>
      <c r="D1679">
        <f t="shared" si="55"/>
        <v>-22.0633444501363</v>
      </c>
      <c r="E1679">
        <v>0.0189481999352382</v>
      </c>
      <c r="G1679">
        <v>1670</v>
      </c>
      <c r="H1679">
        <f ca="1" t="shared" si="56"/>
        <v>0.0515523515133586</v>
      </c>
    </row>
    <row r="1680" spans="2:8">
      <c r="B1680" s="31">
        <v>45082</v>
      </c>
      <c r="C1680">
        <v>542.877502</v>
      </c>
      <c r="D1680">
        <f t="shared" si="55"/>
        <v>0.434691080640877</v>
      </c>
      <c r="E1680">
        <v>0.0189473149321999</v>
      </c>
      <c r="G1680">
        <v>1671</v>
      </c>
      <c r="H1680">
        <f ca="1" t="shared" si="56"/>
        <v>0.0168189846705529</v>
      </c>
    </row>
    <row r="1681" spans="2:8">
      <c r="B1681" s="31">
        <v>43269</v>
      </c>
      <c r="C1681">
        <v>306.893494</v>
      </c>
      <c r="D1681">
        <f t="shared" si="55"/>
        <v>-0.290604303263594</v>
      </c>
      <c r="E1681">
        <v>0.0189442725690366</v>
      </c>
      <c r="G1681">
        <v>1672</v>
      </c>
      <c r="H1681">
        <f ca="1" t="shared" si="56"/>
        <v>-0.00355696410071186</v>
      </c>
    </row>
    <row r="1682" spans="2:8">
      <c r="B1682" s="31">
        <v>42496</v>
      </c>
      <c r="C1682">
        <v>396.078064</v>
      </c>
      <c r="D1682">
        <f t="shared" si="55"/>
        <v>0.714186494306839</v>
      </c>
      <c r="E1682">
        <v>0.0189365851879138</v>
      </c>
      <c r="G1682">
        <v>1673</v>
      </c>
      <c r="H1682">
        <f ca="1" t="shared" si="56"/>
        <v>-0.0125404537490952</v>
      </c>
    </row>
    <row r="1683" spans="2:8">
      <c r="B1683" s="31">
        <v>39531</v>
      </c>
      <c r="C1683">
        <v>113.20446</v>
      </c>
      <c r="D1683">
        <f t="shared" si="55"/>
        <v>-1.49794274006519</v>
      </c>
      <c r="E1683">
        <v>0.0189234505424963</v>
      </c>
      <c r="G1683">
        <v>1674</v>
      </c>
      <c r="H1683">
        <f ca="1" t="shared" si="56"/>
        <v>-0.0332791279076002</v>
      </c>
    </row>
    <row r="1684" spans="2:8">
      <c r="B1684" s="31">
        <v>41316</v>
      </c>
      <c r="C1684">
        <v>282.778259</v>
      </c>
      <c r="D1684">
        <f t="shared" si="55"/>
        <v>0.301252480658352</v>
      </c>
      <c r="E1684">
        <v>0.0189070263707932</v>
      </c>
      <c r="G1684">
        <v>1675</v>
      </c>
      <c r="H1684">
        <f ca="1" t="shared" si="56"/>
        <v>0.0208546268983118</v>
      </c>
    </row>
    <row r="1685" spans="2:8">
      <c r="B1685" s="31">
        <v>40731</v>
      </c>
      <c r="C1685">
        <v>197.590607</v>
      </c>
      <c r="D1685">
        <f t="shared" si="55"/>
        <v>0.309669219245832</v>
      </c>
      <c r="E1685">
        <v>0.0189017234002424</v>
      </c>
      <c r="G1685">
        <v>1676</v>
      </c>
      <c r="H1685">
        <f ca="1" t="shared" si="56"/>
        <v>0.0277551896157003</v>
      </c>
    </row>
    <row r="1686" spans="2:8">
      <c r="B1686" s="31">
        <v>40780</v>
      </c>
      <c r="C1686">
        <v>136.402878</v>
      </c>
      <c r="D1686">
        <f t="shared" si="55"/>
        <v>0.701762883624787</v>
      </c>
      <c r="E1686">
        <v>0.0189010381437845</v>
      </c>
      <c r="G1686">
        <v>1677</v>
      </c>
      <c r="H1686">
        <f ca="1" t="shared" si="56"/>
        <v>-0.00946351847152716</v>
      </c>
    </row>
    <row r="1687" spans="2:8">
      <c r="B1687" s="31">
        <v>37851</v>
      </c>
      <c r="C1687">
        <v>40.680401</v>
      </c>
      <c r="D1687">
        <f t="shared" si="55"/>
        <v>-8.50190237800262</v>
      </c>
      <c r="E1687">
        <v>0.0188971096917162</v>
      </c>
      <c r="G1687">
        <v>1678</v>
      </c>
      <c r="H1687">
        <f ca="1" t="shared" si="56"/>
        <v>0.0149050297116828</v>
      </c>
    </row>
    <row r="1688" spans="2:8">
      <c r="B1688" s="31">
        <v>42514</v>
      </c>
      <c r="C1688">
        <v>386.541199</v>
      </c>
      <c r="D1688">
        <f t="shared" si="55"/>
        <v>0.49848604883124</v>
      </c>
      <c r="E1688">
        <v>0.0188897509990908</v>
      </c>
      <c r="G1688">
        <v>1679</v>
      </c>
      <c r="H1688">
        <f ca="1" t="shared" si="56"/>
        <v>-0.00571366549904633</v>
      </c>
    </row>
    <row r="1689" spans="2:8">
      <c r="B1689" s="31">
        <v>40730</v>
      </c>
      <c r="C1689">
        <v>193.855804</v>
      </c>
      <c r="D1689">
        <f t="shared" si="55"/>
        <v>0.267864763027678</v>
      </c>
      <c r="E1689">
        <v>0.0188799505843013</v>
      </c>
      <c r="G1689">
        <v>1680</v>
      </c>
      <c r="H1689">
        <f ca="1" t="shared" si="56"/>
        <v>0.0284436556485815</v>
      </c>
    </row>
    <row r="1690" spans="2:8">
      <c r="B1690" s="31">
        <v>40368</v>
      </c>
      <c r="C1690">
        <v>141.928665</v>
      </c>
      <c r="D1690">
        <f t="shared" si="55"/>
        <v>-0.0343841534759733</v>
      </c>
      <c r="E1690">
        <v>0.0188792306332199</v>
      </c>
      <c r="G1690">
        <v>1681</v>
      </c>
      <c r="H1690">
        <f ca="1" t="shared" si="56"/>
        <v>-0.00419814412953692</v>
      </c>
    </row>
    <row r="1691" spans="2:8">
      <c r="B1691" s="31">
        <v>40193</v>
      </c>
      <c r="C1691">
        <v>146.808762</v>
      </c>
      <c r="D1691">
        <f t="shared" si="55"/>
        <v>0.844811292666578</v>
      </c>
      <c r="E1691">
        <v>0.0188784031841369</v>
      </c>
      <c r="G1691">
        <v>1682</v>
      </c>
      <c r="H1691">
        <f ca="1" t="shared" si="56"/>
        <v>-0.0184028404368311</v>
      </c>
    </row>
    <row r="1692" spans="2:8">
      <c r="B1692" s="31">
        <v>33451</v>
      </c>
      <c r="C1692">
        <v>22.783062</v>
      </c>
      <c r="D1692">
        <f t="shared" si="55"/>
        <v>-6.86055219443286</v>
      </c>
      <c r="E1692">
        <v>0.018867920387523</v>
      </c>
      <c r="G1692">
        <v>1683</v>
      </c>
      <c r="H1692">
        <f ca="1" t="shared" si="56"/>
        <v>-0.034360047631901</v>
      </c>
    </row>
    <row r="1693" spans="2:8">
      <c r="B1693" s="31">
        <v>43419</v>
      </c>
      <c r="C1693">
        <v>179.087448</v>
      </c>
      <c r="D1693">
        <f t="shared" si="55"/>
        <v>-1.66481725173726</v>
      </c>
      <c r="E1693">
        <v>0.0188677768192889</v>
      </c>
      <c r="G1693">
        <v>1684</v>
      </c>
      <c r="H1693">
        <f ca="1" t="shared" si="56"/>
        <v>0.031467332426931</v>
      </c>
    </row>
    <row r="1694" spans="2:8">
      <c r="B1694" s="31">
        <v>44558</v>
      </c>
      <c r="C1694">
        <v>477.235321</v>
      </c>
      <c r="D1694">
        <f t="shared" si="55"/>
        <v>0.801382023020882</v>
      </c>
      <c r="E1694">
        <v>0.0188463439402466</v>
      </c>
      <c r="G1694">
        <v>1685</v>
      </c>
      <c r="H1694">
        <f ca="1" t="shared" si="56"/>
        <v>-0.0139007084113244</v>
      </c>
    </row>
    <row r="1695" spans="2:8">
      <c r="B1695" s="31">
        <v>38695</v>
      </c>
      <c r="C1695">
        <v>94.787514</v>
      </c>
      <c r="D1695">
        <f t="shared" si="55"/>
        <v>0.481365689156063</v>
      </c>
      <c r="E1695">
        <v>0.018832037308205</v>
      </c>
      <c r="G1695">
        <v>1686</v>
      </c>
      <c r="H1695">
        <f ca="1" t="shared" si="56"/>
        <v>0.0371612206942573</v>
      </c>
    </row>
    <row r="1696" spans="2:8">
      <c r="B1696" s="31">
        <v>37895</v>
      </c>
      <c r="C1696">
        <v>49.160057</v>
      </c>
      <c r="D1696">
        <f t="shared" si="55"/>
        <v>-3.44510357260163</v>
      </c>
      <c r="E1696">
        <v>0.0188288837826205</v>
      </c>
      <c r="G1696">
        <v>1687</v>
      </c>
      <c r="H1696">
        <f ca="1" t="shared" si="56"/>
        <v>-0.0175385475030856</v>
      </c>
    </row>
    <row r="1697" spans="2:8">
      <c r="B1697" s="31">
        <v>41064</v>
      </c>
      <c r="C1697">
        <v>218.521545</v>
      </c>
      <c r="D1697">
        <f t="shared" si="55"/>
        <v>0.333750692637653</v>
      </c>
      <c r="E1697">
        <v>0.0187896392550217</v>
      </c>
      <c r="G1697">
        <v>1688</v>
      </c>
      <c r="H1697">
        <f ca="1" t="shared" si="56"/>
        <v>-0.0232084980348225</v>
      </c>
    </row>
    <row r="1698" spans="2:8">
      <c r="B1698" s="31">
        <v>38973</v>
      </c>
      <c r="C1698">
        <v>145.589828</v>
      </c>
      <c r="D1698">
        <f t="shared" si="55"/>
        <v>0.859397436749496</v>
      </c>
      <c r="E1698">
        <v>0.0187886958696043</v>
      </c>
      <c r="G1698">
        <v>1689</v>
      </c>
      <c r="H1698">
        <f ca="1" t="shared" si="56"/>
        <v>-0.00235327273636823</v>
      </c>
    </row>
    <row r="1699" spans="2:8">
      <c r="B1699" s="31">
        <v>37481</v>
      </c>
      <c r="C1699">
        <v>20.470303</v>
      </c>
      <c r="D1699">
        <f t="shared" si="55"/>
        <v>-0.118231225009224</v>
      </c>
      <c r="E1699">
        <v>0.0187829657431061</v>
      </c>
      <c r="G1699">
        <v>1690</v>
      </c>
      <c r="H1699">
        <f ca="1" t="shared" si="56"/>
        <v>0.0017585689660613</v>
      </c>
    </row>
    <row r="1700" spans="2:8">
      <c r="B1700" s="31">
        <v>33448</v>
      </c>
      <c r="C1700">
        <v>22.890532</v>
      </c>
      <c r="D1700">
        <f t="shared" si="55"/>
        <v>-4.87684834061524</v>
      </c>
      <c r="E1700">
        <v>0.0187794237372901</v>
      </c>
      <c r="G1700">
        <v>1691</v>
      </c>
      <c r="H1700">
        <f ca="1" t="shared" si="56"/>
        <v>-0.0779280727655399</v>
      </c>
    </row>
    <row r="1701" spans="2:8">
      <c r="B1701" s="31">
        <v>39358</v>
      </c>
      <c r="C1701">
        <v>134.524185</v>
      </c>
      <c r="D1701">
        <f t="shared" si="55"/>
        <v>0.816676503187884</v>
      </c>
      <c r="E1701">
        <v>0.0187793369645763</v>
      </c>
      <c r="G1701">
        <v>1692</v>
      </c>
      <c r="H1701">
        <f ca="1" t="shared" si="56"/>
        <v>0.00636230516811238</v>
      </c>
    </row>
    <row r="1702" spans="2:8">
      <c r="B1702" s="31">
        <v>39777</v>
      </c>
      <c r="C1702">
        <v>24.661444</v>
      </c>
      <c r="D1702">
        <f t="shared" si="55"/>
        <v>-18.3256802805221</v>
      </c>
      <c r="E1702">
        <v>0.0187706770130735</v>
      </c>
      <c r="G1702">
        <v>1693</v>
      </c>
      <c r="H1702">
        <f ca="1" t="shared" si="56"/>
        <v>0.0116766161611529</v>
      </c>
    </row>
    <row r="1703" spans="2:8">
      <c r="B1703" s="31">
        <v>41991</v>
      </c>
      <c r="C1703">
        <v>476.599182</v>
      </c>
      <c r="D1703">
        <f t="shared" si="55"/>
        <v>0.949226660653396</v>
      </c>
      <c r="E1703">
        <v>0.0187666771950104</v>
      </c>
      <c r="G1703">
        <v>1694</v>
      </c>
      <c r="H1703">
        <f ca="1" t="shared" si="56"/>
        <v>0.00899763639937805</v>
      </c>
    </row>
    <row r="1704" spans="2:8">
      <c r="B1704" s="31">
        <v>39862</v>
      </c>
      <c r="C1704">
        <v>24.198532</v>
      </c>
      <c r="D1704">
        <f t="shared" si="55"/>
        <v>-0.927238106840531</v>
      </c>
      <c r="E1704">
        <v>0.0187546087506465</v>
      </c>
      <c r="G1704">
        <v>1695</v>
      </c>
      <c r="H1704">
        <f ca="1" t="shared" si="56"/>
        <v>-0.00144579040517225</v>
      </c>
    </row>
    <row r="1705" spans="2:8">
      <c r="B1705" s="31">
        <v>35888</v>
      </c>
      <c r="C1705">
        <v>46.636333</v>
      </c>
      <c r="D1705">
        <f t="shared" si="55"/>
        <v>-5.6476935054049</v>
      </c>
      <c r="E1705">
        <v>0.0187537686550098</v>
      </c>
      <c r="G1705">
        <v>1696</v>
      </c>
      <c r="H1705">
        <f ca="1" t="shared" si="56"/>
        <v>0.00925666894352792</v>
      </c>
    </row>
    <row r="1706" spans="2:8">
      <c r="B1706" s="31">
        <v>44454</v>
      </c>
      <c r="C1706">
        <v>310.024048</v>
      </c>
      <c r="D1706">
        <f t="shared" si="55"/>
        <v>0.759459962925199</v>
      </c>
      <c r="E1706">
        <v>0.0187529742854012</v>
      </c>
      <c r="G1706">
        <v>1697</v>
      </c>
      <c r="H1706">
        <f ca="1" t="shared" si="56"/>
        <v>0.0180760003220271</v>
      </c>
    </row>
    <row r="1707" spans="2:8">
      <c r="B1707" s="31">
        <v>38316</v>
      </c>
      <c r="C1707">
        <v>74.573196</v>
      </c>
      <c r="D1707">
        <f t="shared" si="55"/>
        <v>-2.79391064317533</v>
      </c>
      <c r="E1707">
        <v>0.0187364773798886</v>
      </c>
      <c r="G1707">
        <v>1698</v>
      </c>
      <c r="H1707">
        <f ca="1" t="shared" si="56"/>
        <v>0.0207594288135003</v>
      </c>
    </row>
    <row r="1708" spans="2:8">
      <c r="B1708" s="31">
        <v>41400</v>
      </c>
      <c r="C1708">
        <v>282.924042</v>
      </c>
      <c r="D1708">
        <f t="shared" si="55"/>
        <v>0.648904065211962</v>
      </c>
      <c r="E1708">
        <v>0.0187253510254882</v>
      </c>
      <c r="G1708">
        <v>1699</v>
      </c>
      <c r="H1708">
        <f ca="1" t="shared" si="56"/>
        <v>-0.0644249518140081</v>
      </c>
    </row>
    <row r="1709" spans="2:8">
      <c r="B1709" s="31">
        <v>40112</v>
      </c>
      <c r="C1709">
        <v>99.333481</v>
      </c>
      <c r="D1709">
        <f t="shared" si="55"/>
        <v>-1.38780712819276</v>
      </c>
      <c r="E1709">
        <v>0.0187245829027175</v>
      </c>
      <c r="G1709">
        <v>1700</v>
      </c>
      <c r="H1709">
        <f ca="1" t="shared" si="56"/>
        <v>0.051181575527067</v>
      </c>
    </row>
    <row r="1710" spans="2:8">
      <c r="B1710" s="31">
        <v>40940</v>
      </c>
      <c r="C1710">
        <v>237.189194</v>
      </c>
      <c r="D1710">
        <f t="shared" si="55"/>
        <v>0.612029091848088</v>
      </c>
      <c r="E1710">
        <v>0.0187197609010805</v>
      </c>
      <c r="G1710">
        <v>1701</v>
      </c>
      <c r="H1710">
        <f ca="1" t="shared" si="56"/>
        <v>-0.0190978049527085</v>
      </c>
    </row>
    <row r="1711" spans="2:8">
      <c r="B1711" s="31">
        <v>40051</v>
      </c>
      <c r="C1711">
        <v>92.022507</v>
      </c>
      <c r="D1711">
        <f t="shared" si="55"/>
        <v>0.87490386455131</v>
      </c>
      <c r="E1711">
        <v>0.0187113246110541</v>
      </c>
      <c r="G1711">
        <v>1702</v>
      </c>
      <c r="H1711">
        <f ca="1" t="shared" si="56"/>
        <v>0.00227292965274383</v>
      </c>
    </row>
    <row r="1712" spans="2:8">
      <c r="B1712" s="31">
        <v>37019</v>
      </c>
      <c r="C1712">
        <v>11.51166</v>
      </c>
      <c r="D1712">
        <f t="shared" si="55"/>
        <v>-24.3945932211341</v>
      </c>
      <c r="E1712">
        <v>0.018703992299981</v>
      </c>
      <c r="G1712">
        <v>1703</v>
      </c>
      <c r="H1712">
        <f ca="1" t="shared" si="56"/>
        <v>-0.0197438722402967</v>
      </c>
    </row>
    <row r="1713" spans="2:8">
      <c r="B1713" s="31">
        <v>43245</v>
      </c>
      <c r="C1713">
        <v>292.333923</v>
      </c>
      <c r="D1713">
        <f t="shared" si="55"/>
        <v>0.427162950226615</v>
      </c>
      <c r="E1713">
        <v>0.0186979121133336</v>
      </c>
      <c r="G1713">
        <v>1704</v>
      </c>
      <c r="H1713">
        <f ca="1" t="shared" si="56"/>
        <v>0.0185776134925108</v>
      </c>
    </row>
    <row r="1714" spans="2:8">
      <c r="B1714" s="31">
        <v>43399</v>
      </c>
      <c r="C1714">
        <v>167.459702</v>
      </c>
      <c r="D1714">
        <f t="shared" si="55"/>
        <v>-1.68308597013985</v>
      </c>
      <c r="E1714">
        <v>0.0186943781853857</v>
      </c>
      <c r="G1714">
        <v>1705</v>
      </c>
      <c r="H1714">
        <f ca="1" t="shared" si="56"/>
        <v>0.0343377991237246</v>
      </c>
    </row>
    <row r="1715" spans="2:8">
      <c r="B1715" s="31">
        <v>44957</v>
      </c>
      <c r="C1715">
        <v>449.308777</v>
      </c>
      <c r="D1715">
        <f t="shared" si="55"/>
        <v>-0.60296761129151</v>
      </c>
      <c r="E1715">
        <v>0.0186905474139002</v>
      </c>
      <c r="G1715">
        <v>1706</v>
      </c>
      <c r="H1715">
        <f ca="1" t="shared" si="56"/>
        <v>-0.0286488351544377</v>
      </c>
    </row>
    <row r="1716" spans="2:8">
      <c r="B1716" s="31">
        <v>45266</v>
      </c>
      <c r="C1716">
        <v>720.227417</v>
      </c>
      <c r="D1716">
        <f t="shared" si="55"/>
        <v>0.905659984060285</v>
      </c>
      <c r="E1716">
        <v>0.01868636861404</v>
      </c>
      <c r="G1716">
        <v>1707</v>
      </c>
      <c r="H1716">
        <f ca="1" t="shared" si="56"/>
        <v>0.0261686572309631</v>
      </c>
    </row>
    <row r="1717" spans="2:8">
      <c r="B1717" s="31">
        <v>38525</v>
      </c>
      <c r="C1717">
        <v>67.946266</v>
      </c>
      <c r="D1717">
        <f t="shared" si="55"/>
        <v>-2.33415497769958</v>
      </c>
      <c r="E1717">
        <v>0.0186841172405264</v>
      </c>
      <c r="G1717">
        <v>1708</v>
      </c>
      <c r="H1717">
        <f ca="1" t="shared" si="56"/>
        <v>-0.00637779090459294</v>
      </c>
    </row>
    <row r="1718" spans="2:8">
      <c r="B1718" s="31">
        <v>41158</v>
      </c>
      <c r="C1718">
        <v>226.543381</v>
      </c>
      <c r="D1718">
        <f t="shared" si="55"/>
        <v>-0.469459538082907</v>
      </c>
      <c r="E1718">
        <v>0.0186655729305992</v>
      </c>
      <c r="G1718">
        <v>1709</v>
      </c>
      <c r="H1718">
        <f ca="1" t="shared" si="56"/>
        <v>0.0401944826403864</v>
      </c>
    </row>
    <row r="1719" spans="2:8">
      <c r="B1719" s="31">
        <v>42242</v>
      </c>
      <c r="C1719">
        <v>332.896332</v>
      </c>
      <c r="D1719">
        <f t="shared" si="55"/>
        <v>0.744522267671006</v>
      </c>
      <c r="E1719">
        <v>0.0186512238290447</v>
      </c>
      <c r="G1719">
        <v>1710</v>
      </c>
      <c r="H1719">
        <f ca="1" t="shared" si="56"/>
        <v>0.00207229765190755</v>
      </c>
    </row>
    <row r="1720" spans="2:8">
      <c r="B1720" s="31">
        <v>38026</v>
      </c>
      <c r="C1720">
        <v>85.0476</v>
      </c>
      <c r="D1720">
        <f t="shared" si="55"/>
        <v>-3.52105219900385</v>
      </c>
      <c r="E1720">
        <v>0.0186311430304912</v>
      </c>
      <c r="G1720">
        <v>1711</v>
      </c>
      <c r="H1720">
        <f ca="1" t="shared" si="56"/>
        <v>0.0360089321202724</v>
      </c>
    </row>
    <row r="1721" spans="2:8">
      <c r="B1721" s="31">
        <v>42502</v>
      </c>
      <c r="C1721">
        <v>384.504639</v>
      </c>
      <c r="D1721">
        <f t="shared" si="55"/>
        <v>0.637239346805384</v>
      </c>
      <c r="E1721">
        <v>0.0186021656815434</v>
      </c>
      <c r="G1721">
        <v>1712</v>
      </c>
      <c r="H1721">
        <f ca="1" t="shared" si="56"/>
        <v>-0.0124833211684967</v>
      </c>
    </row>
    <row r="1722" spans="2:8">
      <c r="B1722" s="31">
        <v>39034</v>
      </c>
      <c r="C1722">
        <v>139.483154</v>
      </c>
      <c r="D1722">
        <f t="shared" si="55"/>
        <v>0.55935166192184</v>
      </c>
      <c r="E1722">
        <v>0.0185918222067162</v>
      </c>
      <c r="G1722">
        <v>1713</v>
      </c>
      <c r="H1722">
        <f ca="1" t="shared" si="56"/>
        <v>0.0299239397598663</v>
      </c>
    </row>
    <row r="1723" spans="2:8">
      <c r="B1723" s="31">
        <v>38174</v>
      </c>
      <c r="C1723">
        <v>61.46302</v>
      </c>
      <c r="D1723">
        <f t="shared" si="55"/>
        <v>-5.616558135282</v>
      </c>
      <c r="E1723">
        <v>0.0185762105409074</v>
      </c>
      <c r="G1723">
        <v>1714</v>
      </c>
      <c r="H1723">
        <f ca="1" t="shared" si="56"/>
        <v>-0.054140787437215</v>
      </c>
    </row>
    <row r="1724" spans="2:8">
      <c r="B1724" s="31">
        <v>45014</v>
      </c>
      <c r="C1724">
        <v>406.673645</v>
      </c>
      <c r="D1724">
        <f t="shared" si="55"/>
        <v>0.949040051513542</v>
      </c>
      <c r="E1724">
        <v>0.0185728042445437</v>
      </c>
      <c r="G1724">
        <v>1715</v>
      </c>
      <c r="H1724">
        <f ca="1" t="shared" si="56"/>
        <v>-0.0453285342359961</v>
      </c>
    </row>
    <row r="1725" spans="2:8">
      <c r="B1725" s="31">
        <v>37488</v>
      </c>
      <c r="C1725">
        <v>20.724068</v>
      </c>
      <c r="D1725">
        <f t="shared" si="55"/>
        <v>-25.0943639057737</v>
      </c>
      <c r="E1725">
        <v>0.0185531624389574</v>
      </c>
      <c r="G1725">
        <v>1716</v>
      </c>
      <c r="H1725">
        <f ca="1" t="shared" si="56"/>
        <v>0.0134181918000801</v>
      </c>
    </row>
    <row r="1726" spans="2:8">
      <c r="B1726" s="31">
        <v>42094</v>
      </c>
      <c r="C1726">
        <v>540.781372</v>
      </c>
      <c r="D1726">
        <f t="shared" si="55"/>
        <v>0.775245856656468</v>
      </c>
      <c r="E1726">
        <v>0.0185388264446359</v>
      </c>
      <c r="G1726">
        <v>1717</v>
      </c>
      <c r="H1726">
        <f ca="1" t="shared" si="56"/>
        <v>-0.0171009326391715</v>
      </c>
    </row>
    <row r="1727" spans="2:8">
      <c r="B1727" s="31">
        <v>39331</v>
      </c>
      <c r="C1727">
        <v>121.542854</v>
      </c>
      <c r="D1727">
        <f t="shared" si="55"/>
        <v>0.809014448517064</v>
      </c>
      <c r="E1727">
        <v>0.0185379142076095</v>
      </c>
      <c r="G1727">
        <v>1718</v>
      </c>
      <c r="H1727">
        <f ca="1" t="shared" si="56"/>
        <v>-0.000395253323220206</v>
      </c>
    </row>
    <row r="1728" spans="2:8">
      <c r="B1728" s="31">
        <v>34277</v>
      </c>
      <c r="C1728">
        <v>23.212929</v>
      </c>
      <c r="D1728">
        <f t="shared" si="55"/>
        <v>0</v>
      </c>
      <c r="E1728">
        <v>0.0185184299663346</v>
      </c>
      <c r="G1728">
        <v>1719</v>
      </c>
      <c r="H1728">
        <f ca="1" t="shared" si="56"/>
        <v>0.0347836465225378</v>
      </c>
    </row>
    <row r="1729" spans="2:8">
      <c r="B1729" s="31">
        <v>34222</v>
      </c>
      <c r="C1729">
        <v>23.212929</v>
      </c>
      <c r="D1729">
        <f t="shared" si="55"/>
        <v>0</v>
      </c>
      <c r="E1729">
        <v>0.0185184299663346</v>
      </c>
      <c r="G1729">
        <v>1720</v>
      </c>
      <c r="H1729">
        <f ca="1" t="shared" si="56"/>
        <v>0.0320226739157221</v>
      </c>
    </row>
    <row r="1730" spans="2:8">
      <c r="B1730" s="31">
        <v>33455</v>
      </c>
      <c r="C1730">
        <v>23.212929</v>
      </c>
      <c r="D1730">
        <f t="shared" si="55"/>
        <v>-3.6068760646276</v>
      </c>
      <c r="E1730">
        <v>0.0185184299663346</v>
      </c>
      <c r="G1730">
        <v>1721</v>
      </c>
      <c r="H1730">
        <f ca="1" t="shared" si="56"/>
        <v>-0.0177620377321042</v>
      </c>
    </row>
    <row r="1731" spans="2:8">
      <c r="B1731" s="31">
        <v>40126</v>
      </c>
      <c r="C1731">
        <v>106.939087</v>
      </c>
      <c r="D1731">
        <f t="shared" si="55"/>
        <v>0.378922526241504</v>
      </c>
      <c r="E1731">
        <v>0.0185121086736041</v>
      </c>
      <c r="G1731">
        <v>1722</v>
      </c>
      <c r="H1731">
        <f ca="1" t="shared" si="56"/>
        <v>-0.0200311780044698</v>
      </c>
    </row>
    <row r="1732" spans="2:8">
      <c r="B1732" s="31">
        <v>37964</v>
      </c>
      <c r="C1732">
        <v>66.417458</v>
      </c>
      <c r="D1732">
        <f t="shared" si="55"/>
        <v>-8.2874141012744</v>
      </c>
      <c r="E1732">
        <v>0.018424628657122</v>
      </c>
      <c r="G1732">
        <v>1723</v>
      </c>
      <c r="H1732">
        <f ca="1" t="shared" si="56"/>
        <v>-0.0591108608180164</v>
      </c>
    </row>
    <row r="1733" spans="2:8">
      <c r="B1733" s="31">
        <v>45154</v>
      </c>
      <c r="C1733">
        <v>616.846436</v>
      </c>
      <c r="D1733">
        <f t="shared" si="55"/>
        <v>0.907613156737117</v>
      </c>
      <c r="E1733">
        <v>0.018424245220086</v>
      </c>
      <c r="G1733">
        <v>1724</v>
      </c>
      <c r="H1733">
        <f ca="1" t="shared" si="56"/>
        <v>0.00434147388898843</v>
      </c>
    </row>
    <row r="1734" spans="2:8">
      <c r="B1734" s="31">
        <v>34964</v>
      </c>
      <c r="C1734">
        <v>56.988495</v>
      </c>
      <c r="D1734">
        <f t="shared" si="55"/>
        <v>0.517597771269447</v>
      </c>
      <c r="E1734">
        <v>0.0184051535314277</v>
      </c>
      <c r="G1734">
        <v>1725</v>
      </c>
      <c r="H1734">
        <f ca="1" t="shared" si="56"/>
        <v>0.0219159719106869</v>
      </c>
    </row>
    <row r="1735" spans="2:8">
      <c r="B1735" s="31">
        <v>36200</v>
      </c>
      <c r="C1735">
        <v>27.491377</v>
      </c>
      <c r="D1735">
        <f t="shared" si="55"/>
        <v>-2.73976574545538</v>
      </c>
      <c r="E1735">
        <v>0.0183781990985755</v>
      </c>
      <c r="G1735">
        <v>1726</v>
      </c>
      <c r="H1735">
        <f ca="1" t="shared" si="56"/>
        <v>-0.0437776152313876</v>
      </c>
    </row>
    <row r="1736" spans="2:8">
      <c r="B1736" s="31">
        <v>44015</v>
      </c>
      <c r="C1736">
        <v>102.81131</v>
      </c>
      <c r="D1736">
        <f t="shared" si="55"/>
        <v>0.885936926589108</v>
      </c>
      <c r="E1736">
        <v>0.0183662672910208</v>
      </c>
      <c r="G1736">
        <v>1727</v>
      </c>
      <c r="H1736">
        <f ca="1" t="shared" si="56"/>
        <v>-0.00102902412272092</v>
      </c>
    </row>
    <row r="1737" spans="2:8">
      <c r="B1737" s="31">
        <v>37020</v>
      </c>
      <c r="C1737">
        <v>11.726974</v>
      </c>
      <c r="D1737">
        <f t="shared" si="55"/>
        <v>-21.8618075728658</v>
      </c>
      <c r="E1737">
        <v>0.0183605762236704</v>
      </c>
      <c r="G1737">
        <v>1728</v>
      </c>
      <c r="H1737">
        <f ca="1" t="shared" si="56"/>
        <v>-0.0512883984647393</v>
      </c>
    </row>
    <row r="1738" spans="2:8">
      <c r="B1738" s="31">
        <v>41359</v>
      </c>
      <c r="C1738">
        <v>268.099823</v>
      </c>
      <c r="D1738">
        <f t="shared" ref="D1738:D1801" si="57">(C1738-C1739)/C1738</f>
        <v>0.750110726481159</v>
      </c>
      <c r="E1738">
        <v>0.01831056039153</v>
      </c>
      <c r="G1738">
        <v>1729</v>
      </c>
      <c r="H1738">
        <f ca="1" t="shared" si="56"/>
        <v>-0.0317908944628463</v>
      </c>
    </row>
    <row r="1739" spans="2:8">
      <c r="B1739" s="31">
        <v>39968</v>
      </c>
      <c r="C1739">
        <v>66.99527</v>
      </c>
      <c r="D1739">
        <f t="shared" si="57"/>
        <v>0.673561372317777</v>
      </c>
      <c r="E1739">
        <v>0.0182905449892209</v>
      </c>
      <c r="G1739">
        <v>1730</v>
      </c>
      <c r="H1739">
        <f ca="1" t="shared" ref="H1739:H1802" si="58">_xlfn.NORM.INV(RAND(),N$12,N$13)</f>
        <v>-0.095053968218299</v>
      </c>
    </row>
    <row r="1740" spans="2:8">
      <c r="B1740" s="31">
        <v>37543</v>
      </c>
      <c r="C1740">
        <v>21.869844</v>
      </c>
      <c r="D1740">
        <f t="shared" si="57"/>
        <v>-5.38683741868483</v>
      </c>
      <c r="E1740">
        <v>0.0182840353136492</v>
      </c>
      <c r="G1740">
        <v>1731</v>
      </c>
      <c r="H1740">
        <f ca="1" t="shared" si="58"/>
        <v>-0.0218122339204562</v>
      </c>
    </row>
    <row r="1741" spans="2:8">
      <c r="B1741" s="31">
        <v>39370</v>
      </c>
      <c r="C1741">
        <v>139.679138</v>
      </c>
      <c r="D1741">
        <f t="shared" si="57"/>
        <v>0.789188038946804</v>
      </c>
      <c r="E1741">
        <v>0.018269585827484</v>
      </c>
      <c r="G1741">
        <v>1732</v>
      </c>
      <c r="H1741">
        <f ca="1" t="shared" si="58"/>
        <v>0.00778152388072824</v>
      </c>
    </row>
    <row r="1742" spans="2:8">
      <c r="B1742" s="31">
        <v>33497</v>
      </c>
      <c r="C1742">
        <v>29.446033</v>
      </c>
      <c r="D1742">
        <f t="shared" si="57"/>
        <v>-11.2245273921957</v>
      </c>
      <c r="E1742">
        <v>0.0182479589016286</v>
      </c>
      <c r="G1742">
        <v>1733</v>
      </c>
      <c r="H1742">
        <f ca="1" t="shared" si="58"/>
        <v>-0.0704418298304197</v>
      </c>
    </row>
    <row r="1743" spans="2:8">
      <c r="B1743" s="31">
        <v>43195</v>
      </c>
      <c r="C1743">
        <v>359.963837</v>
      </c>
      <c r="D1743">
        <f t="shared" si="57"/>
        <v>0.939030694908389</v>
      </c>
      <c r="E1743">
        <v>0.018222011007178</v>
      </c>
      <c r="G1743">
        <v>1734</v>
      </c>
      <c r="H1743">
        <f ca="1" t="shared" si="58"/>
        <v>-0.023076200956115</v>
      </c>
    </row>
    <row r="1744" spans="2:8">
      <c r="B1744" s="31">
        <v>37389</v>
      </c>
      <c r="C1744">
        <v>21.946745</v>
      </c>
      <c r="D1744">
        <f t="shared" si="57"/>
        <v>-1.3433762956648</v>
      </c>
      <c r="E1744">
        <v>0.0182198316880248</v>
      </c>
      <c r="G1744">
        <v>1735</v>
      </c>
      <c r="H1744">
        <f ca="1" t="shared" si="58"/>
        <v>0.0378667453261547</v>
      </c>
    </row>
    <row r="1745" spans="2:8">
      <c r="B1745" s="31">
        <v>35095</v>
      </c>
      <c r="C1745">
        <v>51.429482</v>
      </c>
      <c r="D1745">
        <f t="shared" si="57"/>
        <v>-1.53272667611157</v>
      </c>
      <c r="E1745">
        <v>0.0182186940945663</v>
      </c>
      <c r="G1745">
        <v>1736</v>
      </c>
      <c r="H1745">
        <f ca="1" t="shared" si="58"/>
        <v>0.0243858081303662</v>
      </c>
    </row>
    <row r="1746" spans="2:8">
      <c r="B1746" s="31">
        <v>39458</v>
      </c>
      <c r="C1746">
        <v>130.256821</v>
      </c>
      <c r="D1746">
        <f t="shared" si="57"/>
        <v>-0.0509231451303421</v>
      </c>
      <c r="E1746">
        <v>0.0182152303563435</v>
      </c>
      <c r="G1746">
        <v>1737</v>
      </c>
      <c r="H1746">
        <f ca="1" t="shared" si="58"/>
        <v>-0.0258267325085861</v>
      </c>
    </row>
    <row r="1747" spans="2:8">
      <c r="B1747" s="31">
        <v>39031</v>
      </c>
      <c r="C1747">
        <v>136.889908</v>
      </c>
      <c r="D1747">
        <f t="shared" si="57"/>
        <v>0.422218860721274</v>
      </c>
      <c r="E1747">
        <v>0.0182106850418804</v>
      </c>
      <c r="G1747">
        <v>1738</v>
      </c>
      <c r="H1747">
        <f ca="1" t="shared" si="58"/>
        <v>0.0236635739166874</v>
      </c>
    </row>
    <row r="1748" spans="2:8">
      <c r="B1748" s="31">
        <v>38658</v>
      </c>
      <c r="C1748">
        <v>79.092407</v>
      </c>
      <c r="D1748">
        <f t="shared" si="57"/>
        <v>-0.405824177281645</v>
      </c>
      <c r="E1748">
        <v>0.0182008874758356</v>
      </c>
      <c r="G1748">
        <v>1739</v>
      </c>
      <c r="H1748">
        <f ca="1" t="shared" si="58"/>
        <v>-0.0052922896758696</v>
      </c>
    </row>
    <row r="1749" spans="2:8">
      <c r="B1749" s="31">
        <v>38742</v>
      </c>
      <c r="C1749">
        <v>111.190018</v>
      </c>
      <c r="D1749">
        <f t="shared" si="57"/>
        <v>-0.229253969542482</v>
      </c>
      <c r="E1749">
        <v>0.0181991786349023</v>
      </c>
      <c r="G1749">
        <v>1740</v>
      </c>
      <c r="H1749">
        <f ca="1" t="shared" si="58"/>
        <v>0.0174846476240162</v>
      </c>
    </row>
    <row r="1750" spans="2:8">
      <c r="B1750" s="31">
        <v>39042</v>
      </c>
      <c r="C1750">
        <v>136.680771</v>
      </c>
      <c r="D1750">
        <f t="shared" si="57"/>
        <v>0.0916825527710843</v>
      </c>
      <c r="E1750">
        <v>0.0181773703925039</v>
      </c>
      <c r="G1750">
        <v>1741</v>
      </c>
      <c r="H1750">
        <f ca="1" t="shared" si="58"/>
        <v>-0.000385867038965098</v>
      </c>
    </row>
    <row r="1751" spans="2:8">
      <c r="B1751" s="31">
        <v>38929</v>
      </c>
      <c r="C1751">
        <v>124.149529</v>
      </c>
      <c r="D1751">
        <f t="shared" si="57"/>
        <v>0.842548552882549</v>
      </c>
      <c r="E1751">
        <v>0.0181253365850466</v>
      </c>
      <c r="G1751">
        <v>1742</v>
      </c>
      <c r="H1751">
        <f ca="1" t="shared" si="58"/>
        <v>-0.0345198587138688</v>
      </c>
    </row>
    <row r="1752" spans="2:8">
      <c r="B1752" s="31">
        <v>37468</v>
      </c>
      <c r="C1752">
        <v>19.547523</v>
      </c>
      <c r="D1752">
        <f t="shared" si="57"/>
        <v>0.260818263265376</v>
      </c>
      <c r="E1752">
        <v>0.0180958477450059</v>
      </c>
      <c r="G1752">
        <v>1743</v>
      </c>
      <c r="H1752">
        <f ca="1" t="shared" si="58"/>
        <v>0.000519916904697211</v>
      </c>
    </row>
    <row r="1753" spans="2:8">
      <c r="B1753" s="31">
        <v>36747</v>
      </c>
      <c r="C1753">
        <v>14.449172</v>
      </c>
      <c r="D1753">
        <f t="shared" si="57"/>
        <v>-1.46172984860309</v>
      </c>
      <c r="E1753">
        <v>0.0180948776857249</v>
      </c>
      <c r="G1753">
        <v>1744</v>
      </c>
      <c r="H1753">
        <f ca="1" t="shared" si="58"/>
        <v>-0.0035297769509937</v>
      </c>
    </row>
    <row r="1754" spans="2:8">
      <c r="B1754" s="31">
        <v>35870</v>
      </c>
      <c r="C1754">
        <v>35.569958</v>
      </c>
      <c r="D1754">
        <f t="shared" si="57"/>
        <v>-1.07639396144353</v>
      </c>
      <c r="E1754">
        <v>0.0180855709753721</v>
      </c>
      <c r="G1754">
        <v>1745</v>
      </c>
      <c r="H1754">
        <f ca="1" t="shared" si="58"/>
        <v>0.021335831928027</v>
      </c>
    </row>
    <row r="1755" spans="2:8">
      <c r="B1755" s="31">
        <v>38063</v>
      </c>
      <c r="C1755">
        <v>73.857246</v>
      </c>
      <c r="D1755">
        <f t="shared" si="57"/>
        <v>0.832787537190325</v>
      </c>
      <c r="E1755">
        <v>0.0180827213622345</v>
      </c>
      <c r="G1755">
        <v>1746</v>
      </c>
      <c r="H1755">
        <f ca="1" t="shared" si="58"/>
        <v>-0.0109389614131876</v>
      </c>
    </row>
    <row r="1756" spans="2:8">
      <c r="B1756" s="31">
        <v>37039</v>
      </c>
      <c r="C1756">
        <v>12.349852</v>
      </c>
      <c r="D1756">
        <f t="shared" si="57"/>
        <v>-1.85093286947892</v>
      </c>
      <c r="E1756">
        <v>0.0180573823880642</v>
      </c>
      <c r="G1756">
        <v>1747</v>
      </c>
      <c r="H1756">
        <f ca="1" t="shared" si="58"/>
        <v>-0.043950811367938</v>
      </c>
    </row>
    <row r="1757" spans="2:8">
      <c r="B1757" s="31">
        <v>39756</v>
      </c>
      <c r="C1757">
        <v>35.208599</v>
      </c>
      <c r="D1757">
        <f t="shared" si="57"/>
        <v>0.32238891413998</v>
      </c>
      <c r="E1757">
        <v>0.0180459324723485</v>
      </c>
      <c r="G1757">
        <v>1748</v>
      </c>
      <c r="H1757">
        <f ca="1" t="shared" si="58"/>
        <v>0.0459527064697203</v>
      </c>
    </row>
    <row r="1758" spans="2:8">
      <c r="B1758" s="31">
        <v>34269</v>
      </c>
      <c r="C1758">
        <v>23.857737</v>
      </c>
      <c r="D1758">
        <f t="shared" si="57"/>
        <v>-4.29946599713124</v>
      </c>
      <c r="E1758">
        <v>0.0180181800143073</v>
      </c>
      <c r="G1758">
        <v>1749</v>
      </c>
      <c r="H1758">
        <f ca="1" t="shared" si="58"/>
        <v>-0.0244263567284505</v>
      </c>
    </row>
    <row r="1759" spans="2:8">
      <c r="B1759" s="31">
        <v>39233</v>
      </c>
      <c r="C1759">
        <v>126.433266</v>
      </c>
      <c r="D1759">
        <f t="shared" si="57"/>
        <v>-2.23327789381</v>
      </c>
      <c r="E1759">
        <v>0.0179967114034688</v>
      </c>
      <c r="G1759">
        <v>1750</v>
      </c>
      <c r="H1759">
        <f ca="1" t="shared" si="58"/>
        <v>0.0400167908801481</v>
      </c>
    </row>
    <row r="1760" spans="2:8">
      <c r="B1760" s="31">
        <v>42481</v>
      </c>
      <c r="C1760">
        <v>408.793884</v>
      </c>
      <c r="D1760">
        <f t="shared" si="57"/>
        <v>-0.940591510904307</v>
      </c>
      <c r="E1760">
        <v>0.0179830209984256</v>
      </c>
      <c r="G1760">
        <v>1751</v>
      </c>
      <c r="H1760">
        <f ca="1" t="shared" si="58"/>
        <v>0.011088831229835</v>
      </c>
    </row>
    <row r="1761" spans="2:8">
      <c r="B1761" s="31">
        <v>45295</v>
      </c>
      <c r="C1761">
        <v>793.301941</v>
      </c>
      <c r="D1761">
        <f t="shared" si="57"/>
        <v>0.926400051503214</v>
      </c>
      <c r="E1761">
        <v>0.0179704363032688</v>
      </c>
      <c r="G1761">
        <v>1752</v>
      </c>
      <c r="H1761">
        <f ca="1" t="shared" si="58"/>
        <v>0.058364593758105</v>
      </c>
    </row>
    <row r="1762" spans="2:8">
      <c r="B1762" s="31">
        <v>34971</v>
      </c>
      <c r="C1762">
        <v>58.386982</v>
      </c>
      <c r="D1762">
        <f t="shared" si="57"/>
        <v>0.589545388730659</v>
      </c>
      <c r="E1762">
        <v>0.0179641071360736</v>
      </c>
      <c r="G1762">
        <v>1753</v>
      </c>
      <c r="H1762">
        <f ca="1" t="shared" si="58"/>
        <v>0.0506512284672971</v>
      </c>
    </row>
    <row r="1763" spans="2:8">
      <c r="B1763" s="31">
        <v>34282</v>
      </c>
      <c r="C1763">
        <v>23.965206</v>
      </c>
      <c r="D1763">
        <f t="shared" si="57"/>
        <v>0</v>
      </c>
      <c r="E1763">
        <v>0.0179372545347617</v>
      </c>
      <c r="G1763">
        <v>1754</v>
      </c>
      <c r="H1763">
        <f ca="1" t="shared" si="58"/>
        <v>0.0378742587040174</v>
      </c>
    </row>
    <row r="1764" spans="2:8">
      <c r="B1764" s="31">
        <v>33591</v>
      </c>
      <c r="C1764">
        <v>23.965206</v>
      </c>
      <c r="D1764">
        <f t="shared" si="57"/>
        <v>-23.743052532075</v>
      </c>
      <c r="E1764">
        <v>0.0179372545347617</v>
      </c>
      <c r="G1764">
        <v>1755</v>
      </c>
      <c r="H1764">
        <f ca="1" t="shared" si="58"/>
        <v>-0.0371782236827445</v>
      </c>
    </row>
    <row r="1765" spans="2:8">
      <c r="B1765" s="31">
        <v>42038</v>
      </c>
      <c r="C1765">
        <v>592.972351</v>
      </c>
      <c r="D1765">
        <f t="shared" si="57"/>
        <v>0.87131975905568</v>
      </c>
      <c r="E1765">
        <v>0.0179015294424747</v>
      </c>
      <c r="G1765">
        <v>1756</v>
      </c>
      <c r="H1765">
        <f ca="1" t="shared" si="58"/>
        <v>-0.0275546912044395</v>
      </c>
    </row>
    <row r="1766" spans="2:8">
      <c r="B1766" s="31">
        <v>38548</v>
      </c>
      <c r="C1766">
        <v>76.303825</v>
      </c>
      <c r="D1766">
        <f t="shared" si="57"/>
        <v>-2.30483584538521</v>
      </c>
      <c r="E1766">
        <v>0.0178956821627226</v>
      </c>
      <c r="G1766">
        <v>1757</v>
      </c>
      <c r="H1766">
        <f ca="1" t="shared" si="58"/>
        <v>0.0164417633161861</v>
      </c>
    </row>
    <row r="1767" spans="2:8">
      <c r="B1767" s="31">
        <v>40528</v>
      </c>
      <c r="C1767">
        <v>252.171616</v>
      </c>
      <c r="D1767">
        <f t="shared" si="57"/>
        <v>0.689941963967904</v>
      </c>
      <c r="E1767">
        <v>0.0178915853876275</v>
      </c>
      <c r="G1767">
        <v>1758</v>
      </c>
      <c r="H1767">
        <f ca="1" t="shared" si="58"/>
        <v>-0.0131092830038541</v>
      </c>
    </row>
    <row r="1768" spans="2:8">
      <c r="B1768" s="31">
        <v>38078</v>
      </c>
      <c r="C1768">
        <v>78.187836</v>
      </c>
      <c r="D1768">
        <f t="shared" si="57"/>
        <v>0.719504118262079</v>
      </c>
      <c r="E1768">
        <v>0.0178896241609757</v>
      </c>
      <c r="G1768">
        <v>1759</v>
      </c>
      <c r="H1768">
        <f ca="1" t="shared" si="58"/>
        <v>0.000254521620395817</v>
      </c>
    </row>
    <row r="1769" spans="2:8">
      <c r="B1769" s="31">
        <v>37504</v>
      </c>
      <c r="C1769">
        <v>21.931366</v>
      </c>
      <c r="D1769">
        <f t="shared" si="57"/>
        <v>-1.45618608526254</v>
      </c>
      <c r="E1769">
        <v>0.0178821510707541</v>
      </c>
      <c r="G1769">
        <v>1760</v>
      </c>
      <c r="H1769">
        <f ca="1" t="shared" si="58"/>
        <v>0.0049909707107295</v>
      </c>
    </row>
    <row r="1770" spans="2:8">
      <c r="B1770" s="31">
        <v>35509</v>
      </c>
      <c r="C1770">
        <v>53.867516</v>
      </c>
      <c r="D1770">
        <f t="shared" si="57"/>
        <v>0.553113494225351</v>
      </c>
      <c r="E1770">
        <v>0.017857032798765</v>
      </c>
      <c r="G1770">
        <v>1761</v>
      </c>
      <c r="H1770">
        <f ca="1" t="shared" si="58"/>
        <v>0.00137700952733829</v>
      </c>
    </row>
    <row r="1771" spans="2:8">
      <c r="B1771" s="31">
        <v>33569</v>
      </c>
      <c r="C1771">
        <v>24.072666</v>
      </c>
      <c r="D1771">
        <f t="shared" si="57"/>
        <v>-6.97821479349234</v>
      </c>
      <c r="E1771">
        <v>0.0178569752099748</v>
      </c>
      <c r="G1771">
        <v>1762</v>
      </c>
      <c r="H1771">
        <f ca="1" t="shared" si="58"/>
        <v>0.00203532220992391</v>
      </c>
    </row>
    <row r="1772" spans="2:8">
      <c r="B1772" s="31">
        <v>43410</v>
      </c>
      <c r="C1772">
        <v>192.0569</v>
      </c>
      <c r="D1772">
        <f t="shared" si="57"/>
        <v>-1.7565330586925</v>
      </c>
      <c r="E1772">
        <v>0.0178525010036088</v>
      </c>
      <c r="G1772">
        <v>1763</v>
      </c>
      <c r="H1772">
        <f ca="1" t="shared" si="58"/>
        <v>-0.00537310644578408</v>
      </c>
    </row>
    <row r="1773" spans="2:8">
      <c r="B1773" s="31">
        <v>42758</v>
      </c>
      <c r="C1773">
        <v>529.411194</v>
      </c>
      <c r="D1773">
        <f t="shared" si="57"/>
        <v>-0.869529793130895</v>
      </c>
      <c r="E1773">
        <v>0.0178337861137104</v>
      </c>
      <c r="G1773">
        <v>1764</v>
      </c>
      <c r="H1773">
        <f ca="1" t="shared" si="58"/>
        <v>-0.0239606772136434</v>
      </c>
    </row>
    <row r="1774" spans="2:8">
      <c r="B1774" s="31">
        <v>45471</v>
      </c>
      <c r="C1774">
        <v>989.75</v>
      </c>
      <c r="D1774">
        <f t="shared" si="57"/>
        <v>0.574705705481182</v>
      </c>
      <c r="E1774">
        <v>0.0178328103056328</v>
      </c>
      <c r="G1774">
        <v>1765</v>
      </c>
      <c r="H1774">
        <f ca="1" t="shared" si="58"/>
        <v>-0.0569012028992687</v>
      </c>
    </row>
    <row r="1775" spans="2:8">
      <c r="B1775" s="31">
        <v>43012</v>
      </c>
      <c r="C1775">
        <v>420.935028</v>
      </c>
      <c r="D1775">
        <f t="shared" si="57"/>
        <v>0.0382834331382846</v>
      </c>
      <c r="E1775">
        <v>0.0178254516751692</v>
      </c>
      <c r="G1775">
        <v>1766</v>
      </c>
      <c r="H1775">
        <f ca="1" t="shared" si="58"/>
        <v>-0.00288390113988157</v>
      </c>
    </row>
    <row r="1776" spans="2:8">
      <c r="B1776" s="31">
        <v>42325</v>
      </c>
      <c r="C1776">
        <v>404.82019</v>
      </c>
      <c r="D1776">
        <f t="shared" si="57"/>
        <v>-0.20110465587203</v>
      </c>
      <c r="E1776">
        <v>0.0177914322899755</v>
      </c>
      <c r="G1776">
        <v>1767</v>
      </c>
      <c r="H1776">
        <f ca="1" t="shared" si="58"/>
        <v>-0.072972050587309</v>
      </c>
    </row>
    <row r="1777" spans="2:8">
      <c r="B1777" s="31">
        <v>41995</v>
      </c>
      <c r="C1777">
        <v>486.231415</v>
      </c>
      <c r="D1777">
        <f t="shared" si="57"/>
        <v>0.950270302876255</v>
      </c>
      <c r="E1777">
        <v>0.0177886161469021</v>
      </c>
      <c r="G1777">
        <v>1768</v>
      </c>
      <c r="H1777">
        <f ca="1" t="shared" si="58"/>
        <v>-0.0530156254288483</v>
      </c>
    </row>
    <row r="1778" spans="2:8">
      <c r="B1778" s="31">
        <v>33459</v>
      </c>
      <c r="C1778">
        <v>24.180141</v>
      </c>
      <c r="D1778">
        <f t="shared" si="57"/>
        <v>-1.35382990529294</v>
      </c>
      <c r="E1778">
        <v>0.0177778119656125</v>
      </c>
      <c r="G1778">
        <v>1769</v>
      </c>
      <c r="H1778">
        <f ca="1" t="shared" si="58"/>
        <v>0.0757594076488036</v>
      </c>
    </row>
    <row r="1779" spans="2:8">
      <c r="B1779" s="31">
        <v>35346</v>
      </c>
      <c r="C1779">
        <v>56.915939</v>
      </c>
      <c r="D1779">
        <f t="shared" si="57"/>
        <v>-0.0153472825951269</v>
      </c>
      <c r="E1779">
        <v>0.0177702242600267</v>
      </c>
      <c r="G1779">
        <v>1770</v>
      </c>
      <c r="H1779">
        <f ca="1" t="shared" si="58"/>
        <v>0.000510289445011471</v>
      </c>
    </row>
    <row r="1780" spans="2:8">
      <c r="B1780" s="31">
        <v>35576</v>
      </c>
      <c r="C1780">
        <v>57.789444</v>
      </c>
      <c r="D1780">
        <f t="shared" si="57"/>
        <v>-8.21577096329219</v>
      </c>
      <c r="E1780">
        <v>0.0177609945511848</v>
      </c>
      <c r="G1780">
        <v>1771</v>
      </c>
      <c r="H1780">
        <f ca="1" t="shared" si="58"/>
        <v>0.0134598887861596</v>
      </c>
    </row>
    <row r="1781" spans="2:8">
      <c r="B1781" s="31">
        <v>42088</v>
      </c>
      <c r="C1781">
        <v>532.57428</v>
      </c>
      <c r="D1781">
        <f t="shared" si="57"/>
        <v>0.897247471282316</v>
      </c>
      <c r="E1781">
        <v>0.0177170947872287</v>
      </c>
      <c r="G1781">
        <v>1772</v>
      </c>
      <c r="H1781">
        <f ca="1" t="shared" si="58"/>
        <v>-0.0134484457789329</v>
      </c>
    </row>
    <row r="1782" spans="2:8">
      <c r="B1782" s="31">
        <v>35501</v>
      </c>
      <c r="C1782">
        <v>54.723354</v>
      </c>
      <c r="D1782">
        <f t="shared" si="57"/>
        <v>-17.7695069092439</v>
      </c>
      <c r="E1782">
        <v>0.0177072662614941</v>
      </c>
      <c r="G1782">
        <v>1773</v>
      </c>
      <c r="H1782">
        <f ca="1" t="shared" si="58"/>
        <v>0.0039455481588687</v>
      </c>
    </row>
    <row r="1783" spans="2:8">
      <c r="B1783" s="31">
        <v>45421</v>
      </c>
      <c r="C1783">
        <v>1027.130371</v>
      </c>
      <c r="D1783">
        <f t="shared" si="57"/>
        <v>0.874560729934837</v>
      </c>
      <c r="E1783">
        <v>0.0176647906753407</v>
      </c>
      <c r="G1783">
        <v>1774</v>
      </c>
      <c r="H1783">
        <f ca="1" t="shared" si="58"/>
        <v>0.0512416027970236</v>
      </c>
    </row>
    <row r="1784" spans="2:8">
      <c r="B1784" s="31">
        <v>38910</v>
      </c>
      <c r="C1784">
        <v>128.842484</v>
      </c>
      <c r="D1784">
        <f t="shared" si="57"/>
        <v>0.908683652823707</v>
      </c>
      <c r="E1784">
        <v>0.0176602540509853</v>
      </c>
      <c r="G1784">
        <v>1775</v>
      </c>
      <c r="H1784">
        <f ca="1" t="shared" si="58"/>
        <v>-0.0114863272892403</v>
      </c>
    </row>
    <row r="1785" spans="2:8">
      <c r="B1785" s="31">
        <v>37113</v>
      </c>
      <c r="C1785">
        <v>11.765425</v>
      </c>
      <c r="D1785">
        <f t="shared" si="57"/>
        <v>-27.712411238863</v>
      </c>
      <c r="E1785">
        <v>0.0176470463242934</v>
      </c>
      <c r="G1785">
        <v>1776</v>
      </c>
      <c r="H1785">
        <f ca="1" t="shared" si="58"/>
        <v>0.0185754662446224</v>
      </c>
    </row>
    <row r="1786" spans="2:8">
      <c r="B1786" s="31">
        <v>42244</v>
      </c>
      <c r="C1786">
        <v>337.813721</v>
      </c>
      <c r="D1786">
        <f t="shared" si="57"/>
        <v>-0.259148304399394</v>
      </c>
      <c r="E1786">
        <v>0.0176444609246644</v>
      </c>
      <c r="G1786">
        <v>1777</v>
      </c>
      <c r="H1786">
        <f ca="1" t="shared" si="58"/>
        <v>-0.0117460344859407</v>
      </c>
    </row>
    <row r="1787" spans="2:8">
      <c r="B1787" s="31">
        <v>44988</v>
      </c>
      <c r="C1787">
        <v>425.357574</v>
      </c>
      <c r="D1787">
        <f t="shared" si="57"/>
        <v>0.730409368471713</v>
      </c>
      <c r="E1787">
        <v>0.0176401137740173</v>
      </c>
      <c r="G1787">
        <v>1778</v>
      </c>
      <c r="H1787">
        <f ca="1" t="shared" si="58"/>
        <v>-0.0470474448803083</v>
      </c>
    </row>
    <row r="1788" spans="2:8">
      <c r="B1788" s="31">
        <v>39584</v>
      </c>
      <c r="C1788">
        <v>114.672417</v>
      </c>
      <c r="D1788">
        <f t="shared" si="57"/>
        <v>-0.889363795305719</v>
      </c>
      <c r="E1788">
        <v>0.01763912414962</v>
      </c>
      <c r="G1788">
        <v>1779</v>
      </c>
      <c r="H1788">
        <f ca="1" t="shared" si="58"/>
        <v>-0.0159316647376691</v>
      </c>
    </row>
    <row r="1789" spans="2:8">
      <c r="B1789" s="31">
        <v>40626</v>
      </c>
      <c r="C1789">
        <v>216.657913</v>
      </c>
      <c r="D1789">
        <f t="shared" si="57"/>
        <v>0.887402833978189</v>
      </c>
      <c r="E1789">
        <v>0.0176270783149287</v>
      </c>
      <c r="G1789">
        <v>1780</v>
      </c>
      <c r="H1789">
        <f ca="1" t="shared" si="58"/>
        <v>-0.00560944045601698</v>
      </c>
    </row>
    <row r="1790" spans="2:8">
      <c r="B1790" s="31">
        <v>34283</v>
      </c>
      <c r="C1790">
        <v>24.395067</v>
      </c>
      <c r="D1790">
        <f t="shared" si="57"/>
        <v>-3.6944350265568</v>
      </c>
      <c r="E1790">
        <v>0.0176208165363925</v>
      </c>
      <c r="G1790">
        <v>1781</v>
      </c>
      <c r="H1790">
        <f ca="1" t="shared" si="58"/>
        <v>-0.0341070040000003</v>
      </c>
    </row>
    <row r="1791" spans="2:8">
      <c r="B1791" s="31">
        <v>38922</v>
      </c>
      <c r="C1791">
        <v>114.521057</v>
      </c>
      <c r="D1791">
        <f t="shared" si="57"/>
        <v>-0.0168230197176752</v>
      </c>
      <c r="E1791">
        <v>0.0176039416052542</v>
      </c>
      <c r="G1791">
        <v>1782</v>
      </c>
      <c r="H1791">
        <f ca="1" t="shared" si="58"/>
        <v>-0.00754238424744312</v>
      </c>
    </row>
    <row r="1792" spans="2:8">
      <c r="B1792" s="31">
        <v>39265</v>
      </c>
      <c r="C1792">
        <v>116.447647</v>
      </c>
      <c r="D1792">
        <f t="shared" si="57"/>
        <v>0.797201243576867</v>
      </c>
      <c r="E1792">
        <v>0.017590153625002</v>
      </c>
      <c r="G1792">
        <v>1783</v>
      </c>
      <c r="H1792">
        <f ca="1" t="shared" si="58"/>
        <v>-0.0292353713059206</v>
      </c>
    </row>
    <row r="1793" spans="2:8">
      <c r="B1793" s="31">
        <v>37746</v>
      </c>
      <c r="C1793">
        <v>23.615438</v>
      </c>
      <c r="D1793">
        <f t="shared" si="57"/>
        <v>-7.12324158459394</v>
      </c>
      <c r="E1793">
        <v>0.0175840058524428</v>
      </c>
      <c r="G1793">
        <v>1784</v>
      </c>
      <c r="H1793">
        <f ca="1" t="shared" si="58"/>
        <v>-0.0389002526952253</v>
      </c>
    </row>
    <row r="1794" spans="2:8">
      <c r="B1794" s="31">
        <v>40402</v>
      </c>
      <c r="C1794">
        <v>191.833908</v>
      </c>
      <c r="D1794">
        <f t="shared" si="57"/>
        <v>0.144155114642194</v>
      </c>
      <c r="E1794">
        <v>0.0175661385160335</v>
      </c>
      <c r="G1794">
        <v>1785</v>
      </c>
      <c r="H1794">
        <f ca="1" t="shared" si="58"/>
        <v>-0.0155882442621076</v>
      </c>
    </row>
    <row r="1795" spans="2:8">
      <c r="B1795" s="31">
        <v>43650</v>
      </c>
      <c r="C1795">
        <v>164.180069</v>
      </c>
      <c r="D1795">
        <f t="shared" si="57"/>
        <v>0.850758127041596</v>
      </c>
      <c r="E1795">
        <v>0.0175544755070117</v>
      </c>
      <c r="G1795">
        <v>1786</v>
      </c>
      <c r="H1795">
        <f ca="1" t="shared" si="58"/>
        <v>0.0472361976637984</v>
      </c>
    </row>
    <row r="1796" spans="2:8">
      <c r="B1796" s="31">
        <v>33571</v>
      </c>
      <c r="C1796">
        <v>24.502541</v>
      </c>
      <c r="D1796">
        <f t="shared" si="57"/>
        <v>-1.60130298322937</v>
      </c>
      <c r="E1796">
        <v>0.017544098793672</v>
      </c>
      <c r="G1796">
        <v>1787</v>
      </c>
      <c r="H1796">
        <f ca="1" t="shared" si="58"/>
        <v>-0.0043544696167334</v>
      </c>
    </row>
    <row r="1797" spans="2:8">
      <c r="B1797" s="31">
        <v>38238</v>
      </c>
      <c r="C1797">
        <v>63.738533</v>
      </c>
      <c r="D1797">
        <f t="shared" si="57"/>
        <v>0.0314425341417883</v>
      </c>
      <c r="E1797">
        <v>0.0175370054406492</v>
      </c>
      <c r="G1797">
        <v>1788</v>
      </c>
      <c r="H1797">
        <f ca="1" t="shared" si="58"/>
        <v>8.71014581643179e-5</v>
      </c>
    </row>
    <row r="1798" spans="2:8">
      <c r="B1798" s="31">
        <v>37949</v>
      </c>
      <c r="C1798">
        <v>61.734432</v>
      </c>
      <c r="D1798">
        <f t="shared" si="57"/>
        <v>0.331559525808871</v>
      </c>
      <c r="E1798">
        <v>0.0175349795070602</v>
      </c>
      <c r="G1798">
        <v>1789</v>
      </c>
      <c r="H1798">
        <f ca="1" t="shared" si="58"/>
        <v>0.0399699487194667</v>
      </c>
    </row>
    <row r="1799" spans="2:8">
      <c r="B1799" s="31">
        <v>35783</v>
      </c>
      <c r="C1799">
        <v>41.265793</v>
      </c>
      <c r="D1799">
        <f t="shared" si="57"/>
        <v>0.531519798977327</v>
      </c>
      <c r="E1799">
        <v>0.0175163966920495</v>
      </c>
      <c r="G1799">
        <v>1790</v>
      </c>
      <c r="H1799">
        <f ca="1" t="shared" si="58"/>
        <v>0.0258779697624124</v>
      </c>
    </row>
    <row r="1800" spans="2:8">
      <c r="B1800" s="31">
        <v>36710</v>
      </c>
      <c r="C1800">
        <v>19.332207</v>
      </c>
      <c r="D1800">
        <f t="shared" si="57"/>
        <v>-1.11511924117096</v>
      </c>
      <c r="E1800">
        <v>0.0175019334316045</v>
      </c>
      <c r="G1800">
        <v>1791</v>
      </c>
      <c r="H1800">
        <f ca="1" t="shared" si="58"/>
        <v>0.0336909865022452</v>
      </c>
    </row>
    <row r="1801" spans="2:8">
      <c r="B1801" s="31">
        <v>35919</v>
      </c>
      <c r="C1801">
        <v>40.889923</v>
      </c>
      <c r="D1801">
        <f t="shared" si="57"/>
        <v>-8.30744374353554</v>
      </c>
      <c r="E1801">
        <v>0.0175007177196201</v>
      </c>
      <c r="G1801">
        <v>1792</v>
      </c>
      <c r="H1801">
        <f ca="1" t="shared" si="58"/>
        <v>-0.0132831890469709</v>
      </c>
    </row>
    <row r="1802" spans="2:8">
      <c r="B1802" s="31">
        <v>42222</v>
      </c>
      <c r="C1802">
        <v>380.580658</v>
      </c>
      <c r="D1802">
        <f t="shared" ref="D1802:D1865" si="59">(C1802-C1803)/C1802</f>
        <v>0.819197414388831</v>
      </c>
      <c r="E1802">
        <v>0.0174889208373801</v>
      </c>
      <c r="G1802">
        <v>1793</v>
      </c>
      <c r="H1802">
        <f ca="1" t="shared" si="58"/>
        <v>-0.0501301065914972</v>
      </c>
    </row>
    <row r="1803" spans="2:8">
      <c r="B1803" s="31">
        <v>37981</v>
      </c>
      <c r="C1803">
        <v>68.809967</v>
      </c>
      <c r="D1803">
        <f t="shared" si="59"/>
        <v>-7.34613984046817</v>
      </c>
      <c r="E1803">
        <v>0.0174418336808677</v>
      </c>
      <c r="G1803">
        <v>1794</v>
      </c>
      <c r="H1803">
        <f ca="1" t="shared" ref="H1803:H1866" si="60">_xlfn.NORM.INV(RAND(),N$12,N$13)</f>
        <v>-0.0184815335750992</v>
      </c>
    </row>
    <row r="1804" spans="2:8">
      <c r="B1804" s="31">
        <v>42053</v>
      </c>
      <c r="C1804">
        <v>574.297607</v>
      </c>
      <c r="D1804">
        <f t="shared" si="59"/>
        <v>0.316795833349171</v>
      </c>
      <c r="E1804">
        <v>0.017371232055299</v>
      </c>
      <c r="G1804">
        <v>1795</v>
      </c>
      <c r="H1804">
        <f ca="1" t="shared" si="60"/>
        <v>0.0512216881401285</v>
      </c>
    </row>
    <row r="1805" spans="2:8">
      <c r="B1805" s="31">
        <v>44928</v>
      </c>
      <c r="C1805">
        <v>392.362518</v>
      </c>
      <c r="D1805">
        <f t="shared" si="59"/>
        <v>-0.306876173121103</v>
      </c>
      <c r="E1805">
        <v>0.0173504009371253</v>
      </c>
      <c r="G1805">
        <v>1796</v>
      </c>
      <c r="H1805">
        <f ca="1" t="shared" si="60"/>
        <v>0.0254200929538698</v>
      </c>
    </row>
    <row r="1806" spans="2:8">
      <c r="B1806" s="31">
        <v>41878</v>
      </c>
      <c r="C1806">
        <v>512.769226</v>
      </c>
      <c r="D1806">
        <f t="shared" si="59"/>
        <v>0.856063593020694</v>
      </c>
      <c r="E1806">
        <v>0.0173472013314621</v>
      </c>
      <c r="G1806">
        <v>1797</v>
      </c>
      <c r="H1806">
        <f ca="1" t="shared" si="60"/>
        <v>-0.018265706925439</v>
      </c>
    </row>
    <row r="1807" spans="2:8">
      <c r="B1807" s="31">
        <v>35250</v>
      </c>
      <c r="C1807">
        <v>73.80616</v>
      </c>
      <c r="D1807">
        <f t="shared" si="59"/>
        <v>0.748099088206188</v>
      </c>
      <c r="E1807">
        <v>0.0173457066456242</v>
      </c>
      <c r="G1807">
        <v>1798</v>
      </c>
      <c r="H1807">
        <f ca="1" t="shared" si="60"/>
        <v>0.00622948428066186</v>
      </c>
    </row>
    <row r="1808" spans="2:8">
      <c r="B1808" s="31">
        <v>33339</v>
      </c>
      <c r="C1808">
        <v>18.591839</v>
      </c>
      <c r="D1808">
        <f t="shared" si="59"/>
        <v>-28.9160736062742</v>
      </c>
      <c r="E1808">
        <v>0.0173409956917118</v>
      </c>
      <c r="G1808">
        <v>1799</v>
      </c>
      <c r="H1808">
        <f ca="1" t="shared" si="60"/>
        <v>0.0106477266633253</v>
      </c>
    </row>
    <row r="1809" spans="2:8">
      <c r="B1809" s="31">
        <v>42648</v>
      </c>
      <c r="C1809">
        <v>556.194824</v>
      </c>
      <c r="D1809">
        <f t="shared" si="59"/>
        <v>0.900924496916929</v>
      </c>
      <c r="E1809">
        <v>0.0173323008126375</v>
      </c>
      <c r="G1809">
        <v>1800</v>
      </c>
      <c r="H1809">
        <f ca="1" t="shared" si="60"/>
        <v>0.0306064038844621</v>
      </c>
    </row>
    <row r="1810" spans="2:8">
      <c r="B1810" s="31">
        <v>35541</v>
      </c>
      <c r="C1810">
        <v>55.105282</v>
      </c>
      <c r="D1810">
        <f t="shared" si="59"/>
        <v>0.637594396123406</v>
      </c>
      <c r="E1810">
        <v>0.0173277218688401</v>
      </c>
      <c r="G1810">
        <v>1801</v>
      </c>
      <c r="H1810">
        <f ca="1" t="shared" si="60"/>
        <v>0.037080998280805</v>
      </c>
    </row>
    <row r="1811" spans="2:8">
      <c r="B1811" s="31">
        <v>37355</v>
      </c>
      <c r="C1811">
        <v>19.970463</v>
      </c>
      <c r="D1811">
        <f t="shared" si="59"/>
        <v>0.42125528086154</v>
      </c>
      <c r="E1811">
        <v>0.0173276403256149</v>
      </c>
      <c r="G1811">
        <v>1802</v>
      </c>
      <c r="H1811">
        <f ca="1" t="shared" si="60"/>
        <v>-0.0127015320647122</v>
      </c>
    </row>
    <row r="1812" spans="2:8">
      <c r="B1812" s="31">
        <v>37126</v>
      </c>
      <c r="C1812">
        <v>11.5578</v>
      </c>
      <c r="D1812">
        <f t="shared" si="59"/>
        <v>-62.17351494229</v>
      </c>
      <c r="E1812">
        <v>0.0172987938881103</v>
      </c>
      <c r="G1812">
        <v>1803</v>
      </c>
      <c r="H1812">
        <f ca="1" t="shared" si="60"/>
        <v>-0.0186576559316127</v>
      </c>
    </row>
    <row r="1813" spans="2:8">
      <c r="B1813" s="31">
        <v>45275</v>
      </c>
      <c r="C1813">
        <v>730.146851</v>
      </c>
      <c r="D1813">
        <f t="shared" si="59"/>
        <v>0.965834574283468</v>
      </c>
      <c r="E1813">
        <v>0.0172719830027727</v>
      </c>
      <c r="G1813">
        <v>1804</v>
      </c>
      <c r="H1813">
        <f ca="1" t="shared" si="60"/>
        <v>0.0436729761335044</v>
      </c>
    </row>
    <row r="1814" spans="2:8">
      <c r="B1814" s="31">
        <v>37582</v>
      </c>
      <c r="C1814">
        <v>24.945778</v>
      </c>
      <c r="D1814">
        <f t="shared" si="59"/>
        <v>-8.00222739094367</v>
      </c>
      <c r="E1814">
        <v>0.0172627207698232</v>
      </c>
      <c r="G1814">
        <v>1805</v>
      </c>
      <c r="H1814">
        <f ca="1" t="shared" si="60"/>
        <v>-0.0013969363125455</v>
      </c>
    </row>
    <row r="1815" spans="2:8">
      <c r="B1815" s="31">
        <v>40561</v>
      </c>
      <c r="C1815">
        <v>224.567566</v>
      </c>
      <c r="D1815">
        <f t="shared" si="59"/>
        <v>-0.385627352794125</v>
      </c>
      <c r="E1815">
        <v>0.017256539174495</v>
      </c>
      <c r="G1815">
        <v>1806</v>
      </c>
      <c r="H1815">
        <f ca="1" t="shared" si="60"/>
        <v>-0.0309657149916038</v>
      </c>
    </row>
    <row r="1816" spans="2:8">
      <c r="B1816" s="31">
        <v>44337</v>
      </c>
      <c r="C1816">
        <v>311.166962</v>
      </c>
      <c r="D1816">
        <f t="shared" si="59"/>
        <v>-1.41536146115666</v>
      </c>
      <c r="E1816">
        <v>0.0172468149108967</v>
      </c>
      <c r="G1816">
        <v>1807</v>
      </c>
      <c r="H1816">
        <f ca="1" t="shared" si="60"/>
        <v>-0.0257490187865562</v>
      </c>
    </row>
    <row r="1817" spans="2:8">
      <c r="B1817" s="31">
        <v>45288</v>
      </c>
      <c r="C1817">
        <v>751.580688</v>
      </c>
      <c r="D1817">
        <f t="shared" si="59"/>
        <v>0.903837345538607</v>
      </c>
      <c r="E1817">
        <v>0.0172436854843721</v>
      </c>
      <c r="G1817">
        <v>1808</v>
      </c>
      <c r="H1817">
        <f ca="1" t="shared" si="60"/>
        <v>0.0336235809712815</v>
      </c>
    </row>
    <row r="1818" spans="2:8">
      <c r="B1818" s="31">
        <v>35223</v>
      </c>
      <c r="C1818">
        <v>72.273994</v>
      </c>
      <c r="D1818">
        <f t="shared" si="59"/>
        <v>0.369060868560827</v>
      </c>
      <c r="E1818">
        <v>0.0172215057050812</v>
      </c>
      <c r="G1818">
        <v>1809</v>
      </c>
      <c r="H1818">
        <f ca="1" t="shared" si="60"/>
        <v>-0.011507426277764</v>
      </c>
    </row>
    <row r="1819" spans="2:8">
      <c r="B1819" s="31">
        <v>36409</v>
      </c>
      <c r="C1819">
        <v>45.600491</v>
      </c>
      <c r="D1819">
        <f t="shared" si="59"/>
        <v>-0.720032488246673</v>
      </c>
      <c r="E1819">
        <v>0.0172184110912314</v>
      </c>
      <c r="G1819">
        <v>1810</v>
      </c>
      <c r="H1819">
        <f ca="1" t="shared" si="60"/>
        <v>0.0508680231152957</v>
      </c>
    </row>
    <row r="1820" spans="2:8">
      <c r="B1820" s="31">
        <v>38552</v>
      </c>
      <c r="C1820">
        <v>78.434326</v>
      </c>
      <c r="D1820">
        <f t="shared" si="59"/>
        <v>0.731758426788802</v>
      </c>
      <c r="E1820">
        <v>0.0171995740742388</v>
      </c>
      <c r="G1820">
        <v>1811</v>
      </c>
      <c r="H1820">
        <f ca="1" t="shared" si="60"/>
        <v>-0.0114705972422736</v>
      </c>
    </row>
    <row r="1821" spans="2:8">
      <c r="B1821" s="31">
        <v>37539</v>
      </c>
      <c r="C1821">
        <v>21.039347</v>
      </c>
      <c r="D1821">
        <f t="shared" si="59"/>
        <v>-0.640480952189248</v>
      </c>
      <c r="E1821">
        <v>0.0171782898014848</v>
      </c>
      <c r="G1821">
        <v>1812</v>
      </c>
      <c r="H1821">
        <f ca="1" t="shared" si="60"/>
        <v>0.0235424146039127</v>
      </c>
    </row>
    <row r="1822" spans="2:8">
      <c r="B1822" s="31">
        <v>35843</v>
      </c>
      <c r="C1822">
        <v>34.514648</v>
      </c>
      <c r="D1822">
        <f t="shared" si="59"/>
        <v>-3.95262460738409</v>
      </c>
      <c r="E1822">
        <v>0.01717276676268</v>
      </c>
      <c r="G1822">
        <v>1813</v>
      </c>
      <c r="H1822">
        <f ca="1" t="shared" si="60"/>
        <v>0.0266760359043628</v>
      </c>
    </row>
    <row r="1823" spans="2:8">
      <c r="B1823" s="31">
        <v>43780</v>
      </c>
      <c r="C1823">
        <v>170.938095</v>
      </c>
      <c r="D1823">
        <f t="shared" si="59"/>
        <v>0.508430230253824</v>
      </c>
      <c r="E1823">
        <v>0.0171511095873627</v>
      </c>
      <c r="G1823">
        <v>1814</v>
      </c>
      <c r="H1823">
        <f ca="1" t="shared" si="60"/>
        <v>0.0205135114639675</v>
      </c>
    </row>
    <row r="1824" spans="2:8">
      <c r="B1824" s="31">
        <v>43978</v>
      </c>
      <c r="C1824">
        <v>84.028</v>
      </c>
      <c r="D1824">
        <f t="shared" si="59"/>
        <v>0.743666563526444</v>
      </c>
      <c r="E1824">
        <v>0.0171497000999667</v>
      </c>
      <c r="G1824">
        <v>1815</v>
      </c>
      <c r="H1824">
        <f ca="1" t="shared" si="60"/>
        <v>0.0105038768177685</v>
      </c>
    </row>
    <row r="1825" spans="2:8">
      <c r="B1825" s="31">
        <v>37510</v>
      </c>
      <c r="C1825">
        <v>21.539186</v>
      </c>
      <c r="D1825">
        <f t="shared" si="59"/>
        <v>-2.56761420789068</v>
      </c>
      <c r="E1825">
        <v>0.0171367664497628</v>
      </c>
      <c r="G1825">
        <v>1816</v>
      </c>
      <c r="H1825">
        <f ca="1" t="shared" si="60"/>
        <v>-0.0448230501784847</v>
      </c>
    </row>
    <row r="1826" spans="2:8">
      <c r="B1826" s="31">
        <v>39710</v>
      </c>
      <c r="C1826">
        <v>76.843506</v>
      </c>
      <c r="D1826">
        <f t="shared" si="59"/>
        <v>-3.53629097818624</v>
      </c>
      <c r="E1826">
        <v>0.0171274329934921</v>
      </c>
      <c r="G1826">
        <v>1817</v>
      </c>
      <c r="H1826">
        <f ca="1" t="shared" si="60"/>
        <v>0.0484865107268701</v>
      </c>
    </row>
    <row r="1827" spans="2:8">
      <c r="B1827" s="31">
        <v>44358</v>
      </c>
      <c r="C1827">
        <v>348.584503</v>
      </c>
      <c r="D1827">
        <f t="shared" si="59"/>
        <v>0.963929343124011</v>
      </c>
      <c r="E1827">
        <v>0.0171061850101809</v>
      </c>
      <c r="G1827">
        <v>1818</v>
      </c>
      <c r="H1827">
        <f ca="1" t="shared" si="60"/>
        <v>-0.0149900557620659</v>
      </c>
    </row>
    <row r="1828" spans="2:8">
      <c r="B1828" s="31">
        <v>33283</v>
      </c>
      <c r="C1828">
        <v>12.573672</v>
      </c>
      <c r="D1828">
        <f t="shared" si="59"/>
        <v>-42.926614914084</v>
      </c>
      <c r="E1828">
        <v>0.0170940517614902</v>
      </c>
      <c r="G1828">
        <v>1819</v>
      </c>
      <c r="H1828">
        <f ca="1" t="shared" si="60"/>
        <v>-0.0420880327210239</v>
      </c>
    </row>
    <row r="1829" spans="2:8">
      <c r="B1829" s="31">
        <v>45083</v>
      </c>
      <c r="C1829">
        <v>552.318848</v>
      </c>
      <c r="D1829">
        <f t="shared" si="59"/>
        <v>0.520467849397021</v>
      </c>
      <c r="E1829">
        <v>0.0170940137824157</v>
      </c>
      <c r="G1829">
        <v>1820</v>
      </c>
      <c r="H1829">
        <f ca="1" t="shared" si="60"/>
        <v>-0.0412719085085329</v>
      </c>
    </row>
    <row r="1830" spans="2:8">
      <c r="B1830" s="31">
        <v>43348</v>
      </c>
      <c r="C1830">
        <v>264.854645</v>
      </c>
      <c r="D1830">
        <f t="shared" si="59"/>
        <v>-1.43721606619359</v>
      </c>
      <c r="E1830">
        <v>0.0170730666249029</v>
      </c>
      <c r="G1830">
        <v>1821</v>
      </c>
      <c r="H1830">
        <f ca="1" t="shared" si="60"/>
        <v>-0.0251364217187525</v>
      </c>
    </row>
    <row r="1831" spans="2:8">
      <c r="B1831" s="31">
        <v>45233</v>
      </c>
      <c r="C1831">
        <v>645.507996</v>
      </c>
      <c r="D1831">
        <f t="shared" si="59"/>
        <v>0.892723720807325</v>
      </c>
      <c r="E1831">
        <v>0.0170656166434228</v>
      </c>
      <c r="G1831">
        <v>1822</v>
      </c>
      <c r="H1831">
        <f ca="1" t="shared" si="60"/>
        <v>0.0535681187877907</v>
      </c>
    </row>
    <row r="1832" spans="2:8">
      <c r="B1832" s="31">
        <v>38209</v>
      </c>
      <c r="C1832">
        <v>69.247696</v>
      </c>
      <c r="D1832">
        <f t="shared" si="59"/>
        <v>0.0382261382385922</v>
      </c>
      <c r="E1832">
        <v>0.01706430781466</v>
      </c>
      <c r="G1832">
        <v>1823</v>
      </c>
      <c r="H1832">
        <f ca="1" t="shared" si="60"/>
        <v>-0.0189236312853576</v>
      </c>
    </row>
    <row r="1833" spans="2:8">
      <c r="B1833" s="31">
        <v>35604</v>
      </c>
      <c r="C1833">
        <v>66.600624</v>
      </c>
      <c r="D1833">
        <f t="shared" si="59"/>
        <v>-1.22733641354471</v>
      </c>
      <c r="E1833">
        <v>0.0170396151243268</v>
      </c>
      <c r="G1833">
        <v>1824</v>
      </c>
      <c r="H1833">
        <f ca="1" t="shared" si="60"/>
        <v>-0.00778446150674725</v>
      </c>
    </row>
    <row r="1834" spans="2:8">
      <c r="B1834" s="31">
        <v>39017</v>
      </c>
      <c r="C1834">
        <v>148.341995</v>
      </c>
      <c r="D1834">
        <f t="shared" si="59"/>
        <v>0.475328594576337</v>
      </c>
      <c r="E1834">
        <v>0.0170300729742781</v>
      </c>
      <c r="G1834">
        <v>1825</v>
      </c>
      <c r="H1834">
        <f ca="1" t="shared" si="60"/>
        <v>-0.0294705596348212</v>
      </c>
    </row>
    <row r="1835" spans="2:8">
      <c r="B1835" s="31">
        <v>38415</v>
      </c>
      <c r="C1835">
        <v>77.830803</v>
      </c>
      <c r="D1835">
        <f t="shared" si="59"/>
        <v>-0.384752191237189</v>
      </c>
      <c r="E1835">
        <v>0.0170291703144834</v>
      </c>
      <c r="G1835">
        <v>1826</v>
      </c>
      <c r="H1835">
        <f ca="1" t="shared" si="60"/>
        <v>0.0527785840300476</v>
      </c>
    </row>
    <row r="1836" spans="2:8">
      <c r="B1836" s="31">
        <v>39595</v>
      </c>
      <c r="C1836">
        <v>107.776375</v>
      </c>
      <c r="D1836">
        <f t="shared" si="59"/>
        <v>-1.44616724212519</v>
      </c>
      <c r="E1836">
        <v>0.0170257721137865</v>
      </c>
      <c r="G1836">
        <v>1827</v>
      </c>
      <c r="H1836">
        <f ca="1" t="shared" si="60"/>
        <v>-0.0242034706849709</v>
      </c>
    </row>
    <row r="1837" spans="2:8">
      <c r="B1837" s="31">
        <v>40989</v>
      </c>
      <c r="C1837">
        <v>263.639038</v>
      </c>
      <c r="D1837">
        <f t="shared" si="59"/>
        <v>0.773115580857187</v>
      </c>
      <c r="E1837">
        <v>0.0170227218019208</v>
      </c>
      <c r="G1837">
        <v>1828</v>
      </c>
      <c r="H1837">
        <f ca="1" t="shared" si="60"/>
        <v>0.0337096442199928</v>
      </c>
    </row>
    <row r="1838" spans="2:8">
      <c r="B1838" s="31">
        <v>39982</v>
      </c>
      <c r="C1838">
        <v>59.81559</v>
      </c>
      <c r="D1838">
        <f t="shared" si="59"/>
        <v>-6.72340575425236</v>
      </c>
      <c r="E1838">
        <v>0.0169956026514158</v>
      </c>
      <c r="G1838">
        <v>1829</v>
      </c>
      <c r="H1838">
        <f ca="1" t="shared" si="60"/>
        <v>-0.0575974026813356</v>
      </c>
    </row>
    <row r="1839" spans="2:8">
      <c r="B1839" s="31">
        <v>42696</v>
      </c>
      <c r="C1839">
        <v>461.980072</v>
      </c>
      <c r="D1839">
        <f t="shared" si="59"/>
        <v>0.766190471090277</v>
      </c>
      <c r="E1839">
        <v>0.0169946637871428</v>
      </c>
      <c r="G1839">
        <v>1830</v>
      </c>
      <c r="H1839">
        <f ca="1" t="shared" si="60"/>
        <v>-0.0215938384625129</v>
      </c>
    </row>
    <row r="1840" spans="2:8">
      <c r="B1840" s="31">
        <v>39560</v>
      </c>
      <c r="C1840">
        <v>108.015343</v>
      </c>
      <c r="D1840">
        <f t="shared" si="59"/>
        <v>0.39476007589033</v>
      </c>
      <c r="E1840">
        <v>0.0169879662373521</v>
      </c>
      <c r="G1840">
        <v>1831</v>
      </c>
      <c r="H1840">
        <f ca="1" t="shared" si="60"/>
        <v>0.0363130339303667</v>
      </c>
    </row>
    <row r="1841" spans="2:8">
      <c r="B1841" s="31">
        <v>35297</v>
      </c>
      <c r="C1841">
        <v>65.375198</v>
      </c>
      <c r="D1841">
        <f t="shared" si="59"/>
        <v>0.04902915934572</v>
      </c>
      <c r="E1841">
        <v>0.0169859217864242</v>
      </c>
      <c r="G1841">
        <v>1832</v>
      </c>
      <c r="H1841">
        <f ca="1" t="shared" si="60"/>
        <v>0.028223480370914</v>
      </c>
    </row>
    <row r="1842" spans="2:8">
      <c r="B1842" s="31">
        <v>35165</v>
      </c>
      <c r="C1842">
        <v>62.169907</v>
      </c>
      <c r="D1842">
        <f t="shared" si="59"/>
        <v>-7.01280487680318</v>
      </c>
      <c r="E1842">
        <v>0.0169836187787767</v>
      </c>
      <c r="G1842">
        <v>1833</v>
      </c>
      <c r="H1842">
        <f ca="1" t="shared" si="60"/>
        <v>0.00778492185345502</v>
      </c>
    </row>
    <row r="1843" spans="2:8">
      <c r="B1843" s="31">
        <v>44601</v>
      </c>
      <c r="C1843">
        <v>498.155334</v>
      </c>
      <c r="D1843">
        <f t="shared" si="59"/>
        <v>0.911161449091299</v>
      </c>
      <c r="E1843">
        <v>0.0169575801430643</v>
      </c>
      <c r="G1843">
        <v>1834</v>
      </c>
      <c r="H1843">
        <f ca="1" t="shared" si="60"/>
        <v>0.00796722276153979</v>
      </c>
    </row>
    <row r="1844" spans="2:8">
      <c r="B1844" s="31">
        <v>35466</v>
      </c>
      <c r="C1844">
        <v>44.255398</v>
      </c>
      <c r="D1844">
        <f t="shared" si="59"/>
        <v>-3.1106821816403</v>
      </c>
      <c r="E1844">
        <v>0.0169409616426905</v>
      </c>
      <c r="G1844">
        <v>1835</v>
      </c>
      <c r="H1844">
        <f ca="1" t="shared" si="60"/>
        <v>-0.0396909040397533</v>
      </c>
    </row>
    <row r="1845" spans="2:8">
      <c r="B1845" s="31">
        <v>43474</v>
      </c>
      <c r="C1845">
        <v>181.919876</v>
      </c>
      <c r="D1845">
        <f t="shared" si="59"/>
        <v>-1.9033049912589</v>
      </c>
      <c r="E1845">
        <v>0.0169353182716549</v>
      </c>
      <c r="G1845">
        <v>1836</v>
      </c>
      <c r="H1845">
        <f ca="1" t="shared" si="60"/>
        <v>-0.00786338396146456</v>
      </c>
    </row>
    <row r="1846" spans="2:8">
      <c r="B1846" s="31">
        <v>42754</v>
      </c>
      <c r="C1846">
        <v>528.168884</v>
      </c>
      <c r="D1846">
        <f t="shared" si="59"/>
        <v>0.321429986019396</v>
      </c>
      <c r="E1846">
        <v>0.0169347291575777</v>
      </c>
      <c r="G1846">
        <v>1837</v>
      </c>
      <c r="H1846">
        <f ca="1" t="shared" si="60"/>
        <v>-0.0175627246526211</v>
      </c>
    </row>
    <row r="1847" spans="2:8">
      <c r="B1847" s="31">
        <v>41591</v>
      </c>
      <c r="C1847">
        <v>358.399567</v>
      </c>
      <c r="D1847">
        <f t="shared" si="59"/>
        <v>0.934087177622065</v>
      </c>
      <c r="E1847">
        <v>0.0169306342939861</v>
      </c>
      <c r="G1847">
        <v>1838</v>
      </c>
      <c r="H1847">
        <f ca="1" t="shared" si="60"/>
        <v>0.0483240693038238</v>
      </c>
    </row>
    <row r="1848" spans="2:8">
      <c r="B1848" s="31">
        <v>37652</v>
      </c>
      <c r="C1848">
        <v>23.623127</v>
      </c>
      <c r="D1848">
        <f t="shared" si="59"/>
        <v>-4.36076786108799</v>
      </c>
      <c r="E1848">
        <v>0.0169271409326969</v>
      </c>
      <c r="G1848">
        <v>1839</v>
      </c>
      <c r="H1848">
        <f ca="1" t="shared" si="60"/>
        <v>-0.0194618563290309</v>
      </c>
    </row>
    <row r="1849" spans="2:8">
      <c r="B1849" s="31">
        <v>39447</v>
      </c>
      <c r="C1849">
        <v>126.6381</v>
      </c>
      <c r="D1849">
        <f t="shared" si="59"/>
        <v>-2.45554126285849</v>
      </c>
      <c r="E1849">
        <v>0.0169158333866347</v>
      </c>
      <c r="G1849">
        <v>1840</v>
      </c>
      <c r="H1849">
        <f ca="1" t="shared" si="60"/>
        <v>-0.00907020448330385</v>
      </c>
    </row>
    <row r="1850" spans="2:8">
      <c r="B1850" s="31">
        <v>42177</v>
      </c>
      <c r="C1850">
        <v>437.60318</v>
      </c>
      <c r="D1850">
        <f t="shared" si="59"/>
        <v>0.828608500971131</v>
      </c>
      <c r="E1850">
        <v>0.0169126558906633</v>
      </c>
      <c r="G1850">
        <v>1841</v>
      </c>
      <c r="H1850">
        <f ca="1" t="shared" si="60"/>
        <v>0.02433465648526</v>
      </c>
    </row>
    <row r="1851" spans="2:8">
      <c r="B1851" s="31">
        <v>35227</v>
      </c>
      <c r="C1851">
        <v>75.001465</v>
      </c>
      <c r="D1851">
        <f t="shared" si="59"/>
        <v>0.315555102823658</v>
      </c>
      <c r="E1851">
        <v>0.0168802702720539</v>
      </c>
      <c r="G1851">
        <v>1842</v>
      </c>
      <c r="H1851">
        <f ca="1" t="shared" si="60"/>
        <v>0.0357426168536932</v>
      </c>
    </row>
    <row r="1852" spans="2:8">
      <c r="B1852" s="31">
        <v>34592</v>
      </c>
      <c r="C1852">
        <v>51.33437</v>
      </c>
      <c r="D1852">
        <f t="shared" si="59"/>
        <v>-6.28506838595662</v>
      </c>
      <c r="E1852">
        <v>0.0168776981192133</v>
      </c>
      <c r="G1852">
        <v>1843</v>
      </c>
      <c r="H1852">
        <f ca="1" t="shared" si="60"/>
        <v>-0.0109454038768374</v>
      </c>
    </row>
    <row r="1853" spans="2:8">
      <c r="B1853" s="31">
        <v>42214</v>
      </c>
      <c r="C1853">
        <v>373.974396</v>
      </c>
      <c r="D1853">
        <f t="shared" si="59"/>
        <v>0.848545457641437</v>
      </c>
      <c r="E1853">
        <v>0.0168680745726774</v>
      </c>
      <c r="G1853">
        <v>1844</v>
      </c>
      <c r="H1853">
        <f ca="1" t="shared" si="60"/>
        <v>-0.0722911044390226</v>
      </c>
    </row>
    <row r="1854" spans="2:8">
      <c r="B1854" s="31">
        <v>35543</v>
      </c>
      <c r="C1854">
        <v>56.640121</v>
      </c>
      <c r="D1854">
        <f t="shared" si="59"/>
        <v>0.0387185436980264</v>
      </c>
      <c r="E1854">
        <v>0.0168582443529737</v>
      </c>
      <c r="G1854">
        <v>1845</v>
      </c>
      <c r="H1854">
        <f ca="1" t="shared" si="60"/>
        <v>0.0108481072650836</v>
      </c>
    </row>
    <row r="1855" spans="2:8">
      <c r="B1855" s="31">
        <v>37901</v>
      </c>
      <c r="C1855">
        <v>54.447098</v>
      </c>
      <c r="D1855">
        <f t="shared" si="59"/>
        <v>0.629633373664837</v>
      </c>
      <c r="E1855">
        <v>0.0168563988479238</v>
      </c>
      <c r="G1855">
        <v>1846</v>
      </c>
      <c r="H1855">
        <f ca="1" t="shared" si="60"/>
        <v>0.0443067315743088</v>
      </c>
    </row>
    <row r="1856" spans="2:8">
      <c r="B1856" s="31">
        <v>36621</v>
      </c>
      <c r="C1856">
        <v>20.165388</v>
      </c>
      <c r="D1856">
        <f t="shared" si="59"/>
        <v>-17.8732160273832</v>
      </c>
      <c r="E1856">
        <v>0.0168477293866104</v>
      </c>
      <c r="G1856">
        <v>1847</v>
      </c>
      <c r="H1856">
        <f ca="1" t="shared" si="60"/>
        <v>0.0429898262421066</v>
      </c>
    </row>
    <row r="1857" spans="2:8">
      <c r="B1857" s="31">
        <v>44477</v>
      </c>
      <c r="C1857">
        <v>380.585724</v>
      </c>
      <c r="D1857">
        <f t="shared" si="59"/>
        <v>-0.510791287589127</v>
      </c>
      <c r="E1857">
        <v>0.0168430306124673</v>
      </c>
      <c r="G1857">
        <v>1848</v>
      </c>
      <c r="H1857">
        <f ca="1" t="shared" si="60"/>
        <v>-0.00704019625945546</v>
      </c>
    </row>
    <row r="1858" spans="2:8">
      <c r="B1858" s="31">
        <v>42065</v>
      </c>
      <c r="C1858">
        <v>574.985596</v>
      </c>
      <c r="D1858">
        <f t="shared" si="59"/>
        <v>0.740302226631778</v>
      </c>
      <c r="E1858">
        <v>0.0168376339639645</v>
      </c>
      <c r="G1858">
        <v>1849</v>
      </c>
      <c r="H1858">
        <f ca="1" t="shared" si="60"/>
        <v>0.0270060085414164</v>
      </c>
    </row>
    <row r="1859" spans="2:8">
      <c r="B1859" s="31">
        <v>40196</v>
      </c>
      <c r="C1859">
        <v>149.322479</v>
      </c>
      <c r="D1859">
        <f t="shared" si="59"/>
        <v>-0.52885950279462</v>
      </c>
      <c r="E1859">
        <v>0.0168341499339827</v>
      </c>
      <c r="G1859">
        <v>1850</v>
      </c>
      <c r="H1859">
        <f ca="1" t="shared" si="60"/>
        <v>-0.036596543319488</v>
      </c>
    </row>
    <row r="1860" spans="2:8">
      <c r="B1860" s="31">
        <v>41156</v>
      </c>
      <c r="C1860">
        <v>228.293091</v>
      </c>
      <c r="D1860">
        <f t="shared" si="59"/>
        <v>0.67757627408882</v>
      </c>
      <c r="E1860">
        <v>0.0168191292306784</v>
      </c>
      <c r="G1860">
        <v>1851</v>
      </c>
      <c r="H1860">
        <f ca="1" t="shared" si="60"/>
        <v>0.018565317908408</v>
      </c>
    </row>
    <row r="1861" spans="2:8">
      <c r="B1861" s="31">
        <v>38429</v>
      </c>
      <c r="C1861">
        <v>73.607109</v>
      </c>
      <c r="D1861">
        <f t="shared" si="59"/>
        <v>0.00459875417739873</v>
      </c>
      <c r="E1861">
        <v>0.0168129005039444</v>
      </c>
      <c r="G1861">
        <v>1852</v>
      </c>
      <c r="H1861">
        <f ca="1" t="shared" si="60"/>
        <v>-0.0421252086841949</v>
      </c>
    </row>
    <row r="1862" spans="2:8">
      <c r="B1862" s="31">
        <v>35310</v>
      </c>
      <c r="C1862">
        <v>73.268608</v>
      </c>
      <c r="D1862">
        <f t="shared" si="59"/>
        <v>-1.01902334489554</v>
      </c>
      <c r="E1862">
        <v>0.0167971663935529</v>
      </c>
      <c r="G1862">
        <v>1853</v>
      </c>
      <c r="H1862">
        <f ca="1" t="shared" si="60"/>
        <v>0.00712027689012638</v>
      </c>
    </row>
    <row r="1863" spans="2:8">
      <c r="B1863" s="31">
        <v>44149</v>
      </c>
      <c r="C1863">
        <v>147.93103</v>
      </c>
      <c r="D1863">
        <f t="shared" si="59"/>
        <v>-0.403277615250837</v>
      </c>
      <c r="E1863">
        <v>0.0167954823271357</v>
      </c>
      <c r="G1863">
        <v>1854</v>
      </c>
      <c r="H1863">
        <f ca="1" t="shared" si="60"/>
        <v>0.076386299577903</v>
      </c>
    </row>
    <row r="1864" spans="2:8">
      <c r="B1864" s="31">
        <v>40925</v>
      </c>
      <c r="C1864">
        <v>207.588303</v>
      </c>
      <c r="D1864">
        <f t="shared" si="59"/>
        <v>-0.0608702649301006</v>
      </c>
      <c r="E1864">
        <v>0.0167893660174099</v>
      </c>
      <c r="G1864">
        <v>1855</v>
      </c>
      <c r="H1864">
        <f ca="1" t="shared" si="60"/>
        <v>0.00682263970381187</v>
      </c>
    </row>
    <row r="1865" spans="2:8">
      <c r="B1865" s="31">
        <v>40464</v>
      </c>
      <c r="C1865">
        <v>220.224258</v>
      </c>
      <c r="D1865">
        <f t="shared" si="59"/>
        <v>-0.990817746335647</v>
      </c>
      <c r="E1865">
        <v>0.0167891222955103</v>
      </c>
      <c r="G1865">
        <v>1856</v>
      </c>
      <c r="H1865">
        <f ca="1" t="shared" si="60"/>
        <v>-0.0100248387978581</v>
      </c>
    </row>
    <row r="1866" spans="2:8">
      <c r="B1866" s="31">
        <v>44652</v>
      </c>
      <c r="C1866">
        <v>438.426361</v>
      </c>
      <c r="D1866">
        <f t="shared" ref="D1866:D1929" si="61">(C1866-C1867)/C1866</f>
        <v>0.696921974087229</v>
      </c>
      <c r="E1866">
        <v>0.0167742605239925</v>
      </c>
      <c r="G1866">
        <v>1857</v>
      </c>
      <c r="H1866">
        <f ca="1" t="shared" si="60"/>
        <v>-0.0129687288248546</v>
      </c>
    </row>
    <row r="1867" spans="2:8">
      <c r="B1867" s="31">
        <v>40212</v>
      </c>
      <c r="C1867">
        <v>132.877396</v>
      </c>
      <c r="D1867">
        <f t="shared" si="61"/>
        <v>0.219164055562919</v>
      </c>
      <c r="E1867">
        <v>0.0167693834096508</v>
      </c>
      <c r="G1867">
        <v>1858</v>
      </c>
      <c r="H1867">
        <f ca="1" t="shared" ref="H1867:H1930" si="62">_xlfn.NORM.INV(RAND(),N$12,N$13)</f>
        <v>0.0321335629251641</v>
      </c>
    </row>
    <row r="1868" spans="2:8">
      <c r="B1868" s="31">
        <v>44005</v>
      </c>
      <c r="C1868">
        <v>103.755447</v>
      </c>
      <c r="D1868">
        <f t="shared" si="61"/>
        <v>-2.68582340549311</v>
      </c>
      <c r="E1868">
        <v>0.0167623874243442</v>
      </c>
      <c r="G1868">
        <v>1859</v>
      </c>
      <c r="H1868">
        <f ca="1" t="shared" si="62"/>
        <v>0.0171239927778912</v>
      </c>
    </row>
    <row r="1869" spans="2:8">
      <c r="B1869" s="31">
        <v>44921</v>
      </c>
      <c r="C1869">
        <v>382.424255</v>
      </c>
      <c r="D1869">
        <f t="shared" si="61"/>
        <v>0.50476252349632</v>
      </c>
      <c r="E1869">
        <v>0.0167618160098135</v>
      </c>
      <c r="G1869">
        <v>1860</v>
      </c>
      <c r="H1869">
        <f ca="1" t="shared" si="62"/>
        <v>0.0601026441511518</v>
      </c>
    </row>
    <row r="1870" spans="2:8">
      <c r="B1870" s="31">
        <v>40728</v>
      </c>
      <c r="C1870">
        <v>189.390823</v>
      </c>
      <c r="D1870">
        <f t="shared" si="61"/>
        <v>0.611977666943239</v>
      </c>
      <c r="E1870">
        <v>0.0167548614538732</v>
      </c>
      <c r="G1870">
        <v>1861</v>
      </c>
      <c r="H1870">
        <f ca="1" t="shared" si="62"/>
        <v>-0.00346275086916759</v>
      </c>
    </row>
    <row r="1871" spans="2:8">
      <c r="B1871" s="31">
        <v>35248</v>
      </c>
      <c r="C1871">
        <v>73.487869</v>
      </c>
      <c r="D1871">
        <f t="shared" si="61"/>
        <v>-5.05928283210934</v>
      </c>
      <c r="E1871">
        <v>0.0167468456596559</v>
      </c>
      <c r="G1871">
        <v>1862</v>
      </c>
      <c r="H1871">
        <f ca="1" t="shared" si="62"/>
        <v>-0.00811445464620708</v>
      </c>
    </row>
    <row r="1872" spans="2:8">
      <c r="B1872" s="31">
        <v>44672</v>
      </c>
      <c r="C1872">
        <v>445.283783</v>
      </c>
      <c r="D1872">
        <f t="shared" si="61"/>
        <v>0.826607907254507</v>
      </c>
      <c r="E1872">
        <v>0.0167392240287359</v>
      </c>
      <c r="G1872">
        <v>1863</v>
      </c>
      <c r="H1872">
        <f ca="1" t="shared" si="62"/>
        <v>0.0526388239835711</v>
      </c>
    </row>
    <row r="1873" spans="2:8">
      <c r="B1873" s="31">
        <v>38596</v>
      </c>
      <c r="C1873">
        <v>77.208687</v>
      </c>
      <c r="D1873">
        <f t="shared" si="61"/>
        <v>-3.89069640570367</v>
      </c>
      <c r="E1873">
        <v>0.0167272498753929</v>
      </c>
      <c r="G1873">
        <v>1864</v>
      </c>
      <c r="H1873">
        <f ca="1" t="shared" si="62"/>
        <v>0.0313414794085909</v>
      </c>
    </row>
    <row r="1874" spans="2:8">
      <c r="B1874" s="31">
        <v>42970</v>
      </c>
      <c r="C1874">
        <v>377.604248</v>
      </c>
      <c r="D1874">
        <f t="shared" si="61"/>
        <v>0.917385537463551</v>
      </c>
      <c r="E1874">
        <v>0.0167127118760592</v>
      </c>
      <c r="G1874">
        <v>1865</v>
      </c>
      <c r="H1874">
        <f ca="1" t="shared" si="62"/>
        <v>-0.0122675920154831</v>
      </c>
    </row>
    <row r="1875" spans="2:8">
      <c r="B1875" s="31">
        <v>36523</v>
      </c>
      <c r="C1875">
        <v>31.195572</v>
      </c>
      <c r="D1875">
        <f t="shared" si="61"/>
        <v>-0.0270239955850145</v>
      </c>
      <c r="E1875">
        <v>0.0166990687011605</v>
      </c>
      <c r="G1875">
        <v>1866</v>
      </c>
      <c r="H1875">
        <f ca="1" t="shared" si="62"/>
        <v>-0.0217127631613825</v>
      </c>
    </row>
    <row r="1876" spans="2:8">
      <c r="B1876" s="31">
        <v>36187</v>
      </c>
      <c r="C1876">
        <v>32.038601</v>
      </c>
      <c r="D1876">
        <f t="shared" si="61"/>
        <v>-18.0182992696841</v>
      </c>
      <c r="E1876">
        <v>0.0166975455638653</v>
      </c>
      <c r="G1876">
        <v>1867</v>
      </c>
      <c r="H1876">
        <f ca="1" t="shared" si="62"/>
        <v>0.00134715112123056</v>
      </c>
    </row>
    <row r="1877" spans="2:8">
      <c r="B1877" s="31">
        <v>45170</v>
      </c>
      <c r="C1877">
        <v>609.319702</v>
      </c>
      <c r="D1877">
        <f t="shared" si="61"/>
        <v>0.959147966300292</v>
      </c>
      <c r="E1877">
        <v>0.0166885133807802</v>
      </c>
      <c r="G1877">
        <v>1868</v>
      </c>
      <c r="H1877">
        <f ca="1" t="shared" si="62"/>
        <v>-0.0347033388903036</v>
      </c>
    </row>
    <row r="1878" spans="2:8">
      <c r="B1878" s="31">
        <v>37441</v>
      </c>
      <c r="C1878">
        <v>24.891949</v>
      </c>
      <c r="D1878">
        <f t="shared" si="61"/>
        <v>-14.3192389233965</v>
      </c>
      <c r="E1878">
        <v>0.0166821408801698</v>
      </c>
      <c r="G1878">
        <v>1869</v>
      </c>
      <c r="H1878">
        <f ca="1" t="shared" si="62"/>
        <v>0.0291404423785693</v>
      </c>
    </row>
    <row r="1879" spans="2:8">
      <c r="B1879" s="31">
        <v>42216</v>
      </c>
      <c r="C1879">
        <v>381.325714</v>
      </c>
      <c r="D1879">
        <f t="shared" si="61"/>
        <v>0.894133832264981</v>
      </c>
      <c r="E1879">
        <v>0.016673174051934</v>
      </c>
      <c r="G1879">
        <v>1870</v>
      </c>
      <c r="H1879">
        <f ca="1" t="shared" si="62"/>
        <v>-0.0122133043029643</v>
      </c>
    </row>
    <row r="1880" spans="2:8">
      <c r="B1880" s="31">
        <v>35877</v>
      </c>
      <c r="C1880">
        <v>40.369492</v>
      </c>
      <c r="D1880">
        <f t="shared" si="61"/>
        <v>-12.5388051947743</v>
      </c>
      <c r="E1880">
        <v>0.0166518320319711</v>
      </c>
      <c r="G1880">
        <v>1871</v>
      </c>
      <c r="H1880">
        <f ca="1" t="shared" si="62"/>
        <v>0.000115571192021899</v>
      </c>
    </row>
    <row r="1881" spans="2:8">
      <c r="B1881" s="31">
        <v>42647</v>
      </c>
      <c r="C1881">
        <v>546.554688</v>
      </c>
      <c r="D1881">
        <f t="shared" si="61"/>
        <v>0.0268207323472816</v>
      </c>
      <c r="E1881">
        <v>0.0166379818884657</v>
      </c>
      <c r="G1881">
        <v>1872</v>
      </c>
      <c r="H1881">
        <f ca="1" t="shared" si="62"/>
        <v>-0.0116863129173588</v>
      </c>
    </row>
    <row r="1882" spans="2:8">
      <c r="B1882" s="31">
        <v>45078</v>
      </c>
      <c r="C1882">
        <v>531.895691</v>
      </c>
      <c r="D1882">
        <f t="shared" si="61"/>
        <v>0.953771325062304</v>
      </c>
      <c r="E1882">
        <v>0.0166291458074627</v>
      </c>
      <c r="G1882">
        <v>1873</v>
      </c>
      <c r="H1882">
        <f ca="1" t="shared" si="62"/>
        <v>-0.00129027627328002</v>
      </c>
    </row>
    <row r="1883" spans="2:8">
      <c r="B1883" s="31">
        <v>39848</v>
      </c>
      <c r="C1883">
        <v>24.588833</v>
      </c>
      <c r="D1883">
        <f t="shared" si="61"/>
        <v>-20.4193549161117</v>
      </c>
      <c r="E1883">
        <v>0.0166115650954236</v>
      </c>
      <c r="G1883">
        <v>1874</v>
      </c>
      <c r="H1883">
        <f ca="1" t="shared" si="62"/>
        <v>0.0136467314504795</v>
      </c>
    </row>
    <row r="1884" spans="2:8">
      <c r="B1884" s="31">
        <v>41943</v>
      </c>
      <c r="C1884">
        <v>526.676941</v>
      </c>
      <c r="D1884">
        <f t="shared" si="61"/>
        <v>0.947348676501104</v>
      </c>
      <c r="E1884">
        <v>0.0166089652290284</v>
      </c>
      <c r="G1884">
        <v>1875</v>
      </c>
      <c r="H1884">
        <f ca="1" t="shared" si="62"/>
        <v>0.00919529094082578</v>
      </c>
    </row>
    <row r="1885" spans="2:8">
      <c r="B1885" s="31">
        <v>36565</v>
      </c>
      <c r="C1885">
        <v>27.730238</v>
      </c>
      <c r="D1885">
        <f t="shared" si="61"/>
        <v>0.0807235047892485</v>
      </c>
      <c r="E1885">
        <v>0.0166078271668639</v>
      </c>
      <c r="G1885">
        <v>1876</v>
      </c>
      <c r="H1885">
        <f ca="1" t="shared" si="62"/>
        <v>-0.0114841734903328</v>
      </c>
    </row>
    <row r="1886" spans="2:8">
      <c r="B1886" s="31">
        <v>37715</v>
      </c>
      <c r="C1886">
        <v>25.491756</v>
      </c>
      <c r="D1886">
        <f t="shared" si="61"/>
        <v>-0.691833391155949</v>
      </c>
      <c r="E1886">
        <v>0.0165913638903495</v>
      </c>
      <c r="G1886">
        <v>1877</v>
      </c>
      <c r="H1886">
        <f ca="1" t="shared" si="62"/>
        <v>-0.0204380303830694</v>
      </c>
    </row>
    <row r="1887" spans="2:8">
      <c r="B1887" s="31">
        <v>37860</v>
      </c>
      <c r="C1887">
        <v>43.127804</v>
      </c>
      <c r="D1887">
        <f t="shared" si="61"/>
        <v>-0.363041461605604</v>
      </c>
      <c r="E1887">
        <v>0.0165512252838099</v>
      </c>
      <c r="G1887">
        <v>1878</v>
      </c>
      <c r="H1887">
        <f ca="1" t="shared" si="62"/>
        <v>0.0459321994873574</v>
      </c>
    </row>
    <row r="1888" spans="2:8">
      <c r="B1888" s="31">
        <v>37937</v>
      </c>
      <c r="C1888">
        <v>58.784985</v>
      </c>
      <c r="D1888">
        <f t="shared" si="61"/>
        <v>0.136425585547058</v>
      </c>
      <c r="E1888">
        <v>0.0165467763579424</v>
      </c>
      <c r="G1888">
        <v>1879</v>
      </c>
      <c r="H1888">
        <f ca="1" t="shared" si="62"/>
        <v>-0.0510074244998666</v>
      </c>
    </row>
    <row r="1889" spans="2:8">
      <c r="B1889" s="31">
        <v>35033</v>
      </c>
      <c r="C1889">
        <v>50.765209</v>
      </c>
      <c r="D1889">
        <f t="shared" si="61"/>
        <v>-1.83929381636152</v>
      </c>
      <c r="E1889">
        <v>0.0165290366479138</v>
      </c>
      <c r="G1889">
        <v>1880</v>
      </c>
      <c r="H1889">
        <f ca="1" t="shared" si="62"/>
        <v>-0.00739305861433581</v>
      </c>
    </row>
    <row r="1890" spans="2:8">
      <c r="B1890" s="31">
        <v>40788</v>
      </c>
      <c r="C1890">
        <v>144.137344</v>
      </c>
      <c r="D1890">
        <f t="shared" si="61"/>
        <v>-0.540411824155716</v>
      </c>
      <c r="E1890">
        <v>0.0164956487612261</v>
      </c>
      <c r="G1890">
        <v>1881</v>
      </c>
      <c r="H1890">
        <f ca="1" t="shared" si="62"/>
        <v>-0.0307075774105981</v>
      </c>
    </row>
    <row r="1891" spans="2:8">
      <c r="B1891" s="31">
        <v>40511</v>
      </c>
      <c r="C1891">
        <v>222.030869</v>
      </c>
      <c r="D1891">
        <f t="shared" si="61"/>
        <v>0.911908438281165</v>
      </c>
      <c r="E1891">
        <v>0.0164840772658508</v>
      </c>
      <c r="G1891">
        <v>1882</v>
      </c>
      <c r="H1891">
        <f ca="1" t="shared" si="62"/>
        <v>-0.00573283948318625</v>
      </c>
    </row>
    <row r="1892" spans="2:8">
      <c r="B1892" s="31">
        <v>33389</v>
      </c>
      <c r="C1892">
        <v>19.559046</v>
      </c>
      <c r="D1892">
        <f t="shared" si="61"/>
        <v>0</v>
      </c>
      <c r="E1892">
        <v>0.0164833704056935</v>
      </c>
      <c r="G1892">
        <v>1883</v>
      </c>
      <c r="H1892">
        <f ca="1" t="shared" si="62"/>
        <v>-0.0270924385633469</v>
      </c>
    </row>
    <row r="1893" spans="2:8">
      <c r="B1893" s="31">
        <v>33343</v>
      </c>
      <c r="C1893">
        <v>19.559046</v>
      </c>
      <c r="D1893">
        <f t="shared" si="61"/>
        <v>-40.7469344875001</v>
      </c>
      <c r="E1893">
        <v>0.0164833704056935</v>
      </c>
      <c r="G1893">
        <v>1884</v>
      </c>
      <c r="H1893">
        <f ca="1" t="shared" si="62"/>
        <v>0.0343817799508062</v>
      </c>
    </row>
    <row r="1894" spans="2:8">
      <c r="B1894" s="31">
        <v>45309</v>
      </c>
      <c r="C1894">
        <v>816.530212</v>
      </c>
      <c r="D1894">
        <f t="shared" si="61"/>
        <v>0.796921291382664</v>
      </c>
      <c r="E1894">
        <v>0.0164824703387705</v>
      </c>
      <c r="G1894">
        <v>1885</v>
      </c>
      <c r="H1894">
        <f ca="1" t="shared" si="62"/>
        <v>0.0391186562580207</v>
      </c>
    </row>
    <row r="1895" spans="2:8">
      <c r="B1895" s="31">
        <v>43447</v>
      </c>
      <c r="C1895">
        <v>165.819901</v>
      </c>
      <c r="D1895">
        <f t="shared" si="61"/>
        <v>0.545100415902431</v>
      </c>
      <c r="E1895">
        <v>0.0164819360252783</v>
      </c>
      <c r="G1895">
        <v>1886</v>
      </c>
      <c r="H1895">
        <f ca="1" t="shared" si="62"/>
        <v>0.0229985241711929</v>
      </c>
    </row>
    <row r="1896" spans="2:8">
      <c r="B1896" s="31">
        <v>43943</v>
      </c>
      <c r="C1896">
        <v>75.431404</v>
      </c>
      <c r="D1896">
        <f t="shared" si="61"/>
        <v>-3.67860558448574</v>
      </c>
      <c r="E1896">
        <v>0.0164690955507073</v>
      </c>
      <c r="G1896">
        <v>1887</v>
      </c>
      <c r="H1896">
        <f ca="1" t="shared" si="62"/>
        <v>-0.00252501700020365</v>
      </c>
    </row>
    <row r="1897" spans="2:8">
      <c r="B1897" s="31">
        <v>42230</v>
      </c>
      <c r="C1897">
        <v>352.913788</v>
      </c>
      <c r="D1897">
        <f t="shared" si="61"/>
        <v>0.673932935145056</v>
      </c>
      <c r="E1897">
        <v>0.0164673475438143</v>
      </c>
      <c r="G1897">
        <v>1888</v>
      </c>
      <c r="H1897">
        <f ca="1" t="shared" si="62"/>
        <v>0.0141317700137431</v>
      </c>
    </row>
    <row r="1898" spans="2:8">
      <c r="B1898" s="31">
        <v>39323</v>
      </c>
      <c r="C1898">
        <v>115.073563</v>
      </c>
      <c r="D1898">
        <f t="shared" si="61"/>
        <v>-2.22891783580213</v>
      </c>
      <c r="E1898">
        <v>0.0164652501461173</v>
      </c>
      <c r="G1898">
        <v>1889</v>
      </c>
      <c r="H1898">
        <f ca="1" t="shared" si="62"/>
        <v>0.00482836859340711</v>
      </c>
    </row>
    <row r="1899" spans="2:8">
      <c r="B1899" s="31">
        <v>41565</v>
      </c>
      <c r="C1899">
        <v>371.56308</v>
      </c>
      <c r="D1899">
        <f t="shared" si="61"/>
        <v>-0.00715805240929753</v>
      </c>
      <c r="E1899">
        <v>0.0164627335955983</v>
      </c>
      <c r="G1899">
        <v>1890</v>
      </c>
      <c r="H1899">
        <f ca="1" t="shared" si="62"/>
        <v>-0.042921132073382</v>
      </c>
    </row>
    <row r="1900" spans="2:8">
      <c r="B1900" s="31">
        <v>42466</v>
      </c>
      <c r="C1900">
        <v>374.222748</v>
      </c>
      <c r="D1900">
        <f t="shared" si="61"/>
        <v>0.609196461782168</v>
      </c>
      <c r="E1900">
        <v>0.0164587562699422</v>
      </c>
      <c r="G1900">
        <v>1891</v>
      </c>
      <c r="H1900">
        <f ca="1" t="shared" si="62"/>
        <v>0.014942895123796</v>
      </c>
    </row>
    <row r="1901" spans="2:8">
      <c r="B1901" s="31">
        <v>40792</v>
      </c>
      <c r="C1901">
        <v>146.247574</v>
      </c>
      <c r="D1901">
        <f t="shared" si="61"/>
        <v>0.605124834412638</v>
      </c>
      <c r="E1901">
        <v>0.0164531618144994</v>
      </c>
      <c r="G1901">
        <v>1892</v>
      </c>
      <c r="H1901">
        <f ca="1" t="shared" si="62"/>
        <v>-0.0749719037107458</v>
      </c>
    </row>
    <row r="1902" spans="2:8">
      <c r="B1902" s="31">
        <v>37916</v>
      </c>
      <c r="C1902">
        <v>57.749535</v>
      </c>
      <c r="D1902">
        <f t="shared" si="61"/>
        <v>-0.397088011184852</v>
      </c>
      <c r="E1902">
        <v>0.016435578225868</v>
      </c>
      <c r="G1902">
        <v>1893</v>
      </c>
      <c r="H1902">
        <f ca="1" t="shared" si="62"/>
        <v>0.0145539520966746</v>
      </c>
    </row>
    <row r="1903" spans="2:8">
      <c r="B1903" s="31">
        <v>38352</v>
      </c>
      <c r="C1903">
        <v>80.681183</v>
      </c>
      <c r="D1903">
        <f t="shared" si="61"/>
        <v>0.674992184980728</v>
      </c>
      <c r="E1903">
        <v>0.0164273620033558</v>
      </c>
      <c r="G1903">
        <v>1894</v>
      </c>
      <c r="H1903">
        <f ca="1" t="shared" si="62"/>
        <v>-0.0291138394190556</v>
      </c>
    </row>
    <row r="1904" spans="2:8">
      <c r="B1904" s="31">
        <v>33464</v>
      </c>
      <c r="C1904">
        <v>26.222015</v>
      </c>
      <c r="D1904">
        <f t="shared" si="61"/>
        <v>0.249999971398079</v>
      </c>
      <c r="E1904">
        <v>0.0163934770077737</v>
      </c>
      <c r="G1904">
        <v>1895</v>
      </c>
      <c r="H1904">
        <f ca="1" t="shared" si="62"/>
        <v>-0.0100721192170225</v>
      </c>
    </row>
    <row r="1905" spans="2:8">
      <c r="B1905" s="31">
        <v>33406</v>
      </c>
      <c r="C1905">
        <v>19.666512</v>
      </c>
      <c r="D1905">
        <f t="shared" si="61"/>
        <v>0</v>
      </c>
      <c r="E1905">
        <v>0.0163934509586652</v>
      </c>
      <c r="G1905">
        <v>1896</v>
      </c>
      <c r="H1905">
        <f ca="1" t="shared" si="62"/>
        <v>0.0318991783346168</v>
      </c>
    </row>
    <row r="1906" spans="2:8">
      <c r="B1906" s="31">
        <v>33401</v>
      </c>
      <c r="C1906">
        <v>19.666512</v>
      </c>
      <c r="D1906">
        <f t="shared" si="61"/>
        <v>-9.42640067542226</v>
      </c>
      <c r="E1906">
        <v>0.0163934509586652</v>
      </c>
      <c r="G1906">
        <v>1897</v>
      </c>
      <c r="H1906">
        <f ca="1" t="shared" si="62"/>
        <v>0.0166990804490613</v>
      </c>
    </row>
    <row r="1907" spans="2:8">
      <c r="B1907" s="31">
        <v>40694</v>
      </c>
      <c r="C1907">
        <v>205.050934</v>
      </c>
      <c r="D1907">
        <f t="shared" si="61"/>
        <v>-0.391980394490668</v>
      </c>
      <c r="E1907">
        <v>0.0163883330568004</v>
      </c>
      <c r="G1907">
        <v>1898</v>
      </c>
      <c r="H1907">
        <f ca="1" t="shared" si="62"/>
        <v>-0.0066474049539152</v>
      </c>
    </row>
    <row r="1908" spans="2:8">
      <c r="B1908" s="31">
        <v>43252</v>
      </c>
      <c r="C1908">
        <v>285.42688</v>
      </c>
      <c r="D1908">
        <f t="shared" si="61"/>
        <v>-0.565459493513715</v>
      </c>
      <c r="E1908">
        <v>0.0163649268071737</v>
      </c>
      <c r="G1908">
        <v>1899</v>
      </c>
      <c r="H1908">
        <f ca="1" t="shared" si="62"/>
        <v>-0.0151887826836986</v>
      </c>
    </row>
    <row r="1909" spans="2:8">
      <c r="B1909" s="31">
        <v>44771</v>
      </c>
      <c r="C1909">
        <v>446.824219</v>
      </c>
      <c r="D1909">
        <f t="shared" si="61"/>
        <v>-0.0136788243342735</v>
      </c>
      <c r="E1909">
        <v>0.0163478761655935</v>
      </c>
      <c r="G1909">
        <v>1900</v>
      </c>
      <c r="H1909">
        <f ca="1" t="shared" si="62"/>
        <v>0.0489842544616574</v>
      </c>
    </row>
    <row r="1910" spans="2:8">
      <c r="B1910" s="31">
        <v>42902</v>
      </c>
      <c r="C1910">
        <v>452.936249</v>
      </c>
      <c r="D1910">
        <f t="shared" si="61"/>
        <v>0.0808989346313061</v>
      </c>
      <c r="E1910">
        <v>0.0163467199111282</v>
      </c>
      <c r="G1910">
        <v>1901</v>
      </c>
      <c r="H1910">
        <f ca="1" t="shared" si="62"/>
        <v>0.0457078880935236</v>
      </c>
    </row>
    <row r="1911" spans="2:8">
      <c r="B1911" s="31">
        <v>42486</v>
      </c>
      <c r="C1911">
        <v>416.294189</v>
      </c>
      <c r="D1911">
        <f t="shared" si="61"/>
        <v>-0.292851296562297</v>
      </c>
      <c r="E1911">
        <v>0.016346300716679</v>
      </c>
      <c r="G1911">
        <v>1902</v>
      </c>
      <c r="H1911">
        <f ca="1" t="shared" si="62"/>
        <v>-0.0508043046438649</v>
      </c>
    </row>
    <row r="1912" spans="2:8">
      <c r="B1912" s="31">
        <v>42759</v>
      </c>
      <c r="C1912">
        <v>538.206482</v>
      </c>
      <c r="D1912">
        <f t="shared" si="61"/>
        <v>0.907143689882204</v>
      </c>
      <c r="E1912">
        <v>0.0163418470311177</v>
      </c>
      <c r="G1912">
        <v>1903</v>
      </c>
      <c r="H1912">
        <f ca="1" t="shared" si="62"/>
        <v>0.0254000659134461</v>
      </c>
    </row>
    <row r="1913" spans="2:8">
      <c r="B1913" s="31">
        <v>37897</v>
      </c>
      <c r="C1913">
        <v>49.975868</v>
      </c>
      <c r="D1913">
        <f t="shared" si="61"/>
        <v>-1.02060856651854</v>
      </c>
      <c r="E1913">
        <v>0.0163240986629786</v>
      </c>
      <c r="G1913">
        <v>1904</v>
      </c>
      <c r="H1913">
        <f ca="1" t="shared" si="62"/>
        <v>-0.0454536522494843</v>
      </c>
    </row>
    <row r="1914" spans="2:8">
      <c r="B1914" s="31">
        <v>40113</v>
      </c>
      <c r="C1914">
        <v>100.981667</v>
      </c>
      <c r="D1914">
        <f t="shared" si="61"/>
        <v>-0.236111045780221</v>
      </c>
      <c r="E1914">
        <v>0.0163216358866406</v>
      </c>
      <c r="G1914">
        <v>1905</v>
      </c>
      <c r="H1914">
        <f ca="1" t="shared" si="62"/>
        <v>-0.011772600191912</v>
      </c>
    </row>
    <row r="1915" spans="2:8">
      <c r="B1915" s="31">
        <v>44061</v>
      </c>
      <c r="C1915">
        <v>124.824554</v>
      </c>
      <c r="D1915">
        <f t="shared" si="61"/>
        <v>0.84158580690783</v>
      </c>
      <c r="E1915">
        <v>0.0163216124930036</v>
      </c>
      <c r="G1915">
        <v>1906</v>
      </c>
      <c r="H1915">
        <f ca="1" t="shared" si="62"/>
        <v>-0.021622059630069</v>
      </c>
    </row>
    <row r="1916" spans="2:8">
      <c r="B1916" s="31">
        <v>33379</v>
      </c>
      <c r="C1916">
        <v>19.773981</v>
      </c>
      <c r="D1916">
        <f t="shared" si="61"/>
        <v>0</v>
      </c>
      <c r="E1916">
        <v>0.0163045064117337</v>
      </c>
      <c r="G1916">
        <v>1907</v>
      </c>
      <c r="H1916">
        <f ca="1" t="shared" si="62"/>
        <v>-0.0202249373632811</v>
      </c>
    </row>
    <row r="1917" spans="2:8">
      <c r="B1917" s="31">
        <v>33368</v>
      </c>
      <c r="C1917">
        <v>19.773981</v>
      </c>
      <c r="D1917">
        <f t="shared" si="61"/>
        <v>-1.50132105416709</v>
      </c>
      <c r="E1917">
        <v>0.0163045064117337</v>
      </c>
      <c r="G1917">
        <v>1908</v>
      </c>
      <c r="H1917">
        <f ca="1" t="shared" si="62"/>
        <v>0.00395158245639609</v>
      </c>
    </row>
    <row r="1918" spans="2:8">
      <c r="B1918" s="31">
        <v>35438</v>
      </c>
      <c r="C1918">
        <v>49.461075</v>
      </c>
      <c r="D1918">
        <f t="shared" si="61"/>
        <v>0.400917711553985</v>
      </c>
      <c r="E1918">
        <v>0.0163017281771574</v>
      </c>
      <c r="G1918">
        <v>1909</v>
      </c>
      <c r="H1918">
        <f ca="1" t="shared" si="62"/>
        <v>-0.00614266316693412</v>
      </c>
    </row>
    <row r="1919" spans="2:8">
      <c r="B1919" s="31">
        <v>35958</v>
      </c>
      <c r="C1919">
        <v>29.631254</v>
      </c>
      <c r="D1919">
        <f t="shared" si="61"/>
        <v>-10.0111135357282</v>
      </c>
      <c r="E1919">
        <v>0.016299006447719</v>
      </c>
      <c r="G1919">
        <v>1910</v>
      </c>
      <c r="H1919">
        <f ca="1" t="shared" si="62"/>
        <v>0.00459770054114176</v>
      </c>
    </row>
    <row r="1920" spans="2:8">
      <c r="B1920" s="31">
        <v>44256</v>
      </c>
      <c r="C1920">
        <v>326.273102</v>
      </c>
      <c r="D1920">
        <f t="shared" si="61"/>
        <v>0.26323066619203</v>
      </c>
      <c r="E1920">
        <v>0.0162960292080712</v>
      </c>
      <c r="G1920">
        <v>1911</v>
      </c>
      <c r="H1920">
        <f ca="1" t="shared" si="62"/>
        <v>0.0206966989329579</v>
      </c>
    </row>
    <row r="1921" spans="2:8">
      <c r="B1921" s="31">
        <v>40945</v>
      </c>
      <c r="C1921">
        <v>240.388016</v>
      </c>
      <c r="D1921">
        <f t="shared" si="61"/>
        <v>-0.497441960667457</v>
      </c>
      <c r="E1921">
        <v>0.0162860156889019</v>
      </c>
      <c r="G1921">
        <v>1912</v>
      </c>
      <c r="H1921">
        <f ca="1" t="shared" si="62"/>
        <v>-0.022175009683146</v>
      </c>
    </row>
    <row r="1922" spans="2:8">
      <c r="B1922" s="31">
        <v>42289</v>
      </c>
      <c r="C1922">
        <v>359.967102</v>
      </c>
      <c r="D1922">
        <f t="shared" si="61"/>
        <v>0.755244691777417</v>
      </c>
      <c r="E1922">
        <v>0.0162825296184983</v>
      </c>
      <c r="G1922">
        <v>1913</v>
      </c>
      <c r="H1922">
        <f ca="1" t="shared" si="62"/>
        <v>0.00521091418444873</v>
      </c>
    </row>
    <row r="1923" spans="2:8">
      <c r="B1923" s="31">
        <v>39612</v>
      </c>
      <c r="C1923">
        <v>88.103859</v>
      </c>
      <c r="D1923">
        <f t="shared" si="61"/>
        <v>-5.40623126394498</v>
      </c>
      <c r="E1923">
        <v>0.0162743155211851</v>
      </c>
      <c r="G1923">
        <v>1914</v>
      </c>
      <c r="H1923">
        <f ca="1" t="shared" si="62"/>
        <v>0.0424586337896698</v>
      </c>
    </row>
    <row r="1924" spans="2:8">
      <c r="B1924" s="31">
        <v>42100</v>
      </c>
      <c r="C1924">
        <v>564.413696</v>
      </c>
      <c r="D1924">
        <f t="shared" si="61"/>
        <v>0.853892556852483</v>
      </c>
      <c r="E1924">
        <v>0.0162716816850595</v>
      </c>
      <c r="G1924">
        <v>1915</v>
      </c>
      <c r="H1924">
        <f ca="1" t="shared" si="62"/>
        <v>0.00517591491264176</v>
      </c>
    </row>
    <row r="1925" spans="2:8">
      <c r="B1925" s="31">
        <v>38664</v>
      </c>
      <c r="C1925">
        <v>82.465042</v>
      </c>
      <c r="D1925">
        <f t="shared" si="61"/>
        <v>0.696006787942944</v>
      </c>
      <c r="E1925">
        <v>0.0162592532239296</v>
      </c>
      <c r="G1925">
        <v>1916</v>
      </c>
      <c r="H1925">
        <f ca="1" t="shared" si="62"/>
        <v>0.00127636922711716</v>
      </c>
    </row>
    <row r="1926" spans="2:8">
      <c r="B1926" s="31">
        <v>37714</v>
      </c>
      <c r="C1926">
        <v>25.068813</v>
      </c>
      <c r="D1926">
        <f t="shared" si="61"/>
        <v>-3.92932561266463</v>
      </c>
      <c r="E1926">
        <v>0.0162575707114652</v>
      </c>
      <c r="G1926">
        <v>1917</v>
      </c>
      <c r="H1926">
        <f ca="1" t="shared" si="62"/>
        <v>-0.0304227786661258</v>
      </c>
    </row>
    <row r="1927" spans="2:8">
      <c r="B1927" s="31">
        <v>39148</v>
      </c>
      <c r="C1927">
        <v>123.572342</v>
      </c>
      <c r="D1927">
        <f t="shared" si="61"/>
        <v>-1.8478895382593</v>
      </c>
      <c r="E1927">
        <v>0.0162470903076354</v>
      </c>
      <c r="G1927">
        <v>1918</v>
      </c>
      <c r="H1927">
        <f ca="1" t="shared" si="62"/>
        <v>0.0179829911080385</v>
      </c>
    </row>
    <row r="1928" spans="2:8">
      <c r="B1928" s="31">
        <v>42440</v>
      </c>
      <c r="C1928">
        <v>351.92038</v>
      </c>
      <c r="D1928">
        <f t="shared" si="61"/>
        <v>0.699544050276372</v>
      </c>
      <c r="E1928">
        <v>0.0162314811094487</v>
      </c>
      <c r="G1928">
        <v>1919</v>
      </c>
      <c r="H1928">
        <f ca="1" t="shared" si="62"/>
        <v>-0.0262747358071882</v>
      </c>
    </row>
    <row r="1929" spans="2:8">
      <c r="B1929" s="31">
        <v>39525</v>
      </c>
      <c r="C1929">
        <v>105.736572</v>
      </c>
      <c r="D1929">
        <f t="shared" si="61"/>
        <v>0.623943870622172</v>
      </c>
      <c r="E1929">
        <v>0.016224064839174</v>
      </c>
      <c r="G1929">
        <v>1920</v>
      </c>
      <c r="H1929">
        <f ca="1" t="shared" si="62"/>
        <v>0.0512540131384053</v>
      </c>
    </row>
    <row r="1930" spans="2:8">
      <c r="B1930" s="31">
        <v>34422</v>
      </c>
      <c r="C1930">
        <v>39.762886</v>
      </c>
      <c r="D1930">
        <f t="shared" ref="D1930:D1993" si="63">(C1930-C1931)/C1930</f>
        <v>-0.784285703004555</v>
      </c>
      <c r="E1930">
        <v>0.0162159758725764</v>
      </c>
      <c r="G1930">
        <v>1921</v>
      </c>
      <c r="H1930">
        <f ca="1" t="shared" si="62"/>
        <v>0.0074885897699272</v>
      </c>
    </row>
    <row r="1931" spans="2:8">
      <c r="B1931" s="31">
        <v>38467</v>
      </c>
      <c r="C1931">
        <v>70.948349</v>
      </c>
      <c r="D1931">
        <f t="shared" si="63"/>
        <v>0.607383111902999</v>
      </c>
      <c r="E1931">
        <v>0.016205225578963</v>
      </c>
      <c r="G1931">
        <v>1922</v>
      </c>
      <c r="H1931">
        <f ca="1" t="shared" ref="H1931:H1994" si="64">_xlfn.NORM.INV(RAND(),N$12,N$13)</f>
        <v>0.00814011291152588</v>
      </c>
    </row>
    <row r="1932" spans="2:8">
      <c r="B1932" s="31">
        <v>33534</v>
      </c>
      <c r="C1932">
        <v>27.85552</v>
      </c>
      <c r="D1932">
        <f t="shared" si="63"/>
        <v>-15.8542342415435</v>
      </c>
      <c r="E1932">
        <v>0.0162039696261279</v>
      </c>
      <c r="G1932">
        <v>1923</v>
      </c>
      <c r="H1932">
        <f ca="1" t="shared" si="64"/>
        <v>0.0467293408297514</v>
      </c>
    </row>
    <row r="1933" spans="2:8">
      <c r="B1933" s="31">
        <v>42822</v>
      </c>
      <c r="C1933">
        <v>469.483459</v>
      </c>
      <c r="D1933">
        <f t="shared" si="63"/>
        <v>-0.0788526609198388</v>
      </c>
      <c r="E1933">
        <v>0.0161938655223208</v>
      </c>
      <c r="G1933">
        <v>1924</v>
      </c>
      <c r="H1933">
        <f ca="1" t="shared" si="64"/>
        <v>0.0147564410081805</v>
      </c>
    </row>
    <row r="1934" spans="2:8">
      <c r="B1934" s="31">
        <v>44509</v>
      </c>
      <c r="C1934">
        <v>506.503479</v>
      </c>
      <c r="D1934">
        <f t="shared" si="63"/>
        <v>0.844520076830509</v>
      </c>
      <c r="E1934">
        <v>0.0161875808162021</v>
      </c>
      <c r="G1934">
        <v>1925</v>
      </c>
      <c r="H1934">
        <f ca="1" t="shared" si="64"/>
        <v>0.0704416548095662</v>
      </c>
    </row>
    <row r="1935" spans="2:8">
      <c r="B1935" s="31">
        <v>39671</v>
      </c>
      <c r="C1935">
        <v>78.751122</v>
      </c>
      <c r="D1935">
        <f t="shared" si="63"/>
        <v>-5.78568503443037</v>
      </c>
      <c r="E1935">
        <v>0.0161848487695197</v>
      </c>
      <c r="G1935">
        <v>1926</v>
      </c>
      <c r="H1935">
        <f ca="1" t="shared" si="64"/>
        <v>0.0290280598943516</v>
      </c>
    </row>
    <row r="1936" spans="2:8">
      <c r="B1936" s="31">
        <v>42613</v>
      </c>
      <c r="C1936">
        <v>534.38031</v>
      </c>
      <c r="D1936">
        <f t="shared" si="63"/>
        <v>0.471080558712951</v>
      </c>
      <c r="E1936">
        <v>0.0161800516190426</v>
      </c>
      <c r="G1936">
        <v>1927</v>
      </c>
      <c r="H1936">
        <f ca="1" t="shared" si="64"/>
        <v>-0.00903972461308158</v>
      </c>
    </row>
    <row r="1937" spans="2:8">
      <c r="B1937" s="31">
        <v>44433</v>
      </c>
      <c r="C1937">
        <v>282.644135</v>
      </c>
      <c r="D1937">
        <f t="shared" si="63"/>
        <v>0.836420914943096</v>
      </c>
      <c r="E1937">
        <v>0.0161744909371637</v>
      </c>
      <c r="G1937">
        <v>1928</v>
      </c>
      <c r="H1937">
        <f ca="1" t="shared" si="64"/>
        <v>-0.0163928344133996</v>
      </c>
    </row>
    <row r="1938" spans="2:8">
      <c r="B1938" s="31">
        <v>36413</v>
      </c>
      <c r="C1938">
        <v>46.234669</v>
      </c>
      <c r="D1938">
        <f t="shared" si="63"/>
        <v>0.763324508714445</v>
      </c>
      <c r="E1938">
        <v>0.0161657478287559</v>
      </c>
      <c r="G1938">
        <v>1929</v>
      </c>
      <c r="H1938">
        <f ca="1" t="shared" si="64"/>
        <v>-0.023455889048547</v>
      </c>
    </row>
    <row r="1939" spans="2:8">
      <c r="B1939" s="31">
        <v>37176</v>
      </c>
      <c r="C1939">
        <v>10.942613</v>
      </c>
      <c r="D1939">
        <f t="shared" si="63"/>
        <v>-10.1337510519654</v>
      </c>
      <c r="E1939">
        <v>0.0161630499040769</v>
      </c>
      <c r="G1939">
        <v>1930</v>
      </c>
      <c r="H1939">
        <f ca="1" t="shared" si="64"/>
        <v>0.0198796565594721</v>
      </c>
    </row>
    <row r="1940" spans="2:8">
      <c r="B1940" s="31">
        <v>39171</v>
      </c>
      <c r="C1940">
        <v>121.832329</v>
      </c>
      <c r="D1940">
        <f t="shared" si="63"/>
        <v>-1.13808608222535</v>
      </c>
      <c r="E1940">
        <v>0.0161355201540964</v>
      </c>
      <c r="G1940">
        <v>1931</v>
      </c>
      <c r="H1940">
        <f ca="1" t="shared" si="64"/>
        <v>-0.00595763343722583</v>
      </c>
    </row>
    <row r="1941" spans="2:8">
      <c r="B1941" s="31">
        <v>40995</v>
      </c>
      <c r="C1941">
        <v>260.488007</v>
      </c>
      <c r="D1941">
        <f t="shared" si="63"/>
        <v>0.791961596911446</v>
      </c>
      <c r="E1941">
        <v>0.0161291379529806</v>
      </c>
      <c r="G1941">
        <v>1932</v>
      </c>
      <c r="H1941">
        <f ca="1" t="shared" si="64"/>
        <v>-0.0103374883495639</v>
      </c>
    </row>
    <row r="1942" spans="2:8">
      <c r="B1942" s="31">
        <v>34928</v>
      </c>
      <c r="C1942">
        <v>54.191509</v>
      </c>
      <c r="D1942">
        <f t="shared" si="63"/>
        <v>0.508190775791093</v>
      </c>
      <c r="E1942">
        <v>0.0161291135111223</v>
      </c>
      <c r="G1942">
        <v>1933</v>
      </c>
      <c r="H1942">
        <f ca="1" t="shared" si="64"/>
        <v>0.022084248580954</v>
      </c>
    </row>
    <row r="1943" spans="2:8">
      <c r="B1943" s="31">
        <v>33632</v>
      </c>
      <c r="C1943">
        <v>26.651884</v>
      </c>
      <c r="D1943">
        <f t="shared" si="63"/>
        <v>0.516138258743735</v>
      </c>
      <c r="E1943">
        <v>0.0161290286270194</v>
      </c>
      <c r="G1943">
        <v>1934</v>
      </c>
      <c r="H1943">
        <f ca="1" t="shared" si="64"/>
        <v>0.0241553077944677</v>
      </c>
    </row>
    <row r="1944" spans="2:8">
      <c r="B1944" s="31">
        <v>36796</v>
      </c>
      <c r="C1944">
        <v>12.895827</v>
      </c>
      <c r="D1944">
        <f t="shared" si="63"/>
        <v>-3.39816058326465</v>
      </c>
      <c r="E1944">
        <v>0.0161000143689893</v>
      </c>
      <c r="G1944">
        <v>1935</v>
      </c>
      <c r="H1944">
        <f ca="1" t="shared" si="64"/>
        <v>0.0224923912460899</v>
      </c>
    </row>
    <row r="1945" spans="2:8">
      <c r="B1945" s="31">
        <v>35376</v>
      </c>
      <c r="C1945">
        <v>56.717918</v>
      </c>
      <c r="D1945">
        <f t="shared" si="63"/>
        <v>-1.08368161539357</v>
      </c>
      <c r="E1945">
        <v>0.0160868034683501</v>
      </c>
      <c r="G1945">
        <v>1936</v>
      </c>
      <c r="H1945">
        <f ca="1" t="shared" si="64"/>
        <v>-0.00187175138104699</v>
      </c>
    </row>
    <row r="1946" spans="2:8">
      <c r="B1946" s="31">
        <v>38751</v>
      </c>
      <c r="C1946">
        <v>118.182083</v>
      </c>
      <c r="D1946">
        <f t="shared" si="63"/>
        <v>0.835720783496429</v>
      </c>
      <c r="E1946">
        <v>0.0160786385868661</v>
      </c>
      <c r="G1946">
        <v>1937</v>
      </c>
      <c r="H1946">
        <f ca="1" t="shared" si="64"/>
        <v>3.38634501798496e-5</v>
      </c>
    </row>
    <row r="1947" spans="2:8">
      <c r="B1947" s="31">
        <v>36011</v>
      </c>
      <c r="C1947">
        <v>19.41486</v>
      </c>
      <c r="D1947">
        <f t="shared" si="63"/>
        <v>-0.378292297755431</v>
      </c>
      <c r="E1947">
        <v>0.0160735127629043</v>
      </c>
      <c r="G1947">
        <v>1938</v>
      </c>
      <c r="H1947">
        <f ca="1" t="shared" si="64"/>
        <v>0.0204713404924377</v>
      </c>
    </row>
    <row r="1948" spans="2:8">
      <c r="B1948" s="31">
        <v>33626</v>
      </c>
      <c r="C1948">
        <v>26.759352</v>
      </c>
      <c r="D1948">
        <f t="shared" si="63"/>
        <v>-0.513651489019615</v>
      </c>
      <c r="E1948">
        <v>0.0160643277161569</v>
      </c>
      <c r="G1948">
        <v>1939</v>
      </c>
      <c r="H1948">
        <f ca="1" t="shared" si="64"/>
        <v>-0.00680581273371416</v>
      </c>
    </row>
    <row r="1949" spans="2:8">
      <c r="B1949" s="31">
        <v>34754</v>
      </c>
      <c r="C1949">
        <v>40.504333</v>
      </c>
      <c r="D1949">
        <f t="shared" si="63"/>
        <v>0.503846119376907</v>
      </c>
      <c r="E1949">
        <v>0.0160428021367493</v>
      </c>
      <c r="G1949">
        <v>1940</v>
      </c>
      <c r="H1949">
        <f ca="1" t="shared" si="64"/>
        <v>-0.0186615249921464</v>
      </c>
    </row>
    <row r="1950" spans="2:8">
      <c r="B1950" s="31">
        <v>33414</v>
      </c>
      <c r="C1950">
        <v>20.096382</v>
      </c>
      <c r="D1950">
        <f t="shared" si="63"/>
        <v>-22.2874109379489</v>
      </c>
      <c r="E1950">
        <v>0.0160427384391877</v>
      </c>
      <c r="G1950">
        <v>1941</v>
      </c>
      <c r="H1950">
        <f ca="1" t="shared" si="64"/>
        <v>0.00703484433599048</v>
      </c>
    </row>
    <row r="1951" spans="2:8">
      <c r="B1951" s="31">
        <v>42733</v>
      </c>
      <c r="C1951">
        <v>467.992706</v>
      </c>
      <c r="D1951">
        <f t="shared" si="63"/>
        <v>0.954434345393409</v>
      </c>
      <c r="E1951">
        <v>0.0160331280889664</v>
      </c>
      <c r="G1951">
        <v>1942</v>
      </c>
      <c r="H1951">
        <f ca="1" t="shared" si="64"/>
        <v>0.000509325701477527</v>
      </c>
    </row>
    <row r="1952" spans="2:8">
      <c r="B1952" s="31">
        <v>36262</v>
      </c>
      <c r="C1952">
        <v>21.324394</v>
      </c>
      <c r="D1952">
        <f t="shared" si="63"/>
        <v>0.0541163795791806</v>
      </c>
      <c r="E1952">
        <v>0.0160277942716685</v>
      </c>
      <c r="G1952">
        <v>1943</v>
      </c>
      <c r="H1952">
        <f ca="1" t="shared" si="64"/>
        <v>0.0380995736998447</v>
      </c>
    </row>
    <row r="1953" spans="2:8">
      <c r="B1953" s="31">
        <v>36717</v>
      </c>
      <c r="C1953">
        <v>20.170395</v>
      </c>
      <c r="D1953">
        <f t="shared" si="63"/>
        <v>-2.22644975470237</v>
      </c>
      <c r="E1953">
        <v>0.0160122298051177</v>
      </c>
      <c r="G1953">
        <v>1944</v>
      </c>
      <c r="H1953">
        <f ca="1" t="shared" si="64"/>
        <v>-0.020061551212955</v>
      </c>
    </row>
    <row r="1954" spans="2:8">
      <c r="B1954" s="31">
        <v>35171</v>
      </c>
      <c r="C1954">
        <v>65.078766</v>
      </c>
      <c r="D1954">
        <f t="shared" si="63"/>
        <v>-3.67449206089741</v>
      </c>
      <c r="E1954">
        <v>0.016009615179243</v>
      </c>
      <c r="G1954">
        <v>1945</v>
      </c>
      <c r="H1954">
        <f ca="1" t="shared" si="64"/>
        <v>-0.02533820212252</v>
      </c>
    </row>
    <row r="1955" spans="2:8">
      <c r="B1955" s="31">
        <v>44453</v>
      </c>
      <c r="C1955">
        <v>304.210175</v>
      </c>
      <c r="D1955">
        <f t="shared" si="63"/>
        <v>0.927351075617375</v>
      </c>
      <c r="E1955">
        <v>0.0160077518774642</v>
      </c>
      <c r="G1955">
        <v>1946</v>
      </c>
      <c r="H1955">
        <f ca="1" t="shared" si="64"/>
        <v>-0.0298835613894317</v>
      </c>
    </row>
    <row r="1956" spans="2:8">
      <c r="B1956" s="31">
        <v>37316</v>
      </c>
      <c r="C1956">
        <v>22.100542</v>
      </c>
      <c r="D1956">
        <f t="shared" si="63"/>
        <v>-21.2053985372847</v>
      </c>
      <c r="E1956">
        <v>0.0160056255633912</v>
      </c>
      <c r="G1956">
        <v>1947</v>
      </c>
      <c r="H1956">
        <f ca="1" t="shared" si="64"/>
        <v>0.00812644998170486</v>
      </c>
    </row>
    <row r="1957" spans="2:8">
      <c r="B1957" s="31">
        <v>42566</v>
      </c>
      <c r="C1957">
        <v>490.751343</v>
      </c>
      <c r="D1957">
        <f t="shared" si="63"/>
        <v>0.95786475718315</v>
      </c>
      <c r="E1957">
        <v>0.0159918523136879</v>
      </c>
      <c r="G1957">
        <v>1948</v>
      </c>
      <c r="H1957">
        <f ca="1" t="shared" si="64"/>
        <v>-0.029754031907495</v>
      </c>
    </row>
    <row r="1958" spans="2:8">
      <c r="B1958" s="31">
        <v>36696</v>
      </c>
      <c r="C1958">
        <v>20.677927</v>
      </c>
      <c r="D1958">
        <f t="shared" si="63"/>
        <v>-24.7060512884101</v>
      </c>
      <c r="E1958">
        <v>0.0159909646648816</v>
      </c>
      <c r="G1958">
        <v>1949</v>
      </c>
      <c r="H1958">
        <f ca="1" t="shared" si="64"/>
        <v>0.0145403335299761</v>
      </c>
    </row>
    <row r="1959" spans="2:8">
      <c r="B1959" s="31">
        <v>42643</v>
      </c>
      <c r="C1959">
        <v>531.547852</v>
      </c>
      <c r="D1959">
        <f t="shared" si="63"/>
        <v>0.391664485552281</v>
      </c>
      <c r="E1959">
        <v>0.0159856388621058</v>
      </c>
      <c r="G1959">
        <v>1950</v>
      </c>
      <c r="H1959">
        <f ca="1" t="shared" si="64"/>
        <v>-0.0116758213777181</v>
      </c>
    </row>
    <row r="1960" spans="2:8">
      <c r="B1960" s="31">
        <v>42404</v>
      </c>
      <c r="C1960">
        <v>323.359436</v>
      </c>
      <c r="D1960">
        <f t="shared" si="63"/>
        <v>0.764335623098996</v>
      </c>
      <c r="E1960">
        <v>0.0159755102987006</v>
      </c>
      <c r="G1960">
        <v>1951</v>
      </c>
      <c r="H1960">
        <f ca="1" t="shared" si="64"/>
        <v>0.0138593107936304</v>
      </c>
    </row>
    <row r="1961" spans="2:8">
      <c r="B1961" s="31">
        <v>38112</v>
      </c>
      <c r="C1961">
        <v>76.2043</v>
      </c>
      <c r="D1961">
        <f t="shared" si="63"/>
        <v>-1.41008805277392</v>
      </c>
      <c r="E1961">
        <v>0.0159701617887704</v>
      </c>
      <c r="G1961">
        <v>1952</v>
      </c>
      <c r="H1961">
        <f ca="1" t="shared" si="64"/>
        <v>-0.0634265892754724</v>
      </c>
    </row>
    <row r="1962" spans="2:8">
      <c r="B1962" s="31">
        <v>43536</v>
      </c>
      <c r="C1962">
        <v>183.659073</v>
      </c>
      <c r="D1962">
        <f t="shared" si="63"/>
        <v>0.889992616917978</v>
      </c>
      <c r="E1962">
        <v>0.015963153641748</v>
      </c>
      <c r="G1962">
        <v>1953</v>
      </c>
      <c r="H1962">
        <f ca="1" t="shared" si="64"/>
        <v>-0.030377326696745</v>
      </c>
    </row>
    <row r="1963" spans="2:8">
      <c r="B1963" s="31">
        <v>33983</v>
      </c>
      <c r="C1963">
        <v>20.203854</v>
      </c>
      <c r="D1963">
        <f t="shared" si="63"/>
        <v>-0.999999950504493</v>
      </c>
      <c r="E1963">
        <v>0.0159578959539105</v>
      </c>
      <c r="G1963">
        <v>1954</v>
      </c>
      <c r="H1963">
        <f ca="1" t="shared" si="64"/>
        <v>0.00244319947592818</v>
      </c>
    </row>
    <row r="1964" spans="2:8">
      <c r="B1964" s="31">
        <v>34423</v>
      </c>
      <c r="C1964">
        <v>40.407707</v>
      </c>
      <c r="D1964">
        <f t="shared" si="63"/>
        <v>-0.301317295732717</v>
      </c>
      <c r="E1964">
        <v>0.0159578716010785</v>
      </c>
      <c r="G1964">
        <v>1955</v>
      </c>
      <c r="H1964">
        <f ca="1" t="shared" si="64"/>
        <v>-0.00140940406399422</v>
      </c>
    </row>
    <row r="1965" spans="2:8">
      <c r="B1965" s="31">
        <v>35054</v>
      </c>
      <c r="C1965">
        <v>52.583248</v>
      </c>
      <c r="D1965">
        <f t="shared" si="63"/>
        <v>-11.0856386809731</v>
      </c>
      <c r="E1965">
        <v>0.0159577628221063</v>
      </c>
      <c r="G1965">
        <v>1956</v>
      </c>
      <c r="H1965">
        <f ca="1" t="shared" si="64"/>
        <v>-0.0161818165963479</v>
      </c>
    </row>
    <row r="1966" spans="2:8">
      <c r="B1966" s="31">
        <v>45132</v>
      </c>
      <c r="C1966">
        <v>635.502136</v>
      </c>
      <c r="D1966">
        <f t="shared" si="63"/>
        <v>0.961422291741912</v>
      </c>
      <c r="E1966">
        <v>0.0159512036636176</v>
      </c>
      <c r="G1966">
        <v>1957</v>
      </c>
      <c r="H1966">
        <f ca="1" t="shared" si="64"/>
        <v>0.0317365791895892</v>
      </c>
    </row>
    <row r="1967" spans="2:8">
      <c r="B1967" s="31">
        <v>39836</v>
      </c>
      <c r="C1967">
        <v>24.516216</v>
      </c>
      <c r="D1967">
        <f t="shared" si="63"/>
        <v>-6.51362579771691</v>
      </c>
      <c r="E1967">
        <v>0.0159200343152466</v>
      </c>
      <c r="G1967">
        <v>1958</v>
      </c>
      <c r="H1967">
        <f ca="1" t="shared" si="64"/>
        <v>-0.0001627705584131</v>
      </c>
    </row>
    <row r="1968" spans="2:8">
      <c r="B1968" s="31">
        <v>43480</v>
      </c>
      <c r="C1968">
        <v>184.205673</v>
      </c>
      <c r="D1968">
        <f t="shared" si="63"/>
        <v>0.889735659769827</v>
      </c>
      <c r="E1968">
        <v>0.0159158670428136</v>
      </c>
      <c r="G1968">
        <v>1959</v>
      </c>
      <c r="H1968">
        <f ca="1" t="shared" si="64"/>
        <v>-0.00441917952978182</v>
      </c>
    </row>
    <row r="1969" spans="2:8">
      <c r="B1969" s="31">
        <v>33428</v>
      </c>
      <c r="C1969">
        <v>20.311317</v>
      </c>
      <c r="D1969">
        <f t="shared" si="63"/>
        <v>-5.63486434680725</v>
      </c>
      <c r="E1969">
        <v>0.015873072140029</v>
      </c>
      <c r="G1969">
        <v>1960</v>
      </c>
      <c r="H1969">
        <f ca="1" t="shared" si="64"/>
        <v>0.00986616899474865</v>
      </c>
    </row>
    <row r="1970" spans="2:8">
      <c r="B1970" s="31">
        <v>43677</v>
      </c>
      <c r="C1970">
        <v>134.762833</v>
      </c>
      <c r="D1970">
        <f t="shared" si="63"/>
        <v>0.613752443153225</v>
      </c>
      <c r="E1970">
        <v>0.0158555141089976</v>
      </c>
      <c r="G1970">
        <v>1961</v>
      </c>
      <c r="H1970">
        <f ca="1" t="shared" si="64"/>
        <v>0.00348431354317109</v>
      </c>
    </row>
    <row r="1971" spans="2:8">
      <c r="B1971" s="31">
        <v>35074</v>
      </c>
      <c r="C1971">
        <v>52.051815</v>
      </c>
      <c r="D1971">
        <f t="shared" si="63"/>
        <v>-0.262286877028207</v>
      </c>
      <c r="E1971">
        <v>0.0158516662675451</v>
      </c>
      <c r="G1971">
        <v>1962</v>
      </c>
      <c r="H1971">
        <f ca="1" t="shared" si="64"/>
        <v>0.0287308191123278</v>
      </c>
    </row>
    <row r="1972" spans="2:8">
      <c r="B1972" s="31">
        <v>35613</v>
      </c>
      <c r="C1972">
        <v>65.704323</v>
      </c>
      <c r="D1972">
        <f t="shared" si="63"/>
        <v>-2.48787301255657</v>
      </c>
      <c r="E1972">
        <v>0.0158417430159047</v>
      </c>
      <c r="G1972">
        <v>1963</v>
      </c>
      <c r="H1972">
        <f ca="1" t="shared" si="64"/>
        <v>-0.0363228229921131</v>
      </c>
    </row>
    <row r="1973" spans="2:8">
      <c r="B1973" s="31">
        <v>41095</v>
      </c>
      <c r="C1973">
        <v>229.168335</v>
      </c>
      <c r="D1973">
        <f t="shared" si="63"/>
        <v>0.71169681011995</v>
      </c>
      <c r="E1973">
        <v>0.0158333829147906</v>
      </c>
      <c r="G1973">
        <v>1964</v>
      </c>
      <c r="H1973">
        <f ca="1" t="shared" si="64"/>
        <v>-0.0365956608699004</v>
      </c>
    </row>
    <row r="1974" spans="2:8">
      <c r="B1974" s="31">
        <v>38184</v>
      </c>
      <c r="C1974">
        <v>66.069962</v>
      </c>
      <c r="D1974">
        <f t="shared" si="63"/>
        <v>-3.0647308076248</v>
      </c>
      <c r="E1974">
        <v>0.0158308703128965</v>
      </c>
      <c r="G1974">
        <v>1965</v>
      </c>
      <c r="H1974">
        <f ca="1" t="shared" si="64"/>
        <v>0.0213287672964744</v>
      </c>
    </row>
    <row r="1975" spans="2:8">
      <c r="B1975" s="31">
        <v>41002</v>
      </c>
      <c r="C1975">
        <v>268.55661</v>
      </c>
      <c r="D1975">
        <f t="shared" si="63"/>
        <v>0.332778128231511</v>
      </c>
      <c r="E1975">
        <v>0.0158222730023289</v>
      </c>
      <c r="G1975">
        <v>1966</v>
      </c>
      <c r="H1975">
        <f ca="1" t="shared" si="64"/>
        <v>-0.0432832129684219</v>
      </c>
    </row>
    <row r="1976" spans="2:8">
      <c r="B1976" s="31">
        <v>43525</v>
      </c>
      <c r="C1976">
        <v>179.186844</v>
      </c>
      <c r="D1976">
        <f t="shared" si="63"/>
        <v>0.0169162753935218</v>
      </c>
      <c r="E1976">
        <v>0.0158070365924856</v>
      </c>
      <c r="G1976">
        <v>1967</v>
      </c>
      <c r="H1976">
        <f ca="1" t="shared" si="64"/>
        <v>-0.0236757211547279</v>
      </c>
    </row>
    <row r="1977" spans="2:8">
      <c r="B1977" s="31">
        <v>43433</v>
      </c>
      <c r="C1977">
        <v>176.15567</v>
      </c>
      <c r="D1977">
        <f t="shared" si="63"/>
        <v>-4.91380339900498</v>
      </c>
      <c r="E1977">
        <v>0.015796908495764</v>
      </c>
      <c r="G1977">
        <v>1968</v>
      </c>
      <c r="H1977">
        <f ca="1" t="shared" si="64"/>
        <v>0.0181954582556303</v>
      </c>
    </row>
    <row r="1978" spans="2:8">
      <c r="B1978" s="31">
        <v>45512</v>
      </c>
      <c r="C1978">
        <v>1041.75</v>
      </c>
      <c r="D1978">
        <f t="shared" si="63"/>
        <v>0.952511066954644</v>
      </c>
      <c r="E1978">
        <v>0.0157906897048237</v>
      </c>
      <c r="G1978">
        <v>1969</v>
      </c>
      <c r="H1978">
        <f ca="1" t="shared" si="64"/>
        <v>0.00075420710740167</v>
      </c>
    </row>
    <row r="1979" spans="2:8">
      <c r="B1979" s="31">
        <v>34856</v>
      </c>
      <c r="C1979">
        <v>49.471596</v>
      </c>
      <c r="D1979">
        <f t="shared" si="63"/>
        <v>-0.192933173209128</v>
      </c>
      <c r="E1979">
        <v>0.0157617514502665</v>
      </c>
      <c r="G1979">
        <v>1970</v>
      </c>
      <c r="H1979">
        <f ca="1" t="shared" si="64"/>
        <v>0.0292750989696312</v>
      </c>
    </row>
    <row r="1980" spans="2:8">
      <c r="B1980" s="31">
        <v>35145</v>
      </c>
      <c r="C1980">
        <v>59.016308</v>
      </c>
      <c r="D1980">
        <f t="shared" si="63"/>
        <v>-3.48950552786189</v>
      </c>
      <c r="E1980">
        <v>0.0157583561479312</v>
      </c>
      <c r="G1980">
        <v>1971</v>
      </c>
      <c r="H1980">
        <f ca="1" t="shared" si="64"/>
        <v>-0.0240452359366972</v>
      </c>
    </row>
    <row r="1981" spans="2:8">
      <c r="B1981" s="31">
        <v>43357</v>
      </c>
      <c r="C1981">
        <v>264.954041</v>
      </c>
      <c r="D1981">
        <f t="shared" si="63"/>
        <v>0.896975777772719</v>
      </c>
      <c r="E1981">
        <v>0.0157539510786326</v>
      </c>
      <c r="G1981">
        <v>1972</v>
      </c>
      <c r="H1981">
        <f ca="1" t="shared" si="64"/>
        <v>-0.00875942528227069</v>
      </c>
    </row>
    <row r="1982" spans="2:8">
      <c r="B1982" s="31">
        <v>33646</v>
      </c>
      <c r="C1982">
        <v>27.296684</v>
      </c>
      <c r="D1982">
        <f t="shared" si="63"/>
        <v>0.391500740529509</v>
      </c>
      <c r="E1982">
        <v>0.0157479567847874</v>
      </c>
      <c r="G1982">
        <v>1973</v>
      </c>
      <c r="H1982">
        <f ca="1" t="shared" si="64"/>
        <v>-0.0434625389588697</v>
      </c>
    </row>
    <row r="1983" spans="2:8">
      <c r="B1983" s="31">
        <v>36732</v>
      </c>
      <c r="C1983">
        <v>16.610012</v>
      </c>
      <c r="D1983">
        <f t="shared" si="63"/>
        <v>-17.0575852082467</v>
      </c>
      <c r="E1983">
        <v>0.0157406267978616</v>
      </c>
      <c r="G1983">
        <v>1974</v>
      </c>
      <c r="H1983">
        <f ca="1" t="shared" si="64"/>
        <v>-0.0015005650503765</v>
      </c>
    </row>
    <row r="1984" spans="2:8">
      <c r="B1984" s="31">
        <v>44286</v>
      </c>
      <c r="C1984">
        <v>299.936707</v>
      </c>
      <c r="D1984">
        <f t="shared" si="63"/>
        <v>-0.541155634545258</v>
      </c>
      <c r="E1984">
        <v>0.0157388972067365</v>
      </c>
      <c r="G1984">
        <v>1975</v>
      </c>
      <c r="H1984">
        <f ca="1" t="shared" si="64"/>
        <v>0.000589696805241323</v>
      </c>
    </row>
    <row r="1985" spans="2:8">
      <c r="B1985" s="31">
        <v>41836</v>
      </c>
      <c r="C1985">
        <v>462.249146</v>
      </c>
      <c r="D1985">
        <f t="shared" si="63"/>
        <v>-0.272804478042238</v>
      </c>
      <c r="E1985">
        <v>0.0157347548674541</v>
      </c>
      <c r="G1985">
        <v>1976</v>
      </c>
      <c r="H1985">
        <f ca="1" t="shared" si="64"/>
        <v>-0.0104965923738766</v>
      </c>
    </row>
    <row r="1986" spans="2:8">
      <c r="B1986" s="31">
        <v>42033</v>
      </c>
      <c r="C1986">
        <v>588.352783</v>
      </c>
      <c r="D1986">
        <f t="shared" si="63"/>
        <v>0.75905662538525</v>
      </c>
      <c r="E1986">
        <v>0.0157032910644022</v>
      </c>
      <c r="G1986">
        <v>1977</v>
      </c>
      <c r="H1986">
        <f ca="1" t="shared" si="64"/>
        <v>0.0325205557743083</v>
      </c>
    </row>
    <row r="1987" spans="2:8">
      <c r="B1987" s="31">
        <v>40785</v>
      </c>
      <c r="C1987">
        <v>141.759705</v>
      </c>
      <c r="D1987">
        <f t="shared" si="63"/>
        <v>-0.116794776061364</v>
      </c>
      <c r="E1987">
        <v>0.0156944386982182</v>
      </c>
      <c r="G1987">
        <v>1978</v>
      </c>
      <c r="H1987">
        <f ca="1" t="shared" si="64"/>
        <v>0.00829896037720892</v>
      </c>
    </row>
    <row r="1988" spans="2:8">
      <c r="B1988" s="31">
        <v>43658</v>
      </c>
      <c r="C1988">
        <v>158.316498</v>
      </c>
      <c r="D1988">
        <f t="shared" si="63"/>
        <v>-2.94538596981851</v>
      </c>
      <c r="E1988">
        <v>0.0156936139403487</v>
      </c>
      <c r="G1988">
        <v>1979</v>
      </c>
      <c r="H1988">
        <f ca="1" t="shared" si="64"/>
        <v>0.00854520618541248</v>
      </c>
    </row>
    <row r="1989" spans="2:8">
      <c r="B1989" s="31">
        <v>45118</v>
      </c>
      <c r="C1989">
        <v>624.61969</v>
      </c>
      <c r="D1989">
        <f t="shared" si="63"/>
        <v>0.922323045884128</v>
      </c>
      <c r="E1989">
        <v>0.0156722324907817</v>
      </c>
      <c r="G1989">
        <v>1980</v>
      </c>
      <c r="H1989">
        <f ca="1" t="shared" si="64"/>
        <v>-0.0140461239401686</v>
      </c>
    </row>
    <row r="1990" spans="2:8">
      <c r="B1990" s="31">
        <v>34579</v>
      </c>
      <c r="C1990">
        <v>48.518555</v>
      </c>
      <c r="D1990">
        <f t="shared" si="63"/>
        <v>0.716483518521934</v>
      </c>
      <c r="E1990">
        <v>0.0156250119155444</v>
      </c>
      <c r="G1990">
        <v>1981</v>
      </c>
      <c r="H1990">
        <f ca="1" t="shared" si="64"/>
        <v>-0.000996425968222118</v>
      </c>
    </row>
    <row r="1991" spans="2:8">
      <c r="B1991" s="31">
        <v>34120</v>
      </c>
      <c r="C1991">
        <v>13.75581</v>
      </c>
      <c r="D1991">
        <f t="shared" si="63"/>
        <v>-1</v>
      </c>
      <c r="E1991">
        <v>0.0156246705937346</v>
      </c>
      <c r="G1991">
        <v>1982</v>
      </c>
      <c r="H1991">
        <f ca="1" t="shared" si="64"/>
        <v>-0.0457738687078946</v>
      </c>
    </row>
    <row r="1992" spans="2:8">
      <c r="B1992" s="31">
        <v>33816</v>
      </c>
      <c r="C1992">
        <v>27.51162</v>
      </c>
      <c r="D1992">
        <f t="shared" si="63"/>
        <v>-36.92688522159</v>
      </c>
      <c r="E1992">
        <v>0.0156246705937346</v>
      </c>
      <c r="G1992">
        <v>1983</v>
      </c>
      <c r="H1992">
        <f ca="1" t="shared" si="64"/>
        <v>-0.016207642762146</v>
      </c>
    </row>
    <row r="1993" spans="2:8">
      <c r="B1993" s="31">
        <v>45422</v>
      </c>
      <c r="C1993">
        <v>1043.430054</v>
      </c>
      <c r="D1993">
        <f t="shared" si="63"/>
        <v>0.971199011486399</v>
      </c>
      <c r="E1993">
        <v>0.0156212512161356</v>
      </c>
      <c r="G1993">
        <v>1984</v>
      </c>
      <c r="H1993">
        <f ca="1" t="shared" si="64"/>
        <v>0.0319828799038246</v>
      </c>
    </row>
    <row r="1994" spans="2:8">
      <c r="B1994" s="31">
        <v>37798</v>
      </c>
      <c r="C1994">
        <v>30.051817</v>
      </c>
      <c r="D1994">
        <f t="shared" ref="D1994:D2057" si="65">(C1994-C1995)/C1994</f>
        <v>-0.649036063276973</v>
      </c>
      <c r="E1994">
        <v>0.0156089729948775</v>
      </c>
      <c r="G1994">
        <v>1985</v>
      </c>
      <c r="H1994">
        <f ca="1" t="shared" si="64"/>
        <v>0.00879340109606615</v>
      </c>
    </row>
    <row r="1995" spans="2:8">
      <c r="B1995" s="31">
        <v>35718</v>
      </c>
      <c r="C1995">
        <v>49.55653</v>
      </c>
      <c r="D1995">
        <f t="shared" si="65"/>
        <v>-8.64516042588131</v>
      </c>
      <c r="E1995">
        <v>0.0156067827993606</v>
      </c>
      <c r="G1995">
        <v>1986</v>
      </c>
      <c r="H1995">
        <f ca="1" t="shared" ref="H1995:H2058" si="66">_xlfn.NORM.INV(RAND(),N$12,N$13)</f>
        <v>-0.0624703743012206</v>
      </c>
    </row>
    <row r="1996" spans="2:8">
      <c r="B1996" s="31">
        <v>42810</v>
      </c>
      <c r="C1996">
        <v>477.980682</v>
      </c>
      <c r="D1996">
        <f t="shared" si="65"/>
        <v>0.853170103640297</v>
      </c>
      <c r="E1996">
        <v>0.0155941532381847</v>
      </c>
      <c r="G1996">
        <v>1987</v>
      </c>
      <c r="H1996">
        <f ca="1" t="shared" si="66"/>
        <v>-0.0294337421349836</v>
      </c>
    </row>
    <row r="1997" spans="2:8">
      <c r="B1997" s="31">
        <v>38463</v>
      </c>
      <c r="C1997">
        <v>70.181854</v>
      </c>
      <c r="D1997">
        <f t="shared" si="65"/>
        <v>-5.75183492587699</v>
      </c>
      <c r="E1997">
        <v>0.0155860373822555</v>
      </c>
      <c r="G1997">
        <v>1988</v>
      </c>
      <c r="H1997">
        <f ca="1" t="shared" si="66"/>
        <v>-0.0162957475268311</v>
      </c>
    </row>
    <row r="1998" spans="2:8">
      <c r="B1998" s="31">
        <v>45036</v>
      </c>
      <c r="C1998">
        <v>473.856293</v>
      </c>
      <c r="D1998">
        <f t="shared" si="65"/>
        <v>0.833795625037737</v>
      </c>
      <c r="E1998">
        <v>0.0155201906329858</v>
      </c>
      <c r="G1998">
        <v>1989</v>
      </c>
      <c r="H1998">
        <f ca="1" t="shared" si="66"/>
        <v>-0.00765562824241988</v>
      </c>
    </row>
    <row r="1999" spans="2:8">
      <c r="B1999" s="31">
        <v>38386</v>
      </c>
      <c r="C1999">
        <v>78.756989</v>
      </c>
      <c r="D1999">
        <f t="shared" si="65"/>
        <v>0.653748837452382</v>
      </c>
      <c r="E1999">
        <v>0.0155111440331982</v>
      </c>
      <c r="G1999">
        <v>1990</v>
      </c>
      <c r="H1999">
        <f ca="1" t="shared" si="66"/>
        <v>0.00959743221863418</v>
      </c>
    </row>
    <row r="2000" spans="2:8">
      <c r="B2000" s="31">
        <v>36564</v>
      </c>
      <c r="C2000">
        <v>27.269699</v>
      </c>
      <c r="D2000">
        <f t="shared" si="65"/>
        <v>-34.1815156815629</v>
      </c>
      <c r="E2000">
        <v>0.0155038381611765</v>
      </c>
      <c r="G2000">
        <v>1991</v>
      </c>
      <c r="H2000">
        <f ca="1" t="shared" si="66"/>
        <v>-0.0307077443084506</v>
      </c>
    </row>
    <row r="2001" spans="2:8">
      <c r="B2001" s="31">
        <v>45435</v>
      </c>
      <c r="C2001">
        <v>959.389343</v>
      </c>
      <c r="D2001">
        <f t="shared" si="65"/>
        <v>0.954074598262449</v>
      </c>
      <c r="E2001">
        <v>0.0154309197908195</v>
      </c>
      <c r="G2001">
        <v>1992</v>
      </c>
      <c r="H2001">
        <f ca="1" t="shared" si="66"/>
        <v>-0.0290753560331689</v>
      </c>
    </row>
    <row r="2002" spans="2:8">
      <c r="B2002" s="31">
        <v>36420</v>
      </c>
      <c r="C2002">
        <v>44.060341</v>
      </c>
      <c r="D2002">
        <f t="shared" si="65"/>
        <v>-1.58741553997505</v>
      </c>
      <c r="E2002">
        <v>0.0154216918112368</v>
      </c>
      <c r="G2002">
        <v>1993</v>
      </c>
      <c r="H2002">
        <f ca="1" t="shared" si="66"/>
        <v>0.00382423872787163</v>
      </c>
    </row>
    <row r="2003" spans="2:8">
      <c r="B2003" s="31">
        <v>39175</v>
      </c>
      <c r="C2003">
        <v>114.002411</v>
      </c>
      <c r="D2003">
        <f t="shared" si="65"/>
        <v>0.877452179498204</v>
      </c>
      <c r="E2003">
        <v>0.0154093144573933</v>
      </c>
      <c r="G2003">
        <v>1994</v>
      </c>
      <c r="H2003">
        <f ca="1" t="shared" si="66"/>
        <v>-0.00211995102730966</v>
      </c>
    </row>
    <row r="2004" spans="2:8">
      <c r="B2004" s="31">
        <v>33269</v>
      </c>
      <c r="C2004">
        <v>13.970747</v>
      </c>
      <c r="D2004">
        <f t="shared" si="65"/>
        <v>-0.499999964210933</v>
      </c>
      <c r="E2004">
        <v>0.0153847893745409</v>
      </c>
      <c r="G2004">
        <v>1995</v>
      </c>
      <c r="H2004">
        <f ca="1" t="shared" si="66"/>
        <v>-0.0227701147607462</v>
      </c>
    </row>
    <row r="2005" spans="2:8">
      <c r="B2005" s="31">
        <v>33939</v>
      </c>
      <c r="C2005">
        <v>20.95612</v>
      </c>
      <c r="D2005">
        <f t="shared" si="65"/>
        <v>-3.10862750356459</v>
      </c>
      <c r="E2005">
        <v>0.0153846227259626</v>
      </c>
      <c r="G2005">
        <v>1996</v>
      </c>
      <c r="H2005">
        <f ca="1" t="shared" si="66"/>
        <v>-0.0201661096023998</v>
      </c>
    </row>
    <row r="2006" spans="2:8">
      <c r="B2006" s="31">
        <v>38609</v>
      </c>
      <c r="C2006">
        <v>86.100891</v>
      </c>
      <c r="D2006">
        <f t="shared" si="65"/>
        <v>0.0979476507391776</v>
      </c>
      <c r="E2006">
        <v>0.0153815365278857</v>
      </c>
      <c r="G2006">
        <v>1997</v>
      </c>
      <c r="H2006">
        <f ca="1" t="shared" si="66"/>
        <v>-0.0088973817649931</v>
      </c>
    </row>
    <row r="2007" spans="2:8">
      <c r="B2007" s="31">
        <v>43950</v>
      </c>
      <c r="C2007">
        <v>77.667511</v>
      </c>
      <c r="D2007">
        <f t="shared" si="65"/>
        <v>-5.08509242687074</v>
      </c>
      <c r="E2007">
        <v>0.0153550562473928</v>
      </c>
      <c r="G2007">
        <v>1998</v>
      </c>
      <c r="H2007">
        <f ca="1" t="shared" si="66"/>
        <v>-0.0125014507104241</v>
      </c>
    </row>
    <row r="2008" spans="2:8">
      <c r="B2008" s="31">
        <v>44783</v>
      </c>
      <c r="C2008">
        <v>472.613983</v>
      </c>
      <c r="D2008">
        <f t="shared" si="65"/>
        <v>0.947758145361518</v>
      </c>
      <c r="E2008">
        <v>0.0153506101405384</v>
      </c>
      <c r="G2008">
        <v>1999</v>
      </c>
      <c r="H2008">
        <f ca="1" t="shared" si="66"/>
        <v>0.0441298595477309</v>
      </c>
    </row>
    <row r="2009" spans="2:8">
      <c r="B2009" s="31">
        <v>36161</v>
      </c>
      <c r="C2009">
        <v>24.690231</v>
      </c>
      <c r="D2009">
        <f t="shared" si="65"/>
        <v>-17.2320515348763</v>
      </c>
      <c r="E2009">
        <v>0.0153475680320691</v>
      </c>
      <c r="G2009">
        <v>2000</v>
      </c>
      <c r="H2009">
        <f ca="1" t="shared" si="66"/>
        <v>0.00553220756124299</v>
      </c>
    </row>
    <row r="2010" spans="2:8">
      <c r="B2010" s="31">
        <v>42783</v>
      </c>
      <c r="C2010">
        <v>450.153564</v>
      </c>
      <c r="D2010">
        <f t="shared" si="65"/>
        <v>0.971027809078948</v>
      </c>
      <c r="E2010">
        <v>0.0153439527138789</v>
      </c>
      <c r="G2010">
        <v>2001</v>
      </c>
      <c r="H2010">
        <f ca="1" t="shared" si="66"/>
        <v>-0.0220716468004867</v>
      </c>
    </row>
    <row r="2011" spans="2:8">
      <c r="B2011" s="31">
        <v>36887</v>
      </c>
      <c r="C2011">
        <v>13.041935</v>
      </c>
      <c r="D2011">
        <f t="shared" si="65"/>
        <v>-3.42535574667409</v>
      </c>
      <c r="E2011">
        <v>0.0153300871381433</v>
      </c>
      <c r="G2011">
        <v>2002</v>
      </c>
      <c r="H2011">
        <f ca="1" t="shared" si="66"/>
        <v>-0.0307980571495397</v>
      </c>
    </row>
    <row r="2012" spans="2:8">
      <c r="B2012" s="31">
        <v>35495</v>
      </c>
      <c r="C2012">
        <v>57.715202</v>
      </c>
      <c r="D2012">
        <f t="shared" si="65"/>
        <v>0.21917712425229</v>
      </c>
      <c r="E2012">
        <v>0.015318615708908</v>
      </c>
      <c r="G2012">
        <v>2003</v>
      </c>
      <c r="H2012">
        <f ca="1" t="shared" si="66"/>
        <v>-0.0440917881450371</v>
      </c>
    </row>
    <row r="2013" spans="2:8">
      <c r="B2013" s="31">
        <v>37874</v>
      </c>
      <c r="C2013">
        <v>45.06535</v>
      </c>
      <c r="D2013">
        <f t="shared" si="65"/>
        <v>-8.85921061303196</v>
      </c>
      <c r="E2013">
        <v>0.0153177552154815</v>
      </c>
      <c r="G2013">
        <v>2004</v>
      </c>
      <c r="H2013">
        <f ca="1" t="shared" si="66"/>
        <v>0.0053612682484771</v>
      </c>
    </row>
    <row r="2014" spans="2:8">
      <c r="B2014" s="31">
        <v>42550</v>
      </c>
      <c r="C2014">
        <v>444.308777</v>
      </c>
      <c r="D2014">
        <f t="shared" si="65"/>
        <v>-0.249136244274553</v>
      </c>
      <c r="E2014">
        <v>0.0153157721662564</v>
      </c>
      <c r="G2014">
        <v>2005</v>
      </c>
      <c r="H2014">
        <f ca="1" t="shared" si="66"/>
        <v>0.00523549638337878</v>
      </c>
    </row>
    <row r="2015" spans="2:8">
      <c r="B2015" s="31">
        <v>42635</v>
      </c>
      <c r="C2015">
        <v>555.002197</v>
      </c>
      <c r="D2015">
        <f t="shared" si="65"/>
        <v>0.856153985639088</v>
      </c>
      <c r="E2015">
        <v>0.0153101952495515</v>
      </c>
      <c r="G2015">
        <v>2006</v>
      </c>
      <c r="H2015">
        <f ca="1" t="shared" si="66"/>
        <v>0.0129770510292948</v>
      </c>
    </row>
    <row r="2016" spans="2:8">
      <c r="B2016" s="31">
        <v>38392</v>
      </c>
      <c r="C2016">
        <v>79.834854</v>
      </c>
      <c r="D2016">
        <f t="shared" si="65"/>
        <v>-0.0723055997572187</v>
      </c>
      <c r="E2016">
        <v>0.0153014371392226</v>
      </c>
      <c r="G2016">
        <v>2007</v>
      </c>
      <c r="H2016">
        <f ca="1" t="shared" si="66"/>
        <v>-0.0131240696859066</v>
      </c>
    </row>
    <row r="2017" spans="2:8">
      <c r="B2017" s="31">
        <v>38621</v>
      </c>
      <c r="C2017">
        <v>85.607361</v>
      </c>
      <c r="D2017">
        <f t="shared" si="65"/>
        <v>0.402711701392127</v>
      </c>
      <c r="E2017">
        <v>0.0152781604843537</v>
      </c>
      <c r="G2017">
        <v>2008</v>
      </c>
      <c r="H2017">
        <f ca="1" t="shared" si="66"/>
        <v>-0.00707509846586905</v>
      </c>
    </row>
    <row r="2018" spans="2:8">
      <c r="B2018" s="31">
        <v>35678</v>
      </c>
      <c r="C2018">
        <v>51.132275</v>
      </c>
      <c r="D2018">
        <f t="shared" si="65"/>
        <v>-7.48495000466926</v>
      </c>
      <c r="E2018">
        <v>0.0152670695759185</v>
      </c>
      <c r="G2018">
        <v>2009</v>
      </c>
      <c r="H2018">
        <f ca="1" t="shared" si="66"/>
        <v>0.012132646350011</v>
      </c>
    </row>
    <row r="2019" spans="2:8">
      <c r="B2019" s="31">
        <v>43038</v>
      </c>
      <c r="C2019">
        <v>433.854797</v>
      </c>
      <c r="D2019">
        <f t="shared" si="65"/>
        <v>0.495723540426822</v>
      </c>
      <c r="E2019">
        <v>0.0152330849991731</v>
      </c>
      <c r="G2019">
        <v>2010</v>
      </c>
      <c r="H2019">
        <f ca="1" t="shared" si="66"/>
        <v>0.00322468283376734</v>
      </c>
    </row>
    <row r="2020" spans="2:8">
      <c r="B2020" s="31">
        <v>40683</v>
      </c>
      <c r="C2020">
        <v>218.782761</v>
      </c>
      <c r="D2020">
        <f t="shared" si="65"/>
        <v>0.903232526624893</v>
      </c>
      <c r="E2020">
        <v>0.015231259468382</v>
      </c>
      <c r="G2020">
        <v>2011</v>
      </c>
      <c r="H2020">
        <f ca="1" t="shared" si="66"/>
        <v>-0.0363292735447342</v>
      </c>
    </row>
    <row r="2021" spans="2:8">
      <c r="B2021" s="31">
        <v>33987</v>
      </c>
      <c r="C2021">
        <v>21.171055</v>
      </c>
      <c r="D2021">
        <f t="shared" si="65"/>
        <v>0</v>
      </c>
      <c r="E2021">
        <v>0.0152285750521171</v>
      </c>
      <c r="G2021">
        <v>2012</v>
      </c>
      <c r="H2021">
        <f ca="1" t="shared" si="66"/>
        <v>-0.00682601386361265</v>
      </c>
    </row>
    <row r="2022" spans="2:8">
      <c r="B2022" s="31">
        <v>33435</v>
      </c>
      <c r="C2022">
        <v>21.171055</v>
      </c>
      <c r="D2022">
        <f t="shared" si="65"/>
        <v>-7.02015756890717</v>
      </c>
      <c r="E2022">
        <v>0.0152285750521171</v>
      </c>
      <c r="G2022">
        <v>2013</v>
      </c>
      <c r="H2022">
        <f ca="1" t="shared" si="66"/>
        <v>-0.0234488792921626</v>
      </c>
    </row>
    <row r="2023" spans="2:8">
      <c r="B2023" s="31">
        <v>43462</v>
      </c>
      <c r="C2023">
        <v>169.795197</v>
      </c>
      <c r="D2023">
        <f t="shared" si="65"/>
        <v>-2.723890770597</v>
      </c>
      <c r="E2023">
        <v>0.0152180629702971</v>
      </c>
      <c r="G2023">
        <v>2014</v>
      </c>
      <c r="H2023">
        <f ca="1" t="shared" si="66"/>
        <v>0.0362702271504784</v>
      </c>
    </row>
    <row r="2024" spans="2:8">
      <c r="B2024" s="31">
        <v>45184</v>
      </c>
      <c r="C2024">
        <v>632.298767</v>
      </c>
      <c r="D2024">
        <f t="shared" si="65"/>
        <v>0.96801475970615</v>
      </c>
      <c r="E2024">
        <v>0.0152148976118437</v>
      </c>
      <c r="G2024">
        <v>2015</v>
      </c>
      <c r="H2024">
        <f ca="1" t="shared" si="66"/>
        <v>0.00945029126417907</v>
      </c>
    </row>
    <row r="2025" spans="2:8">
      <c r="B2025" s="31">
        <v>37371</v>
      </c>
      <c r="C2025">
        <v>20.224228</v>
      </c>
      <c r="D2025">
        <f t="shared" si="65"/>
        <v>-47.2977993523412</v>
      </c>
      <c r="E2025">
        <v>0.015209084865934</v>
      </c>
      <c r="G2025">
        <v>2016</v>
      </c>
      <c r="H2025">
        <f ca="1" t="shared" si="66"/>
        <v>0.0180803358198199</v>
      </c>
    </row>
    <row r="2026" spans="2:8">
      <c r="B2026" s="31">
        <v>45373</v>
      </c>
      <c r="C2026">
        <v>976.785706</v>
      </c>
      <c r="D2026">
        <f t="shared" si="65"/>
        <v>0.868709570367116</v>
      </c>
      <c r="E2026">
        <v>0.0152071492332014</v>
      </c>
      <c r="G2026">
        <v>2017</v>
      </c>
      <c r="H2026">
        <f ca="1" t="shared" si="66"/>
        <v>0.0410249685529845</v>
      </c>
    </row>
    <row r="2027" spans="2:8">
      <c r="B2027" s="31">
        <v>39352</v>
      </c>
      <c r="C2027">
        <v>128.242615</v>
      </c>
      <c r="D2027">
        <f t="shared" si="65"/>
        <v>-1.50311356330343</v>
      </c>
      <c r="E2027">
        <v>0.0151737002555664</v>
      </c>
      <c r="G2027">
        <v>2018</v>
      </c>
      <c r="H2027">
        <f ca="1" t="shared" si="66"/>
        <v>0.0939218195897771</v>
      </c>
    </row>
    <row r="2028" spans="2:8">
      <c r="B2028" s="31">
        <v>44349</v>
      </c>
      <c r="C2028">
        <v>321.005829</v>
      </c>
      <c r="D2028">
        <f t="shared" si="65"/>
        <v>-0.564620747120452</v>
      </c>
      <c r="E2028">
        <v>0.0151702883875047</v>
      </c>
      <c r="G2028">
        <v>2019</v>
      </c>
      <c r="H2028">
        <f ca="1" t="shared" si="66"/>
        <v>0.00137828015065244</v>
      </c>
    </row>
    <row r="2029" spans="2:8">
      <c r="B2029" s="31">
        <v>41983</v>
      </c>
      <c r="C2029">
        <v>502.25238</v>
      </c>
      <c r="D2029">
        <f t="shared" si="65"/>
        <v>0.702298045854954</v>
      </c>
      <c r="E2029">
        <v>0.01516629746981</v>
      </c>
      <c r="G2029">
        <v>2020</v>
      </c>
      <c r="H2029">
        <f ca="1" t="shared" si="66"/>
        <v>0.0220241978637489</v>
      </c>
    </row>
    <row r="2030" spans="2:8">
      <c r="B2030" s="31">
        <v>38995</v>
      </c>
      <c r="C2030">
        <v>149.521515</v>
      </c>
      <c r="D2030">
        <f t="shared" si="65"/>
        <v>0.905009683723443</v>
      </c>
      <c r="E2030">
        <v>0.0151616842566102</v>
      </c>
      <c r="G2030">
        <v>2021</v>
      </c>
      <c r="H2030">
        <f ca="1" t="shared" si="66"/>
        <v>0.000680138576399768</v>
      </c>
    </row>
    <row r="2031" spans="2:8">
      <c r="B2031" s="31">
        <v>36760</v>
      </c>
      <c r="C2031">
        <v>14.203096</v>
      </c>
      <c r="D2031">
        <f t="shared" si="65"/>
        <v>-0.997548140208304</v>
      </c>
      <c r="E2031">
        <v>0.0151596525151982</v>
      </c>
      <c r="G2031">
        <v>2022</v>
      </c>
      <c r="H2031">
        <f ca="1" t="shared" si="66"/>
        <v>-0.0283357400126439</v>
      </c>
    </row>
    <row r="2032" spans="2:8">
      <c r="B2032" s="31">
        <v>33813</v>
      </c>
      <c r="C2032">
        <v>28.371368</v>
      </c>
      <c r="D2032">
        <f t="shared" si="65"/>
        <v>0.5</v>
      </c>
      <c r="E2032">
        <v>0.0151516839089325</v>
      </c>
      <c r="G2032">
        <v>2023</v>
      </c>
      <c r="H2032">
        <f ca="1" t="shared" si="66"/>
        <v>0.0225522930118401</v>
      </c>
    </row>
    <row r="2033" spans="2:8">
      <c r="B2033" s="31">
        <v>33270</v>
      </c>
      <c r="C2033">
        <v>14.185684</v>
      </c>
      <c r="D2033">
        <f t="shared" si="65"/>
        <v>-68.5842354869881</v>
      </c>
      <c r="E2033">
        <v>0.0151516839089325</v>
      </c>
      <c r="G2033">
        <v>2024</v>
      </c>
      <c r="H2033">
        <f ca="1" t="shared" si="66"/>
        <v>0.00562813107158875</v>
      </c>
    </row>
    <row r="2034" spans="2:8">
      <c r="B2034" s="31">
        <v>45454</v>
      </c>
      <c r="C2034">
        <v>987.099976</v>
      </c>
      <c r="D2034">
        <f t="shared" si="65"/>
        <v>0.954437094424567</v>
      </c>
      <c r="E2034">
        <v>0.0151453270828566</v>
      </c>
      <c r="G2034">
        <v>2025</v>
      </c>
      <c r="H2034">
        <f ca="1" t="shared" si="66"/>
        <v>-0.00239278199491731</v>
      </c>
    </row>
    <row r="2035" spans="2:8">
      <c r="B2035" s="31">
        <v>39742</v>
      </c>
      <c r="C2035">
        <v>44.975143</v>
      </c>
      <c r="D2035">
        <f t="shared" si="65"/>
        <v>-2.94435575224297</v>
      </c>
      <c r="E2035">
        <v>0.0151362498169268</v>
      </c>
      <c r="G2035">
        <v>2026</v>
      </c>
      <c r="H2035">
        <f ca="1" t="shared" si="66"/>
        <v>-0.0102416232427132</v>
      </c>
    </row>
    <row r="2036" spans="2:8">
      <c r="B2036" s="31">
        <v>43502</v>
      </c>
      <c r="C2036">
        <v>177.397964</v>
      </c>
      <c r="D2036">
        <f t="shared" si="65"/>
        <v>-0.305101787977679</v>
      </c>
      <c r="E2036">
        <v>0.0151260698798099</v>
      </c>
      <c r="G2036">
        <v>2027</v>
      </c>
      <c r="H2036">
        <f ca="1" t="shared" si="66"/>
        <v>0.0119275277919858</v>
      </c>
    </row>
    <row r="2037" spans="2:8">
      <c r="B2037" s="31">
        <v>40556</v>
      </c>
      <c r="C2037">
        <v>231.5224</v>
      </c>
      <c r="D2037">
        <f t="shared" si="65"/>
        <v>0.632455948106965</v>
      </c>
      <c r="E2037">
        <v>0.0151209515796312</v>
      </c>
      <c r="G2037">
        <v>2028</v>
      </c>
      <c r="H2037">
        <f ca="1" t="shared" si="66"/>
        <v>-0.0188448106335203</v>
      </c>
    </row>
    <row r="2038" spans="2:8">
      <c r="B2038" s="31">
        <v>38028</v>
      </c>
      <c r="C2038">
        <v>85.094681</v>
      </c>
      <c r="D2038">
        <f t="shared" si="65"/>
        <v>0.497360169902981</v>
      </c>
      <c r="E2038">
        <v>0.0151180894608442</v>
      </c>
      <c r="G2038">
        <v>2029</v>
      </c>
      <c r="H2038">
        <f ca="1" t="shared" si="66"/>
        <v>0.0269251468893167</v>
      </c>
    </row>
    <row r="2039" spans="2:8">
      <c r="B2039" s="31">
        <v>34463</v>
      </c>
      <c r="C2039">
        <v>42.771976</v>
      </c>
      <c r="D2039">
        <f t="shared" si="65"/>
        <v>-2.85476107065991</v>
      </c>
      <c r="E2039">
        <v>0.0150754082532919</v>
      </c>
      <c r="G2039">
        <v>2030</v>
      </c>
      <c r="H2039">
        <f ca="1" t="shared" si="66"/>
        <v>-0.0397606511268498</v>
      </c>
    </row>
    <row r="2040" spans="2:8">
      <c r="B2040" s="31">
        <v>43796</v>
      </c>
      <c r="C2040">
        <v>164.875748</v>
      </c>
      <c r="D2040">
        <f t="shared" si="65"/>
        <v>0.594513827467215</v>
      </c>
      <c r="E2040">
        <v>0.0150693721189364</v>
      </c>
      <c r="G2040">
        <v>2031</v>
      </c>
      <c r="H2040">
        <f ca="1" t="shared" si="66"/>
        <v>0.0493437302652004</v>
      </c>
    </row>
    <row r="2041" spans="2:8">
      <c r="B2041" s="31">
        <v>35185</v>
      </c>
      <c r="C2041">
        <v>66.854836</v>
      </c>
      <c r="D2041">
        <f t="shared" si="65"/>
        <v>0.460093567501983</v>
      </c>
      <c r="E2041">
        <v>0.0150611842051338</v>
      </c>
      <c r="G2041">
        <v>2032</v>
      </c>
      <c r="H2041">
        <f ca="1" t="shared" si="66"/>
        <v>0.0109972888084214</v>
      </c>
    </row>
    <row r="2042" spans="2:8">
      <c r="B2042" s="31">
        <v>36539</v>
      </c>
      <c r="C2042">
        <v>36.095356</v>
      </c>
      <c r="D2042">
        <f t="shared" si="65"/>
        <v>0.230768634059185</v>
      </c>
      <c r="E2042">
        <v>0.0150596381429236</v>
      </c>
      <c r="G2042">
        <v>2033</v>
      </c>
      <c r="H2042">
        <f ca="1" t="shared" si="66"/>
        <v>-0.0605816322946969</v>
      </c>
    </row>
    <row r="2043" spans="2:8">
      <c r="B2043" s="31">
        <v>39829</v>
      </c>
      <c r="C2043">
        <v>27.76568</v>
      </c>
      <c r="D2043">
        <f t="shared" si="65"/>
        <v>-2.14272796488327</v>
      </c>
      <c r="E2043">
        <v>0.0150374851255218</v>
      </c>
      <c r="G2043">
        <v>2034</v>
      </c>
      <c r="H2043">
        <f ca="1" t="shared" si="66"/>
        <v>-0.0283951221519213</v>
      </c>
    </row>
    <row r="2044" spans="2:8">
      <c r="B2044" s="31">
        <v>38037</v>
      </c>
      <c r="C2044">
        <v>87.259979</v>
      </c>
      <c r="D2044">
        <f t="shared" si="65"/>
        <v>0.464526538563572</v>
      </c>
      <c r="E2044">
        <v>0.0150335585113997</v>
      </c>
      <c r="G2044">
        <v>2035</v>
      </c>
      <c r="H2044">
        <f ca="1" t="shared" si="66"/>
        <v>0.000635022045372245</v>
      </c>
    </row>
    <row r="2045" spans="2:8">
      <c r="B2045" s="31">
        <v>36396</v>
      </c>
      <c r="C2045">
        <v>46.725403</v>
      </c>
      <c r="D2045">
        <f t="shared" si="65"/>
        <v>-1.22754258534699</v>
      </c>
      <c r="E2045">
        <v>0.0150266440719623</v>
      </c>
      <c r="G2045">
        <v>2036</v>
      </c>
      <c r="H2045">
        <f ca="1" t="shared" si="66"/>
        <v>-0.0363240001699562</v>
      </c>
    </row>
    <row r="2046" spans="2:8">
      <c r="B2046" s="31">
        <v>38706</v>
      </c>
      <c r="C2046">
        <v>104.082825</v>
      </c>
      <c r="D2046">
        <f t="shared" si="65"/>
        <v>0.244001399846709</v>
      </c>
      <c r="E2046">
        <v>0.0150163391510559</v>
      </c>
      <c r="G2046">
        <v>2037</v>
      </c>
      <c r="H2046">
        <f ca="1" t="shared" si="66"/>
        <v>-0.00716075696771897</v>
      </c>
    </row>
    <row r="2047" spans="2:8">
      <c r="B2047" s="31">
        <v>35264</v>
      </c>
      <c r="C2047">
        <v>78.68647</v>
      </c>
      <c r="D2047">
        <f t="shared" si="65"/>
        <v>0.863279417668628</v>
      </c>
      <c r="E2047">
        <v>0.0150113482025563</v>
      </c>
      <c r="G2047">
        <v>2038</v>
      </c>
      <c r="H2047">
        <f ca="1" t="shared" si="66"/>
        <v>-0.0431058789768543</v>
      </c>
    </row>
    <row r="2048" spans="2:8">
      <c r="B2048" s="31">
        <v>36978</v>
      </c>
      <c r="C2048">
        <v>10.75806</v>
      </c>
      <c r="D2048">
        <f t="shared" si="65"/>
        <v>-37.4863632476487</v>
      </c>
      <c r="E2048">
        <v>0.0150106989550161</v>
      </c>
      <c r="G2048">
        <v>2039</v>
      </c>
      <c r="H2048">
        <f ca="1" t="shared" si="66"/>
        <v>-0.0299906489543815</v>
      </c>
    </row>
    <row r="2049" spans="2:8">
      <c r="B2049" s="31">
        <v>41767</v>
      </c>
      <c r="C2049">
        <v>414.038605</v>
      </c>
      <c r="D2049">
        <f t="shared" si="65"/>
        <v>0.89537172505931</v>
      </c>
      <c r="E2049">
        <v>0.0150100785891693</v>
      </c>
      <c r="G2049">
        <v>2040</v>
      </c>
      <c r="H2049">
        <f ca="1" t="shared" si="66"/>
        <v>0.0633269723459279</v>
      </c>
    </row>
    <row r="2050" spans="2:8">
      <c r="B2050" s="31">
        <v>34558</v>
      </c>
      <c r="C2050">
        <v>43.320145</v>
      </c>
      <c r="D2050">
        <f t="shared" si="65"/>
        <v>-22.5640944415121</v>
      </c>
      <c r="E2050">
        <v>0.0150000421282061</v>
      </c>
      <c r="G2050">
        <v>2041</v>
      </c>
      <c r="H2050">
        <f ca="1" t="shared" si="66"/>
        <v>0.00593956084350026</v>
      </c>
    </row>
    <row r="2051" spans="2:8">
      <c r="B2051" s="31">
        <v>45484</v>
      </c>
      <c r="C2051">
        <v>1020.799988</v>
      </c>
      <c r="D2051">
        <f t="shared" si="65"/>
        <v>0.447177354394718</v>
      </c>
      <c r="E2051">
        <v>0.0149882329348146</v>
      </c>
      <c r="G2051">
        <v>2042</v>
      </c>
      <c r="H2051">
        <f ca="1" t="shared" si="66"/>
        <v>-0.0641904460064644</v>
      </c>
    </row>
    <row r="2052" spans="2:8">
      <c r="B2052" s="31">
        <v>42051</v>
      </c>
      <c r="C2052">
        <v>564.32135</v>
      </c>
      <c r="D2052">
        <f t="shared" si="65"/>
        <v>0.270728644237898</v>
      </c>
      <c r="E2052">
        <v>0.0149787350770976</v>
      </c>
      <c r="G2052">
        <v>2043</v>
      </c>
      <c r="H2052">
        <f ca="1" t="shared" si="66"/>
        <v>0.0614457152475793</v>
      </c>
    </row>
    <row r="2053" spans="2:8">
      <c r="B2053" s="31">
        <v>44840</v>
      </c>
      <c r="C2053">
        <v>411.543396</v>
      </c>
      <c r="D2053">
        <f t="shared" si="65"/>
        <v>0.741729069077323</v>
      </c>
      <c r="E2053">
        <v>0.0149722801043318</v>
      </c>
      <c r="G2053">
        <v>2044</v>
      </c>
      <c r="H2053">
        <f ca="1" t="shared" si="66"/>
        <v>0.0467035449038643</v>
      </c>
    </row>
    <row r="2054" spans="2:8">
      <c r="B2054" s="31">
        <v>44021</v>
      </c>
      <c r="C2054">
        <v>106.289696</v>
      </c>
      <c r="D2054">
        <f t="shared" si="65"/>
        <v>-4.56848998796647</v>
      </c>
      <c r="E2054">
        <v>0.014960236597158</v>
      </c>
      <c r="G2054">
        <v>2045</v>
      </c>
      <c r="H2054">
        <f ca="1" t="shared" si="66"/>
        <v>0.0397036828376324</v>
      </c>
    </row>
    <row r="2055" spans="2:8">
      <c r="B2055" s="31">
        <v>45107</v>
      </c>
      <c r="C2055">
        <v>591.873108</v>
      </c>
      <c r="D2055">
        <f t="shared" si="65"/>
        <v>0.906644902001528</v>
      </c>
      <c r="E2055">
        <v>0.0149441356271249</v>
      </c>
      <c r="G2055">
        <v>2046</v>
      </c>
      <c r="H2055">
        <f ca="1" t="shared" si="66"/>
        <v>0.0120255270329916</v>
      </c>
    </row>
    <row r="2056" spans="2:8">
      <c r="B2056" s="31">
        <v>35102</v>
      </c>
      <c r="C2056">
        <v>55.254372</v>
      </c>
      <c r="D2056">
        <f t="shared" si="65"/>
        <v>0.739375990012157</v>
      </c>
      <c r="E2056">
        <v>0.0149332436535519</v>
      </c>
      <c r="G2056">
        <v>2047</v>
      </c>
      <c r="H2056">
        <f ca="1" t="shared" si="66"/>
        <v>-0.0125995657791808</v>
      </c>
    </row>
    <row r="2057" spans="2:8">
      <c r="B2057" s="31">
        <v>33273</v>
      </c>
      <c r="C2057">
        <v>14.400616</v>
      </c>
      <c r="D2057">
        <f t="shared" si="65"/>
        <v>-36.266883374989</v>
      </c>
      <c r="E2057">
        <v>0.014925194866664</v>
      </c>
      <c r="G2057">
        <v>2048</v>
      </c>
      <c r="H2057">
        <f ca="1" t="shared" si="66"/>
        <v>-0.0177713268337845</v>
      </c>
    </row>
    <row r="2058" spans="2:8">
      <c r="B2058" s="31">
        <v>42641</v>
      </c>
      <c r="C2058">
        <v>536.666077</v>
      </c>
      <c r="D2058">
        <f t="shared" ref="D2058:D2121" si="67">(C2058-C2059)/C2058</f>
        <v>0.152218132468246</v>
      </c>
      <c r="E2058">
        <v>0.0149073033360369</v>
      </c>
      <c r="G2058">
        <v>2049</v>
      </c>
      <c r="H2058">
        <f ca="1" t="shared" si="66"/>
        <v>-0.0316114791132914</v>
      </c>
    </row>
    <row r="2059" spans="2:8">
      <c r="B2059" s="31">
        <v>41835</v>
      </c>
      <c r="C2059">
        <v>454.975769</v>
      </c>
      <c r="D2059">
        <f t="shared" si="67"/>
        <v>0.0549963420139855</v>
      </c>
      <c r="E2059">
        <v>0.0149059146927889</v>
      </c>
      <c r="G2059">
        <v>2050</v>
      </c>
      <c r="H2059">
        <f ca="1" t="shared" ref="H2059:H2122" si="68">_xlfn.NORM.INV(RAND(),N$12,N$13)</f>
        <v>0.000343837556008373</v>
      </c>
    </row>
    <row r="2060" spans="2:8">
      <c r="B2060" s="31">
        <v>42171</v>
      </c>
      <c r="C2060">
        <v>429.953766</v>
      </c>
      <c r="D2060">
        <f t="shared" si="67"/>
        <v>0.941157610420838</v>
      </c>
      <c r="E2060">
        <v>0.0149028395764766</v>
      </c>
      <c r="G2060">
        <v>2051</v>
      </c>
      <c r="H2060">
        <f ca="1" t="shared" si="68"/>
        <v>-0.0257466343892663</v>
      </c>
    </row>
    <row r="2061" spans="2:8">
      <c r="B2061" s="31">
        <v>37445</v>
      </c>
      <c r="C2061">
        <v>25.299507</v>
      </c>
      <c r="D2061">
        <f t="shared" si="67"/>
        <v>-1.84157722915312</v>
      </c>
      <c r="E2061">
        <v>0.0148937289568528</v>
      </c>
      <c r="G2061">
        <v>2052</v>
      </c>
      <c r="H2061">
        <f ca="1" t="shared" si="68"/>
        <v>0.00422208710999498</v>
      </c>
    </row>
    <row r="2062" spans="2:8">
      <c r="B2062" s="31">
        <v>38498</v>
      </c>
      <c r="C2062">
        <v>71.890503</v>
      </c>
      <c r="D2062">
        <f t="shared" si="67"/>
        <v>-1.0016555455176</v>
      </c>
      <c r="E2062">
        <v>0.0148824664643117</v>
      </c>
      <c r="G2062">
        <v>2053</v>
      </c>
      <c r="H2062">
        <f ca="1" t="shared" si="68"/>
        <v>-0.0135115156132198</v>
      </c>
    </row>
    <row r="2063" spans="2:8">
      <c r="B2063" s="31">
        <v>38953</v>
      </c>
      <c r="C2063">
        <v>143.900024</v>
      </c>
      <c r="D2063">
        <f t="shared" si="67"/>
        <v>0.182945000759694</v>
      </c>
      <c r="E2063">
        <v>0.0148819294151057</v>
      </c>
      <c r="G2063">
        <v>2054</v>
      </c>
      <c r="H2063">
        <f ca="1" t="shared" si="68"/>
        <v>0.00956289291353998</v>
      </c>
    </row>
    <row r="2064" spans="2:8">
      <c r="B2064" s="31">
        <v>39589</v>
      </c>
      <c r="C2064">
        <v>117.574234</v>
      </c>
      <c r="D2064">
        <f t="shared" si="67"/>
        <v>-1.00832915483847</v>
      </c>
      <c r="E2064">
        <v>0.014881032522823</v>
      </c>
      <c r="G2064">
        <v>2055</v>
      </c>
      <c r="H2064">
        <f ca="1" t="shared" si="68"/>
        <v>-0.00744728319085851</v>
      </c>
    </row>
    <row r="2065" spans="2:8">
      <c r="B2065" s="31">
        <v>40659</v>
      </c>
      <c r="C2065">
        <v>236.127762</v>
      </c>
      <c r="D2065">
        <f t="shared" si="67"/>
        <v>0.207052866574833</v>
      </c>
      <c r="E2065">
        <v>0.0148655878930492</v>
      </c>
      <c r="G2065">
        <v>2056</v>
      </c>
      <c r="H2065">
        <f ca="1" t="shared" si="68"/>
        <v>-0.0471434959822837</v>
      </c>
    </row>
    <row r="2066" spans="2:8">
      <c r="B2066" s="31">
        <v>43853</v>
      </c>
      <c r="C2066">
        <v>187.236832</v>
      </c>
      <c r="D2066">
        <f t="shared" si="67"/>
        <v>0.925293640943466</v>
      </c>
      <c r="E2066">
        <v>0.0148619263115924</v>
      </c>
      <c r="G2066">
        <v>2057</v>
      </c>
      <c r="H2066">
        <f ca="1" t="shared" si="68"/>
        <v>-0.0384346338797679</v>
      </c>
    </row>
    <row r="2067" spans="2:8">
      <c r="B2067" s="31">
        <v>36759</v>
      </c>
      <c r="C2067">
        <v>13.987782</v>
      </c>
      <c r="D2067">
        <f t="shared" si="67"/>
        <v>-7.92351503619373</v>
      </c>
      <c r="E2067">
        <v>0.0148433111125122</v>
      </c>
      <c r="G2067">
        <v>2058</v>
      </c>
      <c r="H2067">
        <f ca="1" t="shared" si="68"/>
        <v>0.0296325626780676</v>
      </c>
    </row>
    <row r="2068" spans="2:8">
      <c r="B2068" s="31">
        <v>39345</v>
      </c>
      <c r="C2068">
        <v>124.820183</v>
      </c>
      <c r="D2068">
        <f t="shared" si="67"/>
        <v>0.620637986085952</v>
      </c>
      <c r="E2068">
        <v>0.0148374482033887</v>
      </c>
      <c r="G2068">
        <v>2059</v>
      </c>
      <c r="H2068">
        <f ca="1" t="shared" si="68"/>
        <v>0.0061172797977283</v>
      </c>
    </row>
    <row r="2069" spans="2:8">
      <c r="B2069" s="31">
        <v>36399</v>
      </c>
      <c r="C2069">
        <v>47.352036</v>
      </c>
      <c r="D2069">
        <f t="shared" si="67"/>
        <v>-8.13860852783606</v>
      </c>
      <c r="E2069">
        <v>0.0148277045574132</v>
      </c>
      <c r="G2069">
        <v>2060</v>
      </c>
      <c r="H2069">
        <f ca="1" t="shared" si="68"/>
        <v>-0.0191691412247912</v>
      </c>
    </row>
    <row r="2070" spans="2:8">
      <c r="B2070" s="31">
        <v>41814</v>
      </c>
      <c r="C2070">
        <v>432.73172</v>
      </c>
      <c r="D2070">
        <f t="shared" si="67"/>
        <v>0.974801556031067</v>
      </c>
      <c r="E2070">
        <v>0.01481386897175</v>
      </c>
      <c r="G2070">
        <v>2061</v>
      </c>
      <c r="H2070">
        <f ca="1" t="shared" si="68"/>
        <v>0.00677596912125612</v>
      </c>
    </row>
    <row r="2071" spans="2:8">
      <c r="B2071" s="31">
        <v>37147</v>
      </c>
      <c r="C2071">
        <v>10.904166</v>
      </c>
      <c r="D2071">
        <f t="shared" si="67"/>
        <v>-3.11954935388915</v>
      </c>
      <c r="E2071">
        <v>0.0148094774052413</v>
      </c>
      <c r="G2071">
        <v>2062</v>
      </c>
      <c r="H2071">
        <f ca="1" t="shared" si="68"/>
        <v>-0.00204708928263945</v>
      </c>
    </row>
    <row r="2072" spans="2:8">
      <c r="B2072" s="31">
        <v>35467</v>
      </c>
      <c r="C2072">
        <v>44.92025</v>
      </c>
      <c r="D2072">
        <f t="shared" si="67"/>
        <v>-0.277594114013168</v>
      </c>
      <c r="E2072">
        <v>0.014800719052098</v>
      </c>
      <c r="G2072">
        <v>2063</v>
      </c>
      <c r="H2072">
        <f ca="1" t="shared" si="68"/>
        <v>-0.00772012065374727</v>
      </c>
    </row>
    <row r="2073" spans="2:8">
      <c r="B2073" s="31">
        <v>35550</v>
      </c>
      <c r="C2073">
        <v>57.389847</v>
      </c>
      <c r="D2073">
        <f t="shared" si="67"/>
        <v>-6.64864966446068</v>
      </c>
      <c r="E2073">
        <v>0.0147891490283988</v>
      </c>
      <c r="G2073">
        <v>2064</v>
      </c>
      <c r="H2073">
        <f ca="1" t="shared" si="68"/>
        <v>-0.0103901647408956</v>
      </c>
    </row>
    <row r="2074" spans="2:8">
      <c r="B2074" s="31">
        <v>41855</v>
      </c>
      <c r="C2074">
        <v>438.954834</v>
      </c>
      <c r="D2074">
        <f t="shared" si="67"/>
        <v>0.900600903281088</v>
      </c>
      <c r="E2074">
        <v>0.0147782858224544</v>
      </c>
      <c r="G2074">
        <v>2065</v>
      </c>
      <c r="H2074">
        <f ca="1" t="shared" si="68"/>
        <v>-0.0313193248107925</v>
      </c>
    </row>
    <row r="2075" spans="2:8">
      <c r="B2075" s="31">
        <v>34465</v>
      </c>
      <c r="C2075">
        <v>43.631714</v>
      </c>
      <c r="D2075">
        <f t="shared" si="67"/>
        <v>-6.17266896734793</v>
      </c>
      <c r="E2075">
        <v>0.0147781955116409</v>
      </c>
      <c r="G2075">
        <v>2066</v>
      </c>
      <c r="H2075">
        <f ca="1" t="shared" si="68"/>
        <v>-0.00724490849411464</v>
      </c>
    </row>
    <row r="2076" spans="2:8">
      <c r="B2076" s="31">
        <v>43237</v>
      </c>
      <c r="C2076">
        <v>312.955841</v>
      </c>
      <c r="D2076">
        <f t="shared" si="67"/>
        <v>0.74760488653094</v>
      </c>
      <c r="E2076">
        <v>0.0147666424286358</v>
      </c>
      <c r="G2076">
        <v>2067</v>
      </c>
      <c r="H2076">
        <f ca="1" t="shared" si="68"/>
        <v>0.037921885895373</v>
      </c>
    </row>
    <row r="2077" spans="2:8">
      <c r="B2077" s="31">
        <v>38336</v>
      </c>
      <c r="C2077">
        <v>78.988525</v>
      </c>
      <c r="D2077">
        <f t="shared" si="67"/>
        <v>-0.501895851327772</v>
      </c>
      <c r="E2077">
        <v>0.01475806770667</v>
      </c>
      <c r="G2077">
        <v>2068</v>
      </c>
      <c r="H2077">
        <f ca="1" t="shared" si="68"/>
        <v>-0.0446918060287822</v>
      </c>
    </row>
    <row r="2078" spans="2:8">
      <c r="B2078" s="31">
        <v>39338</v>
      </c>
      <c r="C2078">
        <v>118.632538</v>
      </c>
      <c r="D2078">
        <f t="shared" si="67"/>
        <v>-1.84536642046721</v>
      </c>
      <c r="E2078">
        <v>0.0147482809480144</v>
      </c>
      <c r="G2078">
        <v>2069</v>
      </c>
      <c r="H2078">
        <f ca="1" t="shared" si="68"/>
        <v>-0.043103797528861</v>
      </c>
    </row>
    <row r="2079" spans="2:8">
      <c r="B2079" s="31">
        <v>44372</v>
      </c>
      <c r="C2079">
        <v>337.55304</v>
      </c>
      <c r="D2079">
        <f t="shared" si="67"/>
        <v>0.794800064606143</v>
      </c>
      <c r="E2079">
        <v>0.0147210850182242</v>
      </c>
      <c r="G2079">
        <v>2070</v>
      </c>
      <c r="H2079">
        <f ca="1" t="shared" si="68"/>
        <v>0.0193664982284304</v>
      </c>
    </row>
    <row r="2080" spans="2:8">
      <c r="B2080" s="31">
        <v>38070</v>
      </c>
      <c r="C2080">
        <v>69.265862</v>
      </c>
      <c r="D2080">
        <f t="shared" si="67"/>
        <v>0.298688262913699</v>
      </c>
      <c r="E2080">
        <v>0.0147176830052298</v>
      </c>
      <c r="G2080">
        <v>2071</v>
      </c>
      <c r="H2080">
        <f ca="1" t="shared" si="68"/>
        <v>-0.00137303205929923</v>
      </c>
    </row>
    <row r="2081" spans="2:8">
      <c r="B2081" s="31">
        <v>35419</v>
      </c>
      <c r="C2081">
        <v>48.576962</v>
      </c>
      <c r="D2081">
        <f t="shared" si="67"/>
        <v>0.398251953261301</v>
      </c>
      <c r="E2081">
        <v>0.0147058187788689</v>
      </c>
      <c r="G2081">
        <v>2072</v>
      </c>
      <c r="H2081">
        <f ca="1" t="shared" si="68"/>
        <v>-0.0165049945325497</v>
      </c>
    </row>
    <row r="2082" spans="2:8">
      <c r="B2082" s="31">
        <v>33835</v>
      </c>
      <c r="C2082">
        <v>29.231092</v>
      </c>
      <c r="D2082">
        <f t="shared" si="67"/>
        <v>-0.328870813310703</v>
      </c>
      <c r="E2082">
        <v>0.0147056086717526</v>
      </c>
      <c r="G2082">
        <v>2073</v>
      </c>
      <c r="H2082">
        <f ca="1" t="shared" si="68"/>
        <v>-0.00740382561656327</v>
      </c>
    </row>
    <row r="2083" spans="2:8">
      <c r="B2083" s="31">
        <v>35776</v>
      </c>
      <c r="C2083">
        <v>38.844345</v>
      </c>
      <c r="D2083">
        <f t="shared" si="67"/>
        <v>-6.93001933743509</v>
      </c>
      <c r="E2083">
        <v>0.0147004666959888</v>
      </c>
      <c r="G2083">
        <v>2074</v>
      </c>
      <c r="H2083">
        <f ca="1" t="shared" si="68"/>
        <v>-0.000121023089711935</v>
      </c>
    </row>
    <row r="2084" spans="2:8">
      <c r="B2084" s="31">
        <v>43259</v>
      </c>
      <c r="C2084">
        <v>308.036407</v>
      </c>
      <c r="D2084">
        <f t="shared" si="67"/>
        <v>0.731152769224451</v>
      </c>
      <c r="E2084">
        <v>0.0146797940024018</v>
      </c>
      <c r="G2084">
        <v>2075</v>
      </c>
      <c r="H2084">
        <f ca="1" t="shared" si="68"/>
        <v>-0.00941863822571692</v>
      </c>
    </row>
    <row r="2085" spans="2:8">
      <c r="B2085" s="31">
        <v>40030</v>
      </c>
      <c r="C2085">
        <v>82.814735</v>
      </c>
      <c r="D2085">
        <f t="shared" si="67"/>
        <v>-4.35729607780548</v>
      </c>
      <c r="E2085">
        <v>0.0146765065419819</v>
      </c>
      <c r="G2085">
        <v>2076</v>
      </c>
      <c r="H2085">
        <f ca="1" t="shared" si="68"/>
        <v>-0.0384431588146976</v>
      </c>
    </row>
    <row r="2086" spans="2:8">
      <c r="B2086" s="31">
        <v>42165</v>
      </c>
      <c r="C2086">
        <v>443.663055</v>
      </c>
      <c r="D2086">
        <f t="shared" si="67"/>
        <v>0.667147660063784</v>
      </c>
      <c r="E2086">
        <v>0.0146663710819914</v>
      </c>
      <c r="G2086">
        <v>2077</v>
      </c>
      <c r="H2086">
        <f ca="1" t="shared" si="68"/>
        <v>-0.0415176738432724</v>
      </c>
    </row>
    <row r="2087" spans="2:8">
      <c r="B2087" s="31">
        <v>40372</v>
      </c>
      <c r="C2087">
        <v>147.674286</v>
      </c>
      <c r="D2087">
        <f t="shared" si="67"/>
        <v>0.0370574129608453</v>
      </c>
      <c r="E2087">
        <v>0.0146527473307033</v>
      </c>
      <c r="G2087">
        <v>2078</v>
      </c>
      <c r="H2087">
        <f ca="1" t="shared" si="68"/>
        <v>0.0778074868089301</v>
      </c>
    </row>
    <row r="2088" spans="2:8">
      <c r="B2088" s="31">
        <v>38947</v>
      </c>
      <c r="C2088">
        <v>142.201859</v>
      </c>
      <c r="D2088">
        <f t="shared" si="67"/>
        <v>0.896605177292373</v>
      </c>
      <c r="E2088">
        <v>0.0146478183523608</v>
      </c>
      <c r="G2088">
        <v>2079</v>
      </c>
      <c r="H2088">
        <f ca="1" t="shared" si="68"/>
        <v>0.0241946579728432</v>
      </c>
    </row>
    <row r="2089" spans="2:8">
      <c r="B2089" s="31">
        <v>36763</v>
      </c>
      <c r="C2089">
        <v>14.702936</v>
      </c>
      <c r="D2089">
        <f t="shared" si="67"/>
        <v>-4.18576140166835</v>
      </c>
      <c r="E2089">
        <v>0.0146445580664977</v>
      </c>
      <c r="G2089">
        <v>2080</v>
      </c>
      <c r="H2089">
        <f ca="1" t="shared" si="68"/>
        <v>0.0271127484599822</v>
      </c>
    </row>
    <row r="2090" spans="2:8">
      <c r="B2090" s="31">
        <v>39685</v>
      </c>
      <c r="C2090">
        <v>76.245918</v>
      </c>
      <c r="D2090">
        <f t="shared" si="67"/>
        <v>0.41763244295911</v>
      </c>
      <c r="E2090">
        <v>0.0146413084042087</v>
      </c>
      <c r="G2090">
        <v>2081</v>
      </c>
      <c r="H2090">
        <f ca="1" t="shared" si="68"/>
        <v>-0.0247293956526326</v>
      </c>
    </row>
    <row r="2091" spans="2:8">
      <c r="B2091" s="31">
        <v>34732</v>
      </c>
      <c r="C2091">
        <v>44.403149</v>
      </c>
      <c r="D2091">
        <f t="shared" si="67"/>
        <v>0.0350946280859495</v>
      </c>
      <c r="E2091">
        <v>0.0146342548813373</v>
      </c>
      <c r="G2091">
        <v>2082</v>
      </c>
      <c r="H2091">
        <f ca="1" t="shared" si="68"/>
        <v>0.0199374788029089</v>
      </c>
    </row>
    <row r="2092" spans="2:8">
      <c r="B2092" s="31">
        <v>36357</v>
      </c>
      <c r="C2092">
        <v>42.844837</v>
      </c>
      <c r="D2092">
        <f t="shared" si="67"/>
        <v>-7.25659439432574</v>
      </c>
      <c r="E2092">
        <v>0.0146255428629592</v>
      </c>
      <c r="G2092">
        <v>2083</v>
      </c>
      <c r="H2092">
        <f ca="1" t="shared" si="68"/>
        <v>0.0234211665796209</v>
      </c>
    </row>
    <row r="2093" spans="2:8">
      <c r="B2093" s="31">
        <v>44361</v>
      </c>
      <c r="C2093">
        <v>353.752441</v>
      </c>
      <c r="D2093">
        <f t="shared" si="67"/>
        <v>-0.307767761806059</v>
      </c>
      <c r="E2093">
        <v>0.0146089112074848</v>
      </c>
      <c r="G2093">
        <v>2084</v>
      </c>
      <c r="H2093">
        <f ca="1" t="shared" si="68"/>
        <v>0.0169713499813046</v>
      </c>
    </row>
    <row r="2094" spans="2:8">
      <c r="B2094" s="31">
        <v>45028</v>
      </c>
      <c r="C2094">
        <v>462.626038</v>
      </c>
      <c r="D2094">
        <f t="shared" si="67"/>
        <v>0.931736207204144</v>
      </c>
      <c r="E2094">
        <v>0.0146078353678831</v>
      </c>
      <c r="G2094">
        <v>2085</v>
      </c>
      <c r="H2094">
        <f ca="1" t="shared" si="68"/>
        <v>-0.0278002471884254</v>
      </c>
    </row>
    <row r="2095" spans="2:8">
      <c r="B2095" s="31">
        <v>36335</v>
      </c>
      <c r="C2095">
        <v>31.580608</v>
      </c>
      <c r="D2095">
        <f t="shared" si="67"/>
        <v>-10.6927163656887</v>
      </c>
      <c r="E2095">
        <v>0.0145827148103039</v>
      </c>
      <c r="G2095">
        <v>2086</v>
      </c>
      <c r="H2095">
        <f ca="1" t="shared" si="68"/>
        <v>-0.0380232090412328</v>
      </c>
    </row>
    <row r="2096" spans="2:8">
      <c r="B2096" s="31">
        <v>41654</v>
      </c>
      <c r="C2096">
        <v>369.263092</v>
      </c>
      <c r="D2096">
        <f t="shared" si="67"/>
        <v>0.779879555360491</v>
      </c>
      <c r="E2096">
        <v>0.0145771730687884</v>
      </c>
      <c r="G2096">
        <v>2087</v>
      </c>
      <c r="H2096">
        <f ca="1" t="shared" si="68"/>
        <v>0.0350839665373384</v>
      </c>
    </row>
    <row r="2097" spans="2:8">
      <c r="B2097" s="31">
        <v>38014</v>
      </c>
      <c r="C2097">
        <v>81.282356</v>
      </c>
      <c r="D2097">
        <f t="shared" si="67"/>
        <v>-4.37124931516503</v>
      </c>
      <c r="E2097">
        <v>0.0145723876409291</v>
      </c>
      <c r="G2097">
        <v>2088</v>
      </c>
      <c r="H2097">
        <f ca="1" t="shared" si="68"/>
        <v>0.0542442960095833</v>
      </c>
    </row>
    <row r="2098" spans="2:8">
      <c r="B2098" s="31">
        <v>42709</v>
      </c>
      <c r="C2098">
        <v>436.587799</v>
      </c>
      <c r="D2098">
        <f t="shared" si="67"/>
        <v>0.898585090784912</v>
      </c>
      <c r="E2098">
        <v>0.0145686022709948</v>
      </c>
      <c r="G2098">
        <v>2089</v>
      </c>
      <c r="H2098">
        <f ca="1" t="shared" si="68"/>
        <v>0.0142481666646623</v>
      </c>
    </row>
    <row r="2099" spans="2:8">
      <c r="B2099" s="31">
        <v>34467</v>
      </c>
      <c r="C2099">
        <v>44.276512</v>
      </c>
      <c r="D2099">
        <f t="shared" si="67"/>
        <v>-1.94916076496721</v>
      </c>
      <c r="E2099">
        <v>0.0145629809321925</v>
      </c>
      <c r="G2099">
        <v>2090</v>
      </c>
      <c r="H2099">
        <f ca="1" t="shared" si="68"/>
        <v>0.00541982953019482</v>
      </c>
    </row>
    <row r="2100" spans="2:8">
      <c r="B2100" s="31">
        <v>38769</v>
      </c>
      <c r="C2100">
        <v>130.578552</v>
      </c>
      <c r="D2100">
        <f t="shared" si="67"/>
        <v>-0.413732900024807</v>
      </c>
      <c r="E2100">
        <v>0.0145519840042338</v>
      </c>
      <c r="G2100">
        <v>2091</v>
      </c>
      <c r="H2100">
        <f ca="1" t="shared" si="68"/>
        <v>0.0419706475581229</v>
      </c>
    </row>
    <row r="2101" spans="2:8">
      <c r="B2101" s="31">
        <v>43475</v>
      </c>
      <c r="C2101">
        <v>184.603195</v>
      </c>
      <c r="D2101">
        <f t="shared" si="67"/>
        <v>0.732960645670298</v>
      </c>
      <c r="E2101">
        <v>0.0145356043268916</v>
      </c>
      <c r="G2101">
        <v>2092</v>
      </c>
      <c r="H2101">
        <f ca="1" t="shared" si="68"/>
        <v>0.0159250297459671</v>
      </c>
    </row>
    <row r="2102" spans="2:8">
      <c r="B2102" s="31">
        <v>35703</v>
      </c>
      <c r="C2102">
        <v>49.296318</v>
      </c>
      <c r="D2102">
        <f t="shared" si="67"/>
        <v>0.580538104286004</v>
      </c>
      <c r="E2102">
        <v>0.0145161957126291</v>
      </c>
      <c r="G2102">
        <v>2093</v>
      </c>
      <c r="H2102">
        <f ca="1" t="shared" si="68"/>
        <v>0.0388117188854383</v>
      </c>
    </row>
    <row r="2103" spans="2:8">
      <c r="B2103" s="31">
        <v>37538</v>
      </c>
      <c r="C2103">
        <v>20.677927</v>
      </c>
      <c r="D2103">
        <f t="shared" si="67"/>
        <v>-1.3417599356067</v>
      </c>
      <c r="E2103">
        <v>0.0145034848029012</v>
      </c>
      <c r="G2103">
        <v>2094</v>
      </c>
      <c r="H2103">
        <f ca="1" t="shared" si="68"/>
        <v>-0.0612258889864405</v>
      </c>
    </row>
    <row r="2104" spans="2:8">
      <c r="B2104" s="31">
        <v>34886</v>
      </c>
      <c r="C2104">
        <v>48.422741</v>
      </c>
      <c r="D2104">
        <f t="shared" si="67"/>
        <v>-10.6545264548325</v>
      </c>
      <c r="E2104">
        <v>0.0144405910437825</v>
      </c>
      <c r="G2104">
        <v>2095</v>
      </c>
      <c r="H2104">
        <f ca="1" t="shared" si="68"/>
        <v>0.00336548349413203</v>
      </c>
    </row>
    <row r="2105" spans="2:8">
      <c r="B2105" s="31">
        <v>45103</v>
      </c>
      <c r="C2105">
        <v>564.344116</v>
      </c>
      <c r="D2105">
        <f t="shared" si="67"/>
        <v>0.201197430399009</v>
      </c>
      <c r="E2105">
        <v>0.0144402887687766</v>
      </c>
      <c r="G2105">
        <v>2096</v>
      </c>
      <c r="H2105">
        <f ca="1" t="shared" si="68"/>
        <v>-0.015352173080037</v>
      </c>
    </row>
    <row r="2106" spans="2:8">
      <c r="B2106" s="31">
        <v>44551</v>
      </c>
      <c r="C2106">
        <v>450.79953</v>
      </c>
      <c r="D2106">
        <f t="shared" si="67"/>
        <v>0.900059904676476</v>
      </c>
      <c r="E2106">
        <v>0.014440015055029</v>
      </c>
      <c r="G2106">
        <v>2097</v>
      </c>
      <c r="H2106">
        <f ca="1" t="shared" si="68"/>
        <v>-0.00986884058212659</v>
      </c>
    </row>
    <row r="2107" spans="2:8">
      <c r="B2107" s="31">
        <v>34733</v>
      </c>
      <c r="C2107">
        <v>45.052948</v>
      </c>
      <c r="D2107">
        <f t="shared" si="67"/>
        <v>-0.123867188446803</v>
      </c>
      <c r="E2107">
        <v>0.0144230073468223</v>
      </c>
      <c r="G2107">
        <v>2098</v>
      </c>
      <c r="H2107">
        <f ca="1" t="shared" si="68"/>
        <v>-0.00937249004673299</v>
      </c>
    </row>
    <row r="2108" spans="2:8">
      <c r="B2108" s="31">
        <v>35669</v>
      </c>
      <c r="C2108">
        <v>50.63353</v>
      </c>
      <c r="D2108">
        <f t="shared" si="67"/>
        <v>-4.72782902949883</v>
      </c>
      <c r="E2108">
        <v>0.0144182915945225</v>
      </c>
      <c r="G2108">
        <v>2099</v>
      </c>
      <c r="H2108">
        <f ca="1" t="shared" si="68"/>
        <v>0.0255984503146899</v>
      </c>
    </row>
    <row r="2109" spans="2:8">
      <c r="B2109" s="31">
        <v>41261</v>
      </c>
      <c r="C2109">
        <v>290.020203</v>
      </c>
      <c r="D2109">
        <f t="shared" si="67"/>
        <v>0.28080934761638</v>
      </c>
      <c r="E2109">
        <v>0.0144124476735159</v>
      </c>
      <c r="G2109">
        <v>2100</v>
      </c>
      <c r="H2109">
        <f ca="1" t="shared" si="68"/>
        <v>0.0337225201086914</v>
      </c>
    </row>
    <row r="2110" spans="2:8">
      <c r="B2110" s="31">
        <v>40452</v>
      </c>
      <c r="C2110">
        <v>208.579819</v>
      </c>
      <c r="D2110">
        <f t="shared" si="67"/>
        <v>0.733938497664532</v>
      </c>
      <c r="E2110">
        <v>0.0144055882990289</v>
      </c>
      <c r="G2110">
        <v>2101</v>
      </c>
      <c r="H2110">
        <f ca="1" t="shared" si="68"/>
        <v>0.00434524942695631</v>
      </c>
    </row>
    <row r="2111" spans="2:8">
      <c r="B2111" s="31">
        <v>39952</v>
      </c>
      <c r="C2111">
        <v>55.49506</v>
      </c>
      <c r="D2111">
        <f t="shared" si="67"/>
        <v>0.461647361044388</v>
      </c>
      <c r="E2111">
        <v>0.0143932090532022</v>
      </c>
      <c r="G2111">
        <v>2102</v>
      </c>
      <c r="H2111">
        <f ca="1" t="shared" si="68"/>
        <v>0.0171775103429014</v>
      </c>
    </row>
    <row r="2112" spans="2:8">
      <c r="B2112" s="31">
        <v>33848</v>
      </c>
      <c r="C2112">
        <v>29.875912</v>
      </c>
      <c r="D2112">
        <f t="shared" si="67"/>
        <v>-9.17580259976666</v>
      </c>
      <c r="E2112">
        <v>0.0143888159799105</v>
      </c>
      <c r="G2112">
        <v>2103</v>
      </c>
      <c r="H2112">
        <f ca="1" t="shared" si="68"/>
        <v>0.0359393150707639</v>
      </c>
    </row>
    <row r="2113" spans="2:8">
      <c r="B2113" s="31">
        <v>44314</v>
      </c>
      <c r="C2113">
        <v>304.011383</v>
      </c>
      <c r="D2113">
        <f t="shared" si="67"/>
        <v>0.0660061468816778</v>
      </c>
      <c r="E2113">
        <v>0.0143836818110197</v>
      </c>
      <c r="G2113">
        <v>2104</v>
      </c>
      <c r="H2113">
        <f ca="1" t="shared" si="68"/>
        <v>-0.0634202359762104</v>
      </c>
    </row>
    <row r="2114" spans="2:8">
      <c r="B2114" s="31">
        <v>41257</v>
      </c>
      <c r="C2114">
        <v>283.944763</v>
      </c>
      <c r="D2114">
        <f t="shared" si="67"/>
        <v>0.525215701900443</v>
      </c>
      <c r="E2114">
        <v>0.0143788318434316</v>
      </c>
      <c r="G2114">
        <v>2105</v>
      </c>
      <c r="H2114">
        <f ca="1" t="shared" si="68"/>
        <v>-0.0459963979912794</v>
      </c>
    </row>
    <row r="2115" spans="2:8">
      <c r="B2115" s="31">
        <v>44131</v>
      </c>
      <c r="C2115">
        <v>134.812515</v>
      </c>
      <c r="D2115">
        <f t="shared" si="67"/>
        <v>0.793772914925591</v>
      </c>
      <c r="E2115">
        <v>0.0143752084144412</v>
      </c>
      <c r="G2115">
        <v>2106</v>
      </c>
      <c r="H2115">
        <f ca="1" t="shared" si="68"/>
        <v>-0.0251154106839724</v>
      </c>
    </row>
    <row r="2116" spans="2:8">
      <c r="B2116" s="31">
        <v>39787</v>
      </c>
      <c r="C2116">
        <v>27.801992</v>
      </c>
      <c r="D2116">
        <f t="shared" si="67"/>
        <v>-0.615759259264588</v>
      </c>
      <c r="E2116">
        <v>0.0143651217509882</v>
      </c>
      <c r="G2116">
        <v>2107</v>
      </c>
      <c r="H2116">
        <f ca="1" t="shared" si="68"/>
        <v>-0.018696664629092</v>
      </c>
    </row>
    <row r="2117" spans="2:8">
      <c r="B2117" s="31">
        <v>34470</v>
      </c>
      <c r="C2117">
        <v>44.921326</v>
      </c>
      <c r="D2117">
        <f t="shared" si="67"/>
        <v>0.0834641657728448</v>
      </c>
      <c r="E2117">
        <v>0.0143542957747953</v>
      </c>
      <c r="G2117">
        <v>2108</v>
      </c>
      <c r="H2117">
        <f ca="1" t="shared" si="68"/>
        <v>-0.0313334296014419</v>
      </c>
    </row>
    <row r="2118" spans="2:8">
      <c r="B2118" s="31">
        <v>39912</v>
      </c>
      <c r="C2118">
        <v>41.172005</v>
      </c>
      <c r="D2118">
        <f t="shared" si="67"/>
        <v>-3.21214980907537</v>
      </c>
      <c r="E2118">
        <v>0.0143300526656401</v>
      </c>
      <c r="G2118">
        <v>2109</v>
      </c>
      <c r="H2118">
        <f ca="1" t="shared" si="68"/>
        <v>-0.0373229638891379</v>
      </c>
    </row>
    <row r="2119" spans="2:8">
      <c r="B2119" s="31">
        <v>43775</v>
      </c>
      <c r="C2119">
        <v>173.422653</v>
      </c>
      <c r="D2119">
        <f t="shared" si="67"/>
        <v>0.931758442191517</v>
      </c>
      <c r="E2119">
        <v>0.0143266058788755</v>
      </c>
      <c r="G2119">
        <v>2110</v>
      </c>
      <c r="H2119">
        <f ca="1" t="shared" si="68"/>
        <v>-0.00345442887811297</v>
      </c>
    </row>
    <row r="2120" spans="2:8">
      <c r="B2120" s="31">
        <v>37138</v>
      </c>
      <c r="C2120">
        <v>11.834632</v>
      </c>
      <c r="D2120">
        <f t="shared" si="67"/>
        <v>-4.10374238928595</v>
      </c>
      <c r="E2120">
        <v>0.0142948255594259</v>
      </c>
      <c r="G2120">
        <v>2111</v>
      </c>
      <c r="H2120">
        <f ca="1" t="shared" si="68"/>
        <v>-0.0408055061976978</v>
      </c>
    </row>
    <row r="2121" spans="2:8">
      <c r="B2121" s="31">
        <v>37910</v>
      </c>
      <c r="C2121">
        <v>60.400913</v>
      </c>
      <c r="D2121">
        <f t="shared" si="67"/>
        <v>0.750907457309462</v>
      </c>
      <c r="E2121">
        <v>0.0142860092197614</v>
      </c>
      <c r="G2121">
        <v>2112</v>
      </c>
      <c r="H2121">
        <f ca="1" t="shared" si="68"/>
        <v>0.0283010107884328</v>
      </c>
    </row>
    <row r="2122" spans="2:8">
      <c r="B2122" s="31">
        <v>33322</v>
      </c>
      <c r="C2122">
        <v>15.045417</v>
      </c>
      <c r="D2122">
        <f t="shared" ref="D2122:D2185" si="69">(C2122-C2123)/C2122</f>
        <v>-1.63945366220159</v>
      </c>
      <c r="E2122">
        <v>0.014285679153991</v>
      </c>
      <c r="G2122">
        <v>2113</v>
      </c>
      <c r="H2122">
        <f ca="1" t="shared" si="68"/>
        <v>-0.0109478271601258</v>
      </c>
    </row>
    <row r="2123" spans="2:8">
      <c r="B2123" s="31">
        <v>36438</v>
      </c>
      <c r="C2123">
        <v>39.711681</v>
      </c>
      <c r="D2123">
        <f t="shared" si="69"/>
        <v>-23.9232896487056</v>
      </c>
      <c r="E2123">
        <v>0.0142584495478798</v>
      </c>
      <c r="G2123">
        <v>2114</v>
      </c>
      <c r="H2123">
        <f ca="1" t="shared" ref="H2123:H2186" si="70">_xlfn.NORM.INV(RAND(),N$12,N$13)</f>
        <v>0.0218433935870635</v>
      </c>
    </row>
    <row r="2124" spans="2:8">
      <c r="B2124" s="31">
        <v>45379</v>
      </c>
      <c r="C2124">
        <v>989.745728</v>
      </c>
      <c r="D2124">
        <f t="shared" si="69"/>
        <v>0.471530206998782</v>
      </c>
      <c r="E2124">
        <v>0.0142525959960496</v>
      </c>
      <c r="G2124">
        <v>2115</v>
      </c>
      <c r="H2124">
        <f ca="1" t="shared" si="70"/>
        <v>0.0616307327090449</v>
      </c>
    </row>
    <row r="2125" spans="2:8">
      <c r="B2125" s="31">
        <v>45077</v>
      </c>
      <c r="C2125">
        <v>523.05072</v>
      </c>
      <c r="D2125">
        <f t="shared" si="69"/>
        <v>0.582213151336452</v>
      </c>
      <c r="E2125">
        <v>0.0142505013662919</v>
      </c>
      <c r="G2125">
        <v>2116</v>
      </c>
      <c r="H2125">
        <f ca="1" t="shared" si="70"/>
        <v>-0.045592084170961</v>
      </c>
    </row>
    <row r="2126" spans="2:8">
      <c r="B2126" s="31">
        <v>41109</v>
      </c>
      <c r="C2126">
        <v>218.523712</v>
      </c>
      <c r="D2126">
        <f t="shared" si="69"/>
        <v>-0.998351391724483</v>
      </c>
      <c r="E2126">
        <v>0.0142349403253776</v>
      </c>
      <c r="G2126">
        <v>2117</v>
      </c>
      <c r="H2126">
        <f ca="1" t="shared" si="70"/>
        <v>0.0614216991543476</v>
      </c>
    </row>
    <row r="2127" spans="2:8">
      <c r="B2127" s="31">
        <v>44895</v>
      </c>
      <c r="C2127">
        <v>436.687164</v>
      </c>
      <c r="D2127">
        <f t="shared" si="69"/>
        <v>-0.0475958230821733</v>
      </c>
      <c r="E2127">
        <v>0.0142239010258611</v>
      </c>
      <c r="G2127">
        <v>2118</v>
      </c>
      <c r="H2127">
        <f ca="1" t="shared" si="70"/>
        <v>-0.0273565427667398</v>
      </c>
    </row>
    <row r="2128" spans="2:8">
      <c r="B2128" s="31">
        <v>42527</v>
      </c>
      <c r="C2128">
        <v>457.471649</v>
      </c>
      <c r="D2128">
        <f t="shared" si="69"/>
        <v>0.950432795016768</v>
      </c>
      <c r="E2128">
        <v>0.0142236071114432</v>
      </c>
      <c r="G2128">
        <v>2119</v>
      </c>
      <c r="H2128">
        <f ca="1" t="shared" si="70"/>
        <v>-0.0108345204386591</v>
      </c>
    </row>
    <row r="2129" spans="2:8">
      <c r="B2129" s="31">
        <v>34242</v>
      </c>
      <c r="C2129">
        <v>22.675591</v>
      </c>
      <c r="D2129">
        <f t="shared" si="69"/>
        <v>-7.17392463993551</v>
      </c>
      <c r="E2129">
        <v>0.0142178433188356</v>
      </c>
      <c r="G2129">
        <v>2120</v>
      </c>
      <c r="H2129">
        <f ca="1" t="shared" si="70"/>
        <v>-0.0482696346385196</v>
      </c>
    </row>
    <row r="2130" spans="2:8">
      <c r="B2130" s="31">
        <v>44197</v>
      </c>
      <c r="C2130">
        <v>185.348572</v>
      </c>
      <c r="D2130">
        <f t="shared" si="69"/>
        <v>-2.05790892740193</v>
      </c>
      <c r="E2130">
        <v>0.0142091032673292</v>
      </c>
      <c r="G2130">
        <v>2121</v>
      </c>
      <c r="H2130">
        <f ca="1" t="shared" si="70"/>
        <v>0.00186986123354763</v>
      </c>
    </row>
    <row r="2131" spans="2:8">
      <c r="B2131" s="31">
        <v>45091</v>
      </c>
      <c r="C2131">
        <v>566.779053</v>
      </c>
      <c r="D2131">
        <f t="shared" si="69"/>
        <v>0.120871305383264</v>
      </c>
      <c r="E2131">
        <v>0.0142030443034033</v>
      </c>
      <c r="G2131">
        <v>2122</v>
      </c>
      <c r="H2131">
        <f ca="1" t="shared" si="70"/>
        <v>-0.0069567357568142</v>
      </c>
    </row>
    <row r="2132" spans="2:8">
      <c r="B2132" s="31">
        <v>41899</v>
      </c>
      <c r="C2132">
        <v>498.271729</v>
      </c>
      <c r="D2132">
        <f t="shared" si="69"/>
        <v>0.726130291851256</v>
      </c>
      <c r="E2132">
        <v>0.0142025958691307</v>
      </c>
      <c r="G2132">
        <v>2123</v>
      </c>
      <c r="H2132">
        <f ca="1" t="shared" si="70"/>
        <v>-0.00131305827041949</v>
      </c>
    </row>
    <row r="2133" spans="2:8">
      <c r="B2133" s="31">
        <v>39359</v>
      </c>
      <c r="C2133">
        <v>136.461533</v>
      </c>
      <c r="D2133">
        <f t="shared" si="69"/>
        <v>0.517589957017411</v>
      </c>
      <c r="E2133">
        <v>0.0141970264983027</v>
      </c>
      <c r="G2133">
        <v>2124</v>
      </c>
      <c r="H2133">
        <f ca="1" t="shared" si="70"/>
        <v>-0.0501001222607259</v>
      </c>
    </row>
    <row r="2134" spans="2:8">
      <c r="B2134" s="31">
        <v>38448</v>
      </c>
      <c r="C2134">
        <v>65.830414</v>
      </c>
      <c r="D2134">
        <f t="shared" si="69"/>
        <v>0.794176275421874</v>
      </c>
      <c r="E2134">
        <v>0.0141902647004468</v>
      </c>
      <c r="G2134">
        <v>2125</v>
      </c>
      <c r="H2134">
        <f ca="1" t="shared" si="70"/>
        <v>-0.0306186209778836</v>
      </c>
    </row>
    <row r="2135" spans="2:8">
      <c r="B2135" s="31">
        <v>36889</v>
      </c>
      <c r="C2135">
        <v>13.549461</v>
      </c>
      <c r="D2135">
        <f t="shared" si="69"/>
        <v>-9.34206976941739</v>
      </c>
      <c r="E2135">
        <v>0.0141882396650318</v>
      </c>
      <c r="G2135">
        <v>2126</v>
      </c>
      <c r="H2135">
        <f ca="1" t="shared" si="70"/>
        <v>-0.010824104341478</v>
      </c>
    </row>
    <row r="2136" spans="2:8">
      <c r="B2136" s="31">
        <v>44144</v>
      </c>
      <c r="C2136">
        <v>140.129471</v>
      </c>
      <c r="D2136">
        <f t="shared" si="69"/>
        <v>-0.98155893273871</v>
      </c>
      <c r="E2136">
        <v>0.0141843181581696</v>
      </c>
      <c r="G2136">
        <v>2127</v>
      </c>
      <c r="H2136">
        <f ca="1" t="shared" si="70"/>
        <v>-0.0602576675656352</v>
      </c>
    </row>
    <row r="2137" spans="2:8">
      <c r="B2137" s="31">
        <v>41353</v>
      </c>
      <c r="C2137">
        <v>277.674805</v>
      </c>
      <c r="D2137">
        <f t="shared" si="69"/>
        <v>0.368646669257587</v>
      </c>
      <c r="E2137">
        <v>0.0141781678751876</v>
      </c>
      <c r="G2137">
        <v>2128</v>
      </c>
      <c r="H2137">
        <f ca="1" t="shared" si="70"/>
        <v>0.0282063083325438</v>
      </c>
    </row>
    <row r="2138" spans="2:8">
      <c r="B2138" s="31">
        <v>43454</v>
      </c>
      <c r="C2138">
        <v>175.310913</v>
      </c>
      <c r="D2138">
        <f t="shared" si="69"/>
        <v>-0.7426304545</v>
      </c>
      <c r="E2138">
        <v>0.0141722951382952</v>
      </c>
      <c r="G2138">
        <v>2129</v>
      </c>
      <c r="H2138">
        <f ca="1" t="shared" si="70"/>
        <v>-0.00101627554847508</v>
      </c>
    </row>
    <row r="2139" spans="2:8">
      <c r="B2139" s="31">
        <v>44278</v>
      </c>
      <c r="C2139">
        <v>305.502136</v>
      </c>
      <c r="D2139">
        <f t="shared" si="69"/>
        <v>0.246682596026104</v>
      </c>
      <c r="E2139">
        <v>0.0141509648888347</v>
      </c>
      <c r="G2139">
        <v>2130</v>
      </c>
      <c r="H2139">
        <f ca="1" t="shared" si="70"/>
        <v>0.0129506464606272</v>
      </c>
    </row>
    <row r="2140" spans="2:8">
      <c r="B2140" s="31">
        <v>41151</v>
      </c>
      <c r="C2140">
        <v>230.140076</v>
      </c>
      <c r="D2140">
        <f t="shared" si="69"/>
        <v>0.78503700502819</v>
      </c>
      <c r="E2140">
        <v>0.0141500822307888</v>
      </c>
      <c r="G2140">
        <v>2131</v>
      </c>
      <c r="H2140">
        <f ca="1" t="shared" si="70"/>
        <v>0.0337494933838688</v>
      </c>
    </row>
    <row r="2141" spans="2:8">
      <c r="B2141" s="31">
        <v>34892</v>
      </c>
      <c r="C2141">
        <v>49.4716</v>
      </c>
      <c r="D2141">
        <f t="shared" si="69"/>
        <v>-3.91452427251191</v>
      </c>
      <c r="E2141">
        <v>0.0141343720437584</v>
      </c>
      <c r="G2141">
        <v>2132</v>
      </c>
      <c r="H2141">
        <f ca="1" t="shared" si="70"/>
        <v>0.0334506272755915</v>
      </c>
    </row>
    <row r="2142" spans="2:8">
      <c r="B2142" s="31">
        <v>40639</v>
      </c>
      <c r="C2142">
        <v>243.129379</v>
      </c>
      <c r="D2142">
        <f t="shared" si="69"/>
        <v>-0.927323595886781</v>
      </c>
      <c r="E2142">
        <v>0.0141293989814369</v>
      </c>
      <c r="G2142">
        <v>2133</v>
      </c>
      <c r="H2142">
        <f ca="1" t="shared" si="70"/>
        <v>-0.00938719797968835</v>
      </c>
    </row>
    <row r="2143" spans="2:8">
      <c r="B2143" s="31">
        <v>42697</v>
      </c>
      <c r="C2143">
        <v>468.588989</v>
      </c>
      <c r="D2143">
        <f t="shared" si="69"/>
        <v>0.180077543392724</v>
      </c>
      <c r="E2143">
        <v>0.0141038674726521</v>
      </c>
      <c r="G2143">
        <v>2134</v>
      </c>
      <c r="H2143">
        <f ca="1" t="shared" si="70"/>
        <v>0.0428524627955442</v>
      </c>
    </row>
    <row r="2144" spans="2:8">
      <c r="B2144" s="31">
        <v>42293</v>
      </c>
      <c r="C2144">
        <v>384.206635</v>
      </c>
      <c r="D2144">
        <f t="shared" si="69"/>
        <v>0.920561736264654</v>
      </c>
      <c r="E2144">
        <v>0.0140916983383174</v>
      </c>
      <c r="G2144">
        <v>2135</v>
      </c>
      <c r="H2144">
        <f ca="1" t="shared" si="70"/>
        <v>-0.0186455270769816</v>
      </c>
    </row>
    <row r="2145" spans="2:8">
      <c r="B2145" s="31">
        <v>33869</v>
      </c>
      <c r="C2145">
        <v>30.520708</v>
      </c>
      <c r="D2145">
        <f t="shared" si="69"/>
        <v>-10.9146240316575</v>
      </c>
      <c r="E2145">
        <v>0.0140846667121876</v>
      </c>
      <c r="G2145">
        <v>2136</v>
      </c>
      <c r="H2145">
        <f ca="1" t="shared" si="70"/>
        <v>0.0139901244871753</v>
      </c>
    </row>
    <row r="2146" spans="2:8">
      <c r="B2146" s="31">
        <v>42447</v>
      </c>
      <c r="C2146">
        <v>363.642761</v>
      </c>
      <c r="D2146">
        <f t="shared" si="69"/>
        <v>0.776442729737166</v>
      </c>
      <c r="E2146">
        <v>0.0140690797361975</v>
      </c>
      <c r="G2146">
        <v>2137</v>
      </c>
      <c r="H2146">
        <f ca="1" t="shared" si="70"/>
        <v>0.0107406473943246</v>
      </c>
    </row>
    <row r="2147" spans="2:8">
      <c r="B2147" s="31">
        <v>43970</v>
      </c>
      <c r="C2147">
        <v>81.294983</v>
      </c>
      <c r="D2147">
        <f t="shared" si="69"/>
        <v>0.196513233787133</v>
      </c>
      <c r="E2147">
        <v>0.0140587519404487</v>
      </c>
      <c r="G2147">
        <v>2138</v>
      </c>
      <c r="H2147">
        <f ca="1" t="shared" si="70"/>
        <v>0.00545844935757079</v>
      </c>
    </row>
    <row r="2148" spans="2:8">
      <c r="B2148" s="31">
        <v>38287</v>
      </c>
      <c r="C2148">
        <v>65.319443</v>
      </c>
      <c r="D2148">
        <f t="shared" si="69"/>
        <v>0.647914955429121</v>
      </c>
      <c r="E2148">
        <v>0.0140572692881047</v>
      </c>
      <c r="G2148">
        <v>2139</v>
      </c>
      <c r="H2148">
        <f ca="1" t="shared" si="70"/>
        <v>-0.0098636633962645</v>
      </c>
    </row>
    <row r="2149" spans="2:8">
      <c r="B2149" s="31">
        <v>33941</v>
      </c>
      <c r="C2149">
        <v>22.997999</v>
      </c>
      <c r="D2149">
        <f t="shared" si="69"/>
        <v>-18.4309905396552</v>
      </c>
      <c r="E2149">
        <v>0.0140189587798486</v>
      </c>
      <c r="G2149">
        <v>2140</v>
      </c>
      <c r="H2149">
        <f ca="1" t="shared" si="70"/>
        <v>-0.0277430415925076</v>
      </c>
    </row>
    <row r="2150" spans="2:8">
      <c r="B2150" s="31">
        <v>42877</v>
      </c>
      <c r="C2150">
        <v>446.873901</v>
      </c>
      <c r="D2150">
        <f t="shared" si="69"/>
        <v>0.0916556682060517</v>
      </c>
      <c r="E2150">
        <v>0.0140109055059807</v>
      </c>
      <c r="G2150">
        <v>2141</v>
      </c>
      <c r="H2150">
        <f ca="1" t="shared" si="70"/>
        <v>0.0178889527879431</v>
      </c>
    </row>
    <row r="2151" spans="2:8">
      <c r="B2151" s="31">
        <v>41759</v>
      </c>
      <c r="C2151">
        <v>405.915375</v>
      </c>
      <c r="D2151">
        <f t="shared" si="69"/>
        <v>-0.0330846423346246</v>
      </c>
      <c r="E2151">
        <v>0.0139844000735374</v>
      </c>
      <c r="G2151">
        <v>2142</v>
      </c>
      <c r="H2151">
        <f ca="1" t="shared" si="70"/>
        <v>0.0457381628470943</v>
      </c>
    </row>
    <row r="2152" spans="2:8">
      <c r="B2152" s="31">
        <v>43033</v>
      </c>
      <c r="C2152">
        <v>419.34494</v>
      </c>
      <c r="D2152">
        <f t="shared" si="69"/>
        <v>0.661812831221953</v>
      </c>
      <c r="E2152">
        <v>0.0139827274415187</v>
      </c>
      <c r="G2152">
        <v>2143</v>
      </c>
      <c r="H2152">
        <f ca="1" t="shared" si="70"/>
        <v>0.0395980973069837</v>
      </c>
    </row>
    <row r="2153" spans="2:8">
      <c r="B2153" s="31">
        <v>38985</v>
      </c>
      <c r="C2153">
        <v>141.817078</v>
      </c>
      <c r="D2153">
        <f t="shared" si="69"/>
        <v>-0.888063037090639</v>
      </c>
      <c r="E2153">
        <v>0.0139799100923516</v>
      </c>
      <c r="G2153">
        <v>2144</v>
      </c>
      <c r="H2153">
        <f ca="1" t="shared" si="70"/>
        <v>0.0587352823309451</v>
      </c>
    </row>
    <row r="2154" spans="2:8">
      <c r="B2154" s="31">
        <v>41173</v>
      </c>
      <c r="C2154">
        <v>267.759583</v>
      </c>
      <c r="D2154">
        <f t="shared" si="69"/>
        <v>0.956835158351737</v>
      </c>
      <c r="E2154">
        <v>0.0139770646416043</v>
      </c>
      <c r="G2154">
        <v>2145</v>
      </c>
      <c r="H2154">
        <f ca="1" t="shared" si="70"/>
        <v>0.00705559555773364</v>
      </c>
    </row>
    <row r="2155" spans="2:8">
      <c r="B2155" s="31">
        <v>37007</v>
      </c>
      <c r="C2155">
        <v>11.5578</v>
      </c>
      <c r="D2155">
        <f t="shared" si="69"/>
        <v>-12.2465690702383</v>
      </c>
      <c r="E2155">
        <v>0.0139721227223175</v>
      </c>
      <c r="G2155">
        <v>2146</v>
      </c>
      <c r="H2155">
        <f ca="1" t="shared" si="70"/>
        <v>0.0371915123154899</v>
      </c>
    </row>
    <row r="2156" spans="2:8">
      <c r="B2156" s="31">
        <v>38853</v>
      </c>
      <c r="C2156">
        <v>153.101196</v>
      </c>
      <c r="D2156">
        <f t="shared" si="69"/>
        <v>-3.19538114516101</v>
      </c>
      <c r="E2156">
        <v>0.0139695055027525</v>
      </c>
      <c r="G2156">
        <v>2147</v>
      </c>
      <c r="H2156">
        <f ca="1" t="shared" si="70"/>
        <v>-0.0323410900068745</v>
      </c>
    </row>
    <row r="2157" spans="2:8">
      <c r="B2157" s="31">
        <v>45138</v>
      </c>
      <c r="C2157">
        <v>642.317871</v>
      </c>
      <c r="D2157">
        <f t="shared" si="69"/>
        <v>0.906148217694538</v>
      </c>
      <c r="E2157">
        <v>0.0139687083375577</v>
      </c>
      <c r="G2157">
        <v>2148</v>
      </c>
      <c r="H2157">
        <f ca="1" t="shared" si="70"/>
        <v>-0.0192613906852381</v>
      </c>
    </row>
    <row r="2158" spans="2:8">
      <c r="B2158" s="31">
        <v>35353</v>
      </c>
      <c r="C2158">
        <v>60.282677</v>
      </c>
      <c r="D2158">
        <f t="shared" si="69"/>
        <v>-0.239995314076712</v>
      </c>
      <c r="E2158">
        <v>0.0139622697910379</v>
      </c>
      <c r="G2158">
        <v>2149</v>
      </c>
      <c r="H2158">
        <f ca="1" t="shared" si="70"/>
        <v>0.0164945940391346</v>
      </c>
    </row>
    <row r="2159" spans="2:8">
      <c r="B2159" s="31">
        <v>38075</v>
      </c>
      <c r="C2159">
        <v>74.750237</v>
      </c>
      <c r="D2159">
        <f t="shared" si="69"/>
        <v>-0.000470620581443767</v>
      </c>
      <c r="E2159">
        <v>0.013954965788269</v>
      </c>
      <c r="G2159">
        <v>2150</v>
      </c>
      <c r="H2159">
        <f ca="1" t="shared" si="70"/>
        <v>0.0397130204909585</v>
      </c>
    </row>
    <row r="2160" spans="2:8">
      <c r="B2160" s="31">
        <v>43948</v>
      </c>
      <c r="C2160">
        <v>74.785416</v>
      </c>
      <c r="D2160">
        <f t="shared" si="69"/>
        <v>0.691043224256451</v>
      </c>
      <c r="E2160">
        <v>0.0139534959596934</v>
      </c>
      <c r="G2160">
        <v>2151</v>
      </c>
      <c r="H2160">
        <f ca="1" t="shared" si="70"/>
        <v>-0.0162897676097759</v>
      </c>
    </row>
    <row r="2161" spans="2:8">
      <c r="B2161" s="31">
        <v>34024</v>
      </c>
      <c r="C2161">
        <v>23.105461</v>
      </c>
      <c r="D2161">
        <f t="shared" si="69"/>
        <v>-0.337745782263336</v>
      </c>
      <c r="E2161">
        <v>0.0139533679938261</v>
      </c>
      <c r="G2161">
        <v>2152</v>
      </c>
      <c r="H2161">
        <f ca="1" t="shared" si="70"/>
        <v>0.0129528497917367</v>
      </c>
    </row>
    <row r="2162" spans="2:8">
      <c r="B2162" s="31">
        <v>36203</v>
      </c>
      <c r="C2162">
        <v>30.909233</v>
      </c>
      <c r="D2162">
        <f t="shared" si="69"/>
        <v>-0.623167194087281</v>
      </c>
      <c r="E2162">
        <v>0.0139422417890473</v>
      </c>
      <c r="G2162">
        <v>2153</v>
      </c>
      <c r="H2162">
        <f ca="1" t="shared" si="70"/>
        <v>0.0316419243434689</v>
      </c>
    </row>
    <row r="2163" spans="2:8">
      <c r="B2163" s="31">
        <v>34893</v>
      </c>
      <c r="C2163">
        <v>50.170853</v>
      </c>
      <c r="D2163">
        <f t="shared" si="69"/>
        <v>-2.65991602733962</v>
      </c>
      <c r="E2163">
        <v>0.0139374349485347</v>
      </c>
      <c r="G2163">
        <v>2154</v>
      </c>
      <c r="H2163">
        <f ca="1" t="shared" si="70"/>
        <v>0.0286101396315836</v>
      </c>
    </row>
    <row r="2164" spans="2:8">
      <c r="B2164" s="31">
        <v>40756</v>
      </c>
      <c r="C2164">
        <v>183.621109</v>
      </c>
      <c r="D2164">
        <f t="shared" si="69"/>
        <v>0.709565162249401</v>
      </c>
      <c r="E2164">
        <v>0.0139365893928894</v>
      </c>
      <c r="G2164">
        <v>2155</v>
      </c>
      <c r="H2164">
        <f ca="1" t="shared" si="70"/>
        <v>0.0281932246416275</v>
      </c>
    </row>
    <row r="2165" spans="2:8">
      <c r="B2165" s="31">
        <v>35531</v>
      </c>
      <c r="C2165">
        <v>53.329967</v>
      </c>
      <c r="D2165">
        <f t="shared" si="69"/>
        <v>-3.75482615618345</v>
      </c>
      <c r="E2165">
        <v>0.0139254727084306</v>
      </c>
      <c r="G2165">
        <v>2156</v>
      </c>
      <c r="H2165">
        <f ca="1" t="shared" si="70"/>
        <v>0.0401148037722858</v>
      </c>
    </row>
    <row r="2166" spans="2:8">
      <c r="B2166" s="31">
        <v>43320</v>
      </c>
      <c r="C2166">
        <v>253.574722</v>
      </c>
      <c r="D2166">
        <f t="shared" si="69"/>
        <v>-0.429019730917816</v>
      </c>
      <c r="E2166">
        <v>0.0139132992917173</v>
      </c>
      <c r="G2166">
        <v>2157</v>
      </c>
      <c r="H2166">
        <f ca="1" t="shared" si="70"/>
        <v>0.00531550150912394</v>
      </c>
    </row>
    <row r="2167" spans="2:8">
      <c r="B2167" s="31">
        <v>41647</v>
      </c>
      <c r="C2167">
        <v>362.363281</v>
      </c>
      <c r="D2167">
        <f t="shared" si="69"/>
        <v>-0.302471974250614</v>
      </c>
      <c r="E2167">
        <v>0.0139095577953992</v>
      </c>
      <c r="G2167">
        <v>2158</v>
      </c>
      <c r="H2167">
        <f ca="1" t="shared" si="70"/>
        <v>0.000207842129155938</v>
      </c>
    </row>
    <row r="2168" spans="2:8">
      <c r="B2168" s="31">
        <v>42835</v>
      </c>
      <c r="C2168">
        <v>471.968018</v>
      </c>
      <c r="D2168">
        <f t="shared" si="69"/>
        <v>0.934422291724013</v>
      </c>
      <c r="E2168">
        <v>0.0138976916863888</v>
      </c>
      <c r="G2168">
        <v>2159</v>
      </c>
      <c r="H2168">
        <f ca="1" t="shared" si="70"/>
        <v>0.0101308356068226</v>
      </c>
    </row>
    <row r="2169" spans="2:8">
      <c r="B2169" s="31">
        <v>33886</v>
      </c>
      <c r="C2169">
        <v>30.950581</v>
      </c>
      <c r="D2169">
        <f t="shared" si="69"/>
        <v>-2.89280414477518</v>
      </c>
      <c r="E2169">
        <v>0.0138890122935011</v>
      </c>
      <c r="G2169">
        <v>2160</v>
      </c>
      <c r="H2169">
        <f ca="1" t="shared" si="70"/>
        <v>0.0216895067452544</v>
      </c>
    </row>
    <row r="2170" spans="2:8">
      <c r="B2170" s="31">
        <v>39503</v>
      </c>
      <c r="C2170">
        <v>120.48455</v>
      </c>
      <c r="D2170">
        <f t="shared" si="69"/>
        <v>-2.04532196036753</v>
      </c>
      <c r="E2170">
        <v>0.0138838548178998</v>
      </c>
      <c r="G2170">
        <v>2161</v>
      </c>
      <c r="H2170">
        <f ca="1" t="shared" si="70"/>
        <v>0.0478211904485083</v>
      </c>
    </row>
    <row r="2171" spans="2:8">
      <c r="B2171" s="31">
        <v>41659</v>
      </c>
      <c r="C2171">
        <v>366.914246</v>
      </c>
      <c r="D2171">
        <f t="shared" si="69"/>
        <v>0.593834666752078</v>
      </c>
      <c r="E2171">
        <v>0.0138704453574147</v>
      </c>
      <c r="G2171">
        <v>2162</v>
      </c>
      <c r="H2171">
        <f ca="1" t="shared" si="70"/>
        <v>0.0362298107047929</v>
      </c>
    </row>
    <row r="2172" spans="2:8">
      <c r="B2172" s="31">
        <v>40240</v>
      </c>
      <c r="C2172">
        <v>149.027847</v>
      </c>
      <c r="D2172">
        <f t="shared" si="69"/>
        <v>0.843516507354495</v>
      </c>
      <c r="E2172">
        <v>0.0138401046617819</v>
      </c>
      <c r="G2172">
        <v>2163</v>
      </c>
      <c r="H2172">
        <f ca="1" t="shared" si="70"/>
        <v>-0.0271260080425699</v>
      </c>
    </row>
    <row r="2173" spans="2:8">
      <c r="B2173" s="31">
        <v>34207</v>
      </c>
      <c r="C2173">
        <v>23.320398</v>
      </c>
      <c r="D2173">
        <f t="shared" si="69"/>
        <v>-17.0406412875115</v>
      </c>
      <c r="E2173">
        <v>0.0138247640541984</v>
      </c>
      <c r="G2173">
        <v>2164</v>
      </c>
      <c r="H2173">
        <f ca="1" t="shared" si="70"/>
        <v>-0.0563150396364805</v>
      </c>
    </row>
    <row r="2174" spans="2:8">
      <c r="B2174" s="31">
        <v>42338</v>
      </c>
      <c r="C2174">
        <v>420.714935</v>
      </c>
      <c r="D2174">
        <f t="shared" si="69"/>
        <v>0.694210831854591</v>
      </c>
      <c r="E2174">
        <v>0.013813374607203</v>
      </c>
      <c r="G2174">
        <v>2165</v>
      </c>
      <c r="H2174">
        <f ca="1" t="shared" si="70"/>
        <v>0.0193128403813731</v>
      </c>
    </row>
    <row r="2175" spans="2:8">
      <c r="B2175" s="31">
        <v>38932</v>
      </c>
      <c r="C2175">
        <v>128.65007</v>
      </c>
      <c r="D2175">
        <f t="shared" si="69"/>
        <v>-3.93192117190453</v>
      </c>
      <c r="E2175">
        <v>0.0137849672370952</v>
      </c>
      <c r="G2175">
        <v>2166</v>
      </c>
      <c r="H2175">
        <f ca="1" t="shared" si="70"/>
        <v>0.026558050473368</v>
      </c>
    </row>
    <row r="2176" spans="2:8">
      <c r="B2176" s="31">
        <v>45232</v>
      </c>
      <c r="C2176">
        <v>634.492004</v>
      </c>
      <c r="D2176">
        <f t="shared" si="69"/>
        <v>0.934506797976921</v>
      </c>
      <c r="E2176">
        <v>0.0137481370056792</v>
      </c>
      <c r="G2176">
        <v>2167</v>
      </c>
      <c r="H2176">
        <f ca="1" t="shared" si="70"/>
        <v>0.0524307192865022</v>
      </c>
    </row>
    <row r="2177" spans="2:8">
      <c r="B2177" s="31">
        <v>35902</v>
      </c>
      <c r="C2177">
        <v>41.554913</v>
      </c>
      <c r="D2177">
        <f t="shared" si="69"/>
        <v>0.536894422086746</v>
      </c>
      <c r="E2177">
        <v>0.0137416723745757</v>
      </c>
      <c r="G2177">
        <v>2168</v>
      </c>
      <c r="H2177">
        <f ca="1" t="shared" si="70"/>
        <v>0.0315168359903584</v>
      </c>
    </row>
    <row r="2178" spans="2:8">
      <c r="B2178" s="31">
        <v>36641</v>
      </c>
      <c r="C2178">
        <v>19.244312</v>
      </c>
      <c r="D2178">
        <f t="shared" si="69"/>
        <v>-7.29375318795497</v>
      </c>
      <c r="E2178">
        <v>0.0137308104337531</v>
      </c>
      <c r="G2178">
        <v>2169</v>
      </c>
      <c r="H2178">
        <f ca="1" t="shared" si="70"/>
        <v>0.0218269716369415</v>
      </c>
    </row>
    <row r="2179" spans="2:8">
      <c r="B2179" s="31">
        <v>40388</v>
      </c>
      <c r="C2179">
        <v>159.607574</v>
      </c>
      <c r="D2179">
        <f t="shared" si="69"/>
        <v>0.591671382712703</v>
      </c>
      <c r="E2179">
        <v>0.0137303446514386</v>
      </c>
      <c r="G2179">
        <v>2170</v>
      </c>
      <c r="H2179">
        <f ca="1" t="shared" si="70"/>
        <v>-0.00765161708524113</v>
      </c>
    </row>
    <row r="2180" spans="2:8">
      <c r="B2180" s="31">
        <v>38147</v>
      </c>
      <c r="C2180">
        <v>65.17234</v>
      </c>
      <c r="D2180">
        <f t="shared" si="69"/>
        <v>0.638875387932979</v>
      </c>
      <c r="E2180">
        <v>0.0137020858849016</v>
      </c>
      <c r="G2180">
        <v>2171</v>
      </c>
      <c r="H2180">
        <f ca="1" t="shared" si="70"/>
        <v>0.0252618703925159</v>
      </c>
    </row>
    <row r="2181" spans="2:8">
      <c r="B2181" s="31">
        <v>34225</v>
      </c>
      <c r="C2181">
        <v>23.535336</v>
      </c>
      <c r="D2181">
        <f t="shared" si="69"/>
        <v>-25.2060602406526</v>
      </c>
      <c r="E2181">
        <v>0.0136988484039489</v>
      </c>
      <c r="G2181">
        <v>2172</v>
      </c>
      <c r="H2181">
        <f ca="1" t="shared" si="70"/>
        <v>-0.0121339674022444</v>
      </c>
    </row>
    <row r="2182" spans="2:8">
      <c r="B2182" s="31">
        <v>45126</v>
      </c>
      <c r="C2182">
        <v>616.768433</v>
      </c>
      <c r="D2182">
        <f t="shared" si="69"/>
        <v>0.980861742643693</v>
      </c>
      <c r="E2182">
        <v>0.0136964045953369</v>
      </c>
      <c r="G2182">
        <v>2173</v>
      </c>
      <c r="H2182">
        <f ca="1" t="shared" si="70"/>
        <v>0.0199944898243473</v>
      </c>
    </row>
    <row r="2183" spans="2:8">
      <c r="B2183" s="31">
        <v>37183</v>
      </c>
      <c r="C2183">
        <v>11.803873</v>
      </c>
      <c r="D2183">
        <f t="shared" si="69"/>
        <v>-42.0618932447003</v>
      </c>
      <c r="E2183">
        <v>0.0136805097784429</v>
      </c>
      <c r="G2183">
        <v>2174</v>
      </c>
      <c r="H2183">
        <f ca="1" t="shared" si="70"/>
        <v>-0.0149774163623816</v>
      </c>
    </row>
    <row r="2184" spans="2:8">
      <c r="B2184" s="31">
        <v>41891</v>
      </c>
      <c r="C2184">
        <v>508.297119</v>
      </c>
      <c r="D2184">
        <f t="shared" si="69"/>
        <v>0.1514904651663</v>
      </c>
      <c r="E2184">
        <v>0.0136323633185889</v>
      </c>
      <c r="G2184">
        <v>2175</v>
      </c>
      <c r="H2184">
        <f ca="1" t="shared" si="70"/>
        <v>-0.00430356868024131</v>
      </c>
    </row>
    <row r="2185" spans="2:8">
      <c r="B2185" s="31">
        <v>42185</v>
      </c>
      <c r="C2185">
        <v>431.294952</v>
      </c>
      <c r="D2185">
        <f t="shared" si="69"/>
        <v>0.972435427438066</v>
      </c>
      <c r="E2185">
        <v>0.0135897857668412</v>
      </c>
      <c r="G2185">
        <v>2176</v>
      </c>
      <c r="H2185">
        <f ca="1" t="shared" si="70"/>
        <v>0.00233541641140294</v>
      </c>
    </row>
    <row r="2186" spans="2:8">
      <c r="B2186" s="31">
        <v>37021</v>
      </c>
      <c r="C2186">
        <v>11.888461</v>
      </c>
      <c r="D2186">
        <f t="shared" ref="D2186:D2249" si="71">(C2186-C2187)/C2186</f>
        <v>-5.39562395839125</v>
      </c>
      <c r="E2186">
        <v>0.0135835075709126</v>
      </c>
      <c r="G2186">
        <v>2177</v>
      </c>
      <c r="H2186">
        <f ca="1" t="shared" si="70"/>
        <v>-0.0325400545609012</v>
      </c>
    </row>
    <row r="2187" spans="2:8">
      <c r="B2187" s="31">
        <v>35234</v>
      </c>
      <c r="C2187">
        <v>76.034126</v>
      </c>
      <c r="D2187">
        <f t="shared" si="71"/>
        <v>-11.3189361839972</v>
      </c>
      <c r="E2187">
        <v>0.01358154626516</v>
      </c>
      <c r="G2187">
        <v>2178</v>
      </c>
      <c r="H2187">
        <f ca="1" t="shared" ref="H2187:H2250" si="72">_xlfn.NORM.INV(RAND(),N$12,N$13)</f>
        <v>-0.00754314142371768</v>
      </c>
    </row>
    <row r="2188" spans="2:8">
      <c r="B2188" s="31">
        <v>45328</v>
      </c>
      <c r="C2188">
        <v>936.659546</v>
      </c>
      <c r="D2188">
        <f t="shared" si="71"/>
        <v>0.473804641072862</v>
      </c>
      <c r="E2188">
        <v>0.0135703693559538</v>
      </c>
      <c r="G2188">
        <v>2179</v>
      </c>
      <c r="H2188">
        <f ca="1" t="shared" si="72"/>
        <v>0.031024619546884</v>
      </c>
    </row>
    <row r="2189" spans="2:8">
      <c r="B2189" s="31">
        <v>41933</v>
      </c>
      <c r="C2189">
        <v>492.865906</v>
      </c>
      <c r="D2189">
        <f t="shared" si="71"/>
        <v>0.754607489526776</v>
      </c>
      <c r="E2189">
        <v>0.0135607371470325</v>
      </c>
      <c r="G2189">
        <v>2180</v>
      </c>
      <c r="H2189">
        <f ca="1" t="shared" si="72"/>
        <v>0.00718708344332398</v>
      </c>
    </row>
    <row r="2190" spans="2:8">
      <c r="B2190" s="31">
        <v>39192</v>
      </c>
      <c r="C2190">
        <v>120.945602</v>
      </c>
      <c r="D2190">
        <f t="shared" si="71"/>
        <v>-2.91135527193457</v>
      </c>
      <c r="E2190">
        <v>0.0135564003393856</v>
      </c>
      <c r="G2190">
        <v>2181</v>
      </c>
      <c r="H2190">
        <f ca="1" t="shared" si="72"/>
        <v>0.00871800271041195</v>
      </c>
    </row>
    <row r="2191" spans="2:8">
      <c r="B2191" s="31">
        <v>42880</v>
      </c>
      <c r="C2191">
        <v>473.061218</v>
      </c>
      <c r="D2191">
        <f t="shared" si="71"/>
        <v>0.129525838662175</v>
      </c>
      <c r="E2191">
        <v>0.0135504386242036</v>
      </c>
      <c r="G2191">
        <v>2182</v>
      </c>
      <c r="H2191">
        <f ca="1" t="shared" si="72"/>
        <v>0.0160605928897892</v>
      </c>
    </row>
    <row r="2192" spans="2:8">
      <c r="B2192" s="31">
        <v>41792</v>
      </c>
      <c r="C2192">
        <v>411.787567</v>
      </c>
      <c r="D2192">
        <f t="shared" si="71"/>
        <v>0.727369991236282</v>
      </c>
      <c r="E2192">
        <v>0.0135472351451544</v>
      </c>
      <c r="G2192">
        <v>2183</v>
      </c>
      <c r="H2192">
        <f ca="1" t="shared" si="72"/>
        <v>0.014844906858673</v>
      </c>
    </row>
    <row r="2193" spans="2:8">
      <c r="B2193" s="31">
        <v>39301</v>
      </c>
      <c r="C2193">
        <v>112.265648</v>
      </c>
      <c r="D2193">
        <f t="shared" si="71"/>
        <v>0.273869118004824</v>
      </c>
      <c r="E2193">
        <v>0.0135320111455644</v>
      </c>
      <c r="G2193">
        <v>2184</v>
      </c>
      <c r="H2193">
        <f ca="1" t="shared" si="72"/>
        <v>0.0441660892291733</v>
      </c>
    </row>
    <row r="2194" spans="2:8">
      <c r="B2194" s="31">
        <v>38344</v>
      </c>
      <c r="C2194">
        <v>81.519554</v>
      </c>
      <c r="D2194">
        <f t="shared" si="71"/>
        <v>0.609782997586076</v>
      </c>
      <c r="E2194">
        <v>0.0135163276285834</v>
      </c>
      <c r="G2194">
        <v>2185</v>
      </c>
      <c r="H2194">
        <f ca="1" t="shared" si="72"/>
        <v>-0.047704551124497</v>
      </c>
    </row>
    <row r="2195" spans="2:8">
      <c r="B2195" s="31">
        <v>33861</v>
      </c>
      <c r="C2195">
        <v>31.810316</v>
      </c>
      <c r="D2195">
        <f t="shared" si="71"/>
        <v>0.5</v>
      </c>
      <c r="E2195">
        <v>0.0135134463926734</v>
      </c>
      <c r="G2195">
        <v>2186</v>
      </c>
      <c r="H2195">
        <f ca="1" t="shared" si="72"/>
        <v>0.0152581546337314</v>
      </c>
    </row>
    <row r="2196" spans="2:8">
      <c r="B2196" s="31">
        <v>33305</v>
      </c>
      <c r="C2196">
        <v>15.905158</v>
      </c>
      <c r="D2196">
        <f t="shared" si="71"/>
        <v>-20.510294584939</v>
      </c>
      <c r="E2196">
        <v>0.0135134149563305</v>
      </c>
      <c r="G2196">
        <v>2187</v>
      </c>
      <c r="H2196">
        <f ca="1" t="shared" si="72"/>
        <v>0.0723201542629053</v>
      </c>
    </row>
    <row r="2197" spans="2:8">
      <c r="B2197" s="31">
        <v>44378</v>
      </c>
      <c r="C2197">
        <v>342.124634</v>
      </c>
      <c r="D2197">
        <f t="shared" si="71"/>
        <v>-0.35686279462706</v>
      </c>
      <c r="E2197">
        <v>0.0135075833212291</v>
      </c>
      <c r="G2197">
        <v>2188</v>
      </c>
      <c r="H2197">
        <f ca="1" t="shared" si="72"/>
        <v>-0.00549441913453992</v>
      </c>
    </row>
    <row r="2198" spans="2:8">
      <c r="B2198" s="31">
        <v>42895</v>
      </c>
      <c r="C2198">
        <v>464.216187</v>
      </c>
      <c r="D2198">
        <f t="shared" si="71"/>
        <v>-0.697846277385411</v>
      </c>
      <c r="E2198">
        <v>0.0134874853039107</v>
      </c>
      <c r="G2198">
        <v>2189</v>
      </c>
      <c r="H2198">
        <f ca="1" t="shared" si="72"/>
        <v>-0.0410474387703679</v>
      </c>
    </row>
    <row r="2199" spans="2:8">
      <c r="B2199" s="31">
        <v>45292</v>
      </c>
      <c r="C2199">
        <v>788.167725</v>
      </c>
      <c r="D2199">
        <f t="shared" si="71"/>
        <v>0.843183870539738</v>
      </c>
      <c r="E2199">
        <v>0.01347072160307</v>
      </c>
      <c r="G2199">
        <v>2190</v>
      </c>
      <c r="H2199">
        <f ca="1" t="shared" si="72"/>
        <v>0.0609396770551055</v>
      </c>
    </row>
    <row r="2200" spans="2:8">
      <c r="B2200" s="31">
        <v>38925</v>
      </c>
      <c r="C2200">
        <v>123.597412</v>
      </c>
      <c r="D2200">
        <f t="shared" si="71"/>
        <v>0.441214408275798</v>
      </c>
      <c r="E2200">
        <v>0.0134685668013826</v>
      </c>
      <c r="G2200">
        <v>2191</v>
      </c>
      <c r="H2200">
        <f ca="1" t="shared" si="72"/>
        <v>-0.0336617253751224</v>
      </c>
    </row>
    <row r="2201" spans="2:8">
      <c r="B2201" s="31">
        <v>35201</v>
      </c>
      <c r="C2201">
        <v>69.064453</v>
      </c>
      <c r="D2201">
        <f t="shared" si="71"/>
        <v>0.530948142020324</v>
      </c>
      <c r="E2201">
        <v>0.0134656825559743</v>
      </c>
      <c r="G2201">
        <v>2192</v>
      </c>
      <c r="H2201">
        <f ca="1" t="shared" si="72"/>
        <v>0.0065376197233792</v>
      </c>
    </row>
    <row r="2202" spans="2:8">
      <c r="B2202" s="31">
        <v>39818</v>
      </c>
      <c r="C2202">
        <v>32.39481</v>
      </c>
      <c r="D2202">
        <f t="shared" si="71"/>
        <v>-14.6491328086197</v>
      </c>
      <c r="E2202">
        <v>0.0134491605291095</v>
      </c>
      <c r="G2202">
        <v>2193</v>
      </c>
      <c r="H2202">
        <f ca="1" t="shared" si="72"/>
        <v>-0.0122073201421977</v>
      </c>
    </row>
    <row r="2203" spans="2:8">
      <c r="B2203" s="31">
        <v>42578</v>
      </c>
      <c r="C2203">
        <v>506.950684</v>
      </c>
      <c r="D2203">
        <f t="shared" si="71"/>
        <v>0.969495594960081</v>
      </c>
      <c r="E2203">
        <v>0.0134286809641626</v>
      </c>
      <c r="G2203">
        <v>2194</v>
      </c>
      <c r="H2203">
        <f ca="1" t="shared" si="72"/>
        <v>0.0091511752682598</v>
      </c>
    </row>
    <row r="2204" spans="2:8">
      <c r="B2204" s="31">
        <v>37259</v>
      </c>
      <c r="C2204">
        <v>15.464229</v>
      </c>
      <c r="D2204">
        <f t="shared" si="71"/>
        <v>-7.66216311204393</v>
      </c>
      <c r="E2204">
        <v>0.0134265342294142</v>
      </c>
      <c r="G2204">
        <v>2195</v>
      </c>
      <c r="H2204">
        <f ca="1" t="shared" si="72"/>
        <v>0.0104125788134622</v>
      </c>
    </row>
    <row r="2205" spans="2:8">
      <c r="B2205" s="31">
        <v>38943</v>
      </c>
      <c r="C2205">
        <v>133.953674</v>
      </c>
      <c r="D2205">
        <f t="shared" si="71"/>
        <v>0.611106052977688</v>
      </c>
      <c r="E2205">
        <v>0.0134264551788256</v>
      </c>
      <c r="G2205">
        <v>2196</v>
      </c>
      <c r="H2205">
        <f ca="1" t="shared" si="72"/>
        <v>0.02708724029335</v>
      </c>
    </row>
    <row r="2206" spans="2:8">
      <c r="B2206" s="31">
        <v>34906</v>
      </c>
      <c r="C2206">
        <v>52.093773</v>
      </c>
      <c r="D2206">
        <f t="shared" si="71"/>
        <v>-6.18940776280497</v>
      </c>
      <c r="E2206">
        <v>0.0134228327059359</v>
      </c>
      <c r="G2206">
        <v>2197</v>
      </c>
      <c r="H2206">
        <f ca="1" t="shared" si="72"/>
        <v>-0.0318373441444644</v>
      </c>
    </row>
    <row r="2207" spans="2:8">
      <c r="B2207" s="31">
        <v>43145</v>
      </c>
      <c r="C2207">
        <v>374.523376</v>
      </c>
      <c r="D2207">
        <f t="shared" si="71"/>
        <v>-0.456547718933304</v>
      </c>
      <c r="E2207">
        <v>0.0134005760964837</v>
      </c>
      <c r="G2207">
        <v>2198</v>
      </c>
      <c r="H2207">
        <f ca="1" t="shared" si="72"/>
        <v>-0.0286127920350315</v>
      </c>
    </row>
    <row r="2208" spans="2:8">
      <c r="B2208" s="31">
        <v>42760</v>
      </c>
      <c r="C2208">
        <v>545.511169</v>
      </c>
      <c r="D2208">
        <f t="shared" si="71"/>
        <v>0.796657373297521</v>
      </c>
      <c r="E2208">
        <v>0.0133905360973461</v>
      </c>
      <c r="G2208">
        <v>2199</v>
      </c>
      <c r="H2208">
        <f ca="1" t="shared" si="72"/>
        <v>-0.0434211020349343</v>
      </c>
    </row>
    <row r="2209" spans="2:8">
      <c r="B2209" s="31">
        <v>39314</v>
      </c>
      <c r="C2209">
        <v>110.925674</v>
      </c>
      <c r="D2209">
        <f t="shared" si="71"/>
        <v>-6.18805168585228</v>
      </c>
      <c r="E2209">
        <v>0.0133876220576312</v>
      </c>
      <c r="G2209">
        <v>2200</v>
      </c>
      <c r="H2209">
        <f ca="1" t="shared" si="72"/>
        <v>0.0512649264488618</v>
      </c>
    </row>
    <row r="2210" spans="2:8">
      <c r="B2210" s="31">
        <v>45300</v>
      </c>
      <c r="C2210">
        <v>797.339478</v>
      </c>
      <c r="D2210">
        <f t="shared" si="71"/>
        <v>-0.233745954066506</v>
      </c>
      <c r="E2210">
        <v>0.013378385611555</v>
      </c>
      <c r="G2210">
        <v>2201</v>
      </c>
      <c r="H2210">
        <f ca="1" t="shared" si="72"/>
        <v>-0.0138953935063251</v>
      </c>
    </row>
    <row r="2211" spans="2:8">
      <c r="B2211" s="31">
        <v>45405</v>
      </c>
      <c r="C2211">
        <v>983.714355</v>
      </c>
      <c r="D2211">
        <f t="shared" si="71"/>
        <v>0.678529166121603</v>
      </c>
      <c r="E2211">
        <v>0.0133772806436274</v>
      </c>
      <c r="G2211">
        <v>2202</v>
      </c>
      <c r="H2211">
        <f ca="1" t="shared" si="72"/>
        <v>-0.011042038570674</v>
      </c>
    </row>
    <row r="2212" spans="2:8">
      <c r="B2212" s="31">
        <v>44295</v>
      </c>
      <c r="C2212">
        <v>316.235474</v>
      </c>
      <c r="D2212">
        <f t="shared" si="71"/>
        <v>-0.217046835801856</v>
      </c>
      <c r="E2212">
        <v>0.0133563605201356</v>
      </c>
      <c r="G2212">
        <v>2203</v>
      </c>
      <c r="H2212">
        <f ca="1" t="shared" si="72"/>
        <v>-0.0129774847464802</v>
      </c>
    </row>
    <row r="2213" spans="2:8">
      <c r="B2213" s="31">
        <v>41712</v>
      </c>
      <c r="C2213">
        <v>384.873383</v>
      </c>
      <c r="D2213">
        <f t="shared" si="71"/>
        <v>0.863738599974839</v>
      </c>
      <c r="E2213">
        <v>0.0133504036053332</v>
      </c>
      <c r="G2213">
        <v>2204</v>
      </c>
      <c r="H2213">
        <f ca="1" t="shared" si="72"/>
        <v>-0.0225008897017383</v>
      </c>
    </row>
    <row r="2214" spans="2:8">
      <c r="B2214" s="31">
        <v>34919</v>
      </c>
      <c r="C2214">
        <v>52.443386</v>
      </c>
      <c r="D2214">
        <f t="shared" si="71"/>
        <v>0.460984879961793</v>
      </c>
      <c r="E2214">
        <v>0.0133334068093924</v>
      </c>
      <c r="G2214">
        <v>2205</v>
      </c>
      <c r="H2214">
        <f ca="1" t="shared" si="72"/>
        <v>-0.0212087874884814</v>
      </c>
    </row>
    <row r="2215" spans="2:8">
      <c r="B2215" s="31">
        <v>37781</v>
      </c>
      <c r="C2215">
        <v>28.267778</v>
      </c>
      <c r="D2215">
        <f t="shared" si="71"/>
        <v>-2.26198447575186</v>
      </c>
      <c r="E2215">
        <v>0.0133296646096485</v>
      </c>
      <c r="G2215">
        <v>2206</v>
      </c>
      <c r="H2215">
        <f ca="1" t="shared" si="72"/>
        <v>0.0210031086741683</v>
      </c>
    </row>
    <row r="2216" spans="2:8">
      <c r="B2216" s="31">
        <v>39605</v>
      </c>
      <c r="C2216">
        <v>92.209053</v>
      </c>
      <c r="D2216">
        <f t="shared" si="71"/>
        <v>-3.69973246553134</v>
      </c>
      <c r="E2216">
        <v>0.0133283659251982</v>
      </c>
      <c r="G2216">
        <v>2207</v>
      </c>
      <c r="H2216">
        <f ca="1" t="shared" si="72"/>
        <v>0.0130410587361266</v>
      </c>
    </row>
    <row r="2217" spans="2:8">
      <c r="B2217" s="31">
        <v>44679</v>
      </c>
      <c r="C2217">
        <v>433.35788</v>
      </c>
      <c r="D2217">
        <f t="shared" si="71"/>
        <v>0.878580239500895</v>
      </c>
      <c r="E2217">
        <v>0.0133012257674882</v>
      </c>
      <c r="G2217">
        <v>2208</v>
      </c>
      <c r="H2217">
        <f ca="1" t="shared" si="72"/>
        <v>0.0610414315935035</v>
      </c>
    </row>
    <row r="2218" spans="2:8">
      <c r="B2218" s="31">
        <v>34869</v>
      </c>
      <c r="C2218">
        <v>52.61821</v>
      </c>
      <c r="D2218">
        <f t="shared" si="71"/>
        <v>-0.35670111164937</v>
      </c>
      <c r="E2218">
        <v>0.0132888975128573</v>
      </c>
      <c r="G2218">
        <v>2209</v>
      </c>
      <c r="H2218">
        <f ca="1" t="shared" si="72"/>
        <v>0.00891118900508749</v>
      </c>
    </row>
    <row r="2219" spans="2:8">
      <c r="B2219" s="31">
        <v>35312</v>
      </c>
      <c r="C2219">
        <v>71.387184</v>
      </c>
      <c r="D2219">
        <f t="shared" si="71"/>
        <v>0.314277994212519</v>
      </c>
      <c r="E2219">
        <v>0.0132762485770556</v>
      </c>
      <c r="G2219">
        <v>2210</v>
      </c>
      <c r="H2219">
        <f ca="1" t="shared" si="72"/>
        <v>-0.0109292713110798</v>
      </c>
    </row>
    <row r="2220" spans="2:8">
      <c r="B2220" s="31">
        <v>34610</v>
      </c>
      <c r="C2220">
        <v>48.951763</v>
      </c>
      <c r="D2220">
        <f t="shared" si="71"/>
        <v>-9.56197720600992</v>
      </c>
      <c r="E2220">
        <v>0.0132741286559995</v>
      </c>
      <c r="G2220">
        <v>2211</v>
      </c>
      <c r="H2220">
        <f ca="1" t="shared" si="72"/>
        <v>0.00736388364382486</v>
      </c>
    </row>
    <row r="2221" spans="2:8">
      <c r="B2221" s="31">
        <v>42137</v>
      </c>
      <c r="C2221">
        <v>517.027405</v>
      </c>
      <c r="D2221">
        <f t="shared" si="71"/>
        <v>0.257496449341984</v>
      </c>
      <c r="E2221">
        <v>0.0132577982012386</v>
      </c>
      <c r="G2221">
        <v>2212</v>
      </c>
      <c r="H2221">
        <f ca="1" t="shared" si="72"/>
        <v>-0.0184725527295123</v>
      </c>
    </row>
    <row r="2222" spans="2:8">
      <c r="B2222" s="31">
        <v>41596</v>
      </c>
      <c r="C2222">
        <v>383.894684</v>
      </c>
      <c r="D2222">
        <f t="shared" si="71"/>
        <v>0.648182262925006</v>
      </c>
      <c r="E2222">
        <v>0.0132569275171311</v>
      </c>
      <c r="G2222">
        <v>2213</v>
      </c>
      <c r="H2222">
        <f ca="1" t="shared" si="72"/>
        <v>-0.00620755279728495</v>
      </c>
    </row>
    <row r="2223" spans="2:8">
      <c r="B2223" s="31">
        <v>44139</v>
      </c>
      <c r="C2223">
        <v>135.060959</v>
      </c>
      <c r="D2223">
        <f t="shared" si="71"/>
        <v>-0.278513741339568</v>
      </c>
      <c r="E2223">
        <v>0.0132449822157712</v>
      </c>
      <c r="G2223">
        <v>2214</v>
      </c>
      <c r="H2223">
        <f ca="1" t="shared" si="72"/>
        <v>-0.031526403029282</v>
      </c>
    </row>
    <row r="2224" spans="2:8">
      <c r="B2224" s="31">
        <v>44161</v>
      </c>
      <c r="C2224">
        <v>172.677292</v>
      </c>
      <c r="D2224">
        <f t="shared" si="71"/>
        <v>0.780313290991383</v>
      </c>
      <c r="E2224">
        <v>0.0132374846369492</v>
      </c>
      <c r="G2224">
        <v>2215</v>
      </c>
      <c r="H2224">
        <f ca="1" t="shared" si="72"/>
        <v>0.0165019605204837</v>
      </c>
    </row>
    <row r="2225" spans="2:8">
      <c r="B2225" s="31">
        <v>37837</v>
      </c>
      <c r="C2225">
        <v>37.934906</v>
      </c>
      <c r="D2225">
        <f t="shared" si="71"/>
        <v>0.303701530194908</v>
      </c>
      <c r="E2225">
        <v>0.0132341701334386</v>
      </c>
      <c r="G2225">
        <v>2216</v>
      </c>
      <c r="H2225">
        <f ca="1" t="shared" si="72"/>
        <v>-0.0399023025223151</v>
      </c>
    </row>
    <row r="2226" spans="2:8">
      <c r="B2226" s="31">
        <v>35971</v>
      </c>
      <c r="C2226">
        <v>26.414017</v>
      </c>
      <c r="D2226">
        <f t="shared" si="71"/>
        <v>-17.7842573887947</v>
      </c>
      <c r="E2226">
        <v>0.0132207456366823</v>
      </c>
      <c r="G2226">
        <v>2217</v>
      </c>
      <c r="H2226">
        <f ca="1" t="shared" si="72"/>
        <v>0.0133699529017481</v>
      </c>
    </row>
    <row r="2227" spans="2:8">
      <c r="B2227" s="31">
        <v>42570</v>
      </c>
      <c r="C2227">
        <v>496.167694</v>
      </c>
      <c r="D2227">
        <f t="shared" si="71"/>
        <v>0.963730589037504</v>
      </c>
      <c r="E2227">
        <v>0.013219855059729</v>
      </c>
      <c r="G2227">
        <v>2218</v>
      </c>
      <c r="H2227">
        <f ca="1" t="shared" si="72"/>
        <v>0.00273928927610948</v>
      </c>
    </row>
    <row r="2228" spans="2:8">
      <c r="B2228" s="31">
        <v>36130</v>
      </c>
      <c r="C2228">
        <v>17.99571</v>
      </c>
      <c r="D2228">
        <f t="shared" si="71"/>
        <v>-26.9150240251704</v>
      </c>
      <c r="E2228">
        <v>0.0132122600330856</v>
      </c>
      <c r="G2228">
        <v>2219</v>
      </c>
      <c r="H2228">
        <f ca="1" t="shared" si="72"/>
        <v>0.0207926783417181</v>
      </c>
    </row>
    <row r="2229" spans="2:8">
      <c r="B2229" s="31">
        <v>41908</v>
      </c>
      <c r="C2229">
        <v>502.350677</v>
      </c>
      <c r="D2229">
        <f t="shared" si="71"/>
        <v>0.333466617384493</v>
      </c>
      <c r="E2229">
        <v>0.0132068300168729</v>
      </c>
      <c r="G2229">
        <v>2220</v>
      </c>
      <c r="H2229">
        <f ca="1" t="shared" si="72"/>
        <v>-0.0103973187840718</v>
      </c>
    </row>
    <row r="2230" spans="2:8">
      <c r="B2230" s="31">
        <v>42396</v>
      </c>
      <c r="C2230">
        <v>334.833496</v>
      </c>
      <c r="D2230">
        <f t="shared" si="71"/>
        <v>0.0559264357470377</v>
      </c>
      <c r="E2230">
        <v>0.0132027262887702</v>
      </c>
      <c r="G2230">
        <v>2221</v>
      </c>
      <c r="H2230">
        <f ca="1" t="shared" si="72"/>
        <v>0.0224267177181153</v>
      </c>
    </row>
    <row r="2231" spans="2:8">
      <c r="B2231" s="31">
        <v>42419</v>
      </c>
      <c r="C2231">
        <v>316.107452</v>
      </c>
      <c r="D2231">
        <f t="shared" si="71"/>
        <v>0.939159172369021</v>
      </c>
      <c r="E2231">
        <v>0.0131992870576174</v>
      </c>
      <c r="G2231">
        <v>2222</v>
      </c>
      <c r="H2231">
        <f ca="1" t="shared" si="72"/>
        <v>-0.00794537316081123</v>
      </c>
    </row>
    <row r="2232" spans="2:8">
      <c r="B2232" s="31">
        <v>37349</v>
      </c>
      <c r="C2232">
        <v>19.232239</v>
      </c>
      <c r="D2232">
        <f t="shared" si="71"/>
        <v>-18.8693972137097</v>
      </c>
      <c r="E2232">
        <v>0.01319477155</v>
      </c>
      <c r="G2232">
        <v>2223</v>
      </c>
      <c r="H2232">
        <f ca="1" t="shared" si="72"/>
        <v>-0.0334049701290093</v>
      </c>
    </row>
    <row r="2233" spans="2:8">
      <c r="B2233" s="31">
        <v>41561</v>
      </c>
      <c r="C2233">
        <v>382.132996</v>
      </c>
      <c r="D2233">
        <f t="shared" si="71"/>
        <v>-0.084066789144793</v>
      </c>
      <c r="E2233">
        <v>0.0131898685870089</v>
      </c>
      <c r="G2233">
        <v>2224</v>
      </c>
      <c r="H2233">
        <f ca="1" t="shared" si="72"/>
        <v>0.000474620779949952</v>
      </c>
    </row>
    <row r="2234" spans="2:8">
      <c r="B2234" s="31">
        <v>42482</v>
      </c>
      <c r="C2234">
        <v>414.25769</v>
      </c>
      <c r="D2234">
        <f t="shared" si="71"/>
        <v>0.882071446881288</v>
      </c>
      <c r="E2234">
        <v>0.0131893894353537</v>
      </c>
      <c r="G2234">
        <v>2225</v>
      </c>
      <c r="H2234">
        <f ca="1" t="shared" si="72"/>
        <v>0.0150891278267586</v>
      </c>
    </row>
    <row r="2235" spans="2:8">
      <c r="B2235" s="31">
        <v>35480</v>
      </c>
      <c r="C2235">
        <v>48.85281</v>
      </c>
      <c r="D2235">
        <f t="shared" si="71"/>
        <v>0.581609717025489</v>
      </c>
      <c r="E2235">
        <v>0.0131750660811528</v>
      </c>
      <c r="G2235">
        <v>2226</v>
      </c>
      <c r="H2235">
        <f ca="1" t="shared" si="72"/>
        <v>0.0458428249816834</v>
      </c>
    </row>
    <row r="2236" spans="2:8">
      <c r="B2236" s="31">
        <v>36718</v>
      </c>
      <c r="C2236">
        <v>20.439541</v>
      </c>
      <c r="D2236">
        <f t="shared" si="71"/>
        <v>-13.0869243100909</v>
      </c>
      <c r="E2236">
        <v>0.0131679082225965</v>
      </c>
      <c r="G2236">
        <v>2227</v>
      </c>
      <c r="H2236">
        <f ca="1" t="shared" si="72"/>
        <v>0.00440119981141844</v>
      </c>
    </row>
    <row r="2237" spans="2:8">
      <c r="B2237" s="31">
        <v>41460</v>
      </c>
      <c r="C2237">
        <v>287.930267</v>
      </c>
      <c r="D2237">
        <f t="shared" si="71"/>
        <v>0.728274488767101</v>
      </c>
      <c r="E2237">
        <v>0.0131667540182568</v>
      </c>
      <c r="G2237">
        <v>2228</v>
      </c>
      <c r="H2237">
        <f ca="1" t="shared" si="72"/>
        <v>-0.000647253394151596</v>
      </c>
    </row>
    <row r="2238" spans="2:8">
      <c r="B2238" s="31">
        <v>38330</v>
      </c>
      <c r="C2238">
        <v>78.237999</v>
      </c>
      <c r="D2238">
        <f t="shared" si="71"/>
        <v>-0.616662857136722</v>
      </c>
      <c r="E2238">
        <v>0.0131646516164096</v>
      </c>
      <c r="G2238">
        <v>2229</v>
      </c>
      <c r="H2238">
        <f ca="1" t="shared" si="72"/>
        <v>-0.0461762365357636</v>
      </c>
    </row>
    <row r="2239" spans="2:8">
      <c r="B2239" s="31">
        <v>39346</v>
      </c>
      <c r="C2239">
        <v>126.484467</v>
      </c>
      <c r="D2239">
        <f t="shared" si="71"/>
        <v>0.870853517531129</v>
      </c>
      <c r="E2239">
        <v>0.0131580109358408</v>
      </c>
      <c r="G2239">
        <v>2230</v>
      </c>
      <c r="H2239">
        <f ca="1" t="shared" si="72"/>
        <v>0.0166971374468811</v>
      </c>
    </row>
    <row r="2240" spans="2:8">
      <c r="B2240" s="31">
        <v>33331</v>
      </c>
      <c r="C2240">
        <v>16.335024</v>
      </c>
      <c r="D2240">
        <f t="shared" si="71"/>
        <v>0</v>
      </c>
      <c r="E2240">
        <v>0.0131579237349147</v>
      </c>
      <c r="G2240">
        <v>2231</v>
      </c>
      <c r="H2240">
        <f ca="1" t="shared" si="72"/>
        <v>0.0122656455772266</v>
      </c>
    </row>
    <row r="2241" spans="2:8">
      <c r="B2241" s="31">
        <v>33302</v>
      </c>
      <c r="C2241">
        <v>16.335024</v>
      </c>
      <c r="D2241">
        <f t="shared" si="71"/>
        <v>0.10556256299348</v>
      </c>
      <c r="E2241">
        <v>0.0131579237349147</v>
      </c>
      <c r="G2241">
        <v>2232</v>
      </c>
      <c r="H2241">
        <f ca="1" t="shared" si="72"/>
        <v>-0.0455148666529059</v>
      </c>
    </row>
    <row r="2242" spans="2:8">
      <c r="B2242" s="31">
        <v>36920</v>
      </c>
      <c r="C2242">
        <v>14.610657</v>
      </c>
      <c r="D2242">
        <f t="shared" si="71"/>
        <v>-9.27896199329024</v>
      </c>
      <c r="E2242">
        <v>0.0131577245294308</v>
      </c>
      <c r="G2242">
        <v>2233</v>
      </c>
      <c r="H2242">
        <f ca="1" t="shared" si="72"/>
        <v>0.0147255779302653</v>
      </c>
    </row>
    <row r="2243" spans="2:8">
      <c r="B2243" s="31">
        <v>38967</v>
      </c>
      <c r="C2243">
        <v>150.182388</v>
      </c>
      <c r="D2243">
        <f t="shared" si="71"/>
        <v>0.860632093558134</v>
      </c>
      <c r="E2243">
        <v>0.0131456359583256</v>
      </c>
      <c r="G2243">
        <v>2234</v>
      </c>
      <c r="H2243">
        <f ca="1" t="shared" si="72"/>
        <v>-0.0124622849209911</v>
      </c>
    </row>
    <row r="2244" spans="2:8">
      <c r="B2244" s="31">
        <v>36013</v>
      </c>
      <c r="C2244">
        <v>20.930605</v>
      </c>
      <c r="D2244">
        <f t="shared" si="71"/>
        <v>-9.16163039721021</v>
      </c>
      <c r="E2244">
        <v>0.0131346418319012</v>
      </c>
      <c r="G2244">
        <v>2235</v>
      </c>
      <c r="H2244">
        <f ca="1" t="shared" si="72"/>
        <v>0.0385577823110511</v>
      </c>
    </row>
    <row r="2245" spans="2:8">
      <c r="B2245" s="31">
        <v>40624</v>
      </c>
      <c r="C2245">
        <v>212.689072</v>
      </c>
      <c r="D2245">
        <f t="shared" si="71"/>
        <v>0.749317407337223</v>
      </c>
      <c r="E2245">
        <v>0.0131149850519825</v>
      </c>
      <c r="G2245">
        <v>2236</v>
      </c>
      <c r="H2245">
        <f ca="1" t="shared" si="72"/>
        <v>-0.0505865423907505</v>
      </c>
    </row>
    <row r="2246" spans="2:8">
      <c r="B2246" s="31">
        <v>34927</v>
      </c>
      <c r="C2246">
        <v>53.317448</v>
      </c>
      <c r="D2246">
        <f t="shared" si="71"/>
        <v>-17.8146668985357</v>
      </c>
      <c r="E2246">
        <v>0.0131146186891766</v>
      </c>
      <c r="G2246">
        <v>2237</v>
      </c>
      <c r="H2246">
        <f ca="1" t="shared" si="72"/>
        <v>0.0210168160762773</v>
      </c>
    </row>
    <row r="2247" spans="2:8">
      <c r="B2247" s="31">
        <v>45495</v>
      </c>
      <c r="C2247">
        <v>1003.150024</v>
      </c>
      <c r="D2247">
        <f t="shared" si="71"/>
        <v>0.975416184608495</v>
      </c>
      <c r="E2247">
        <v>0.0131087311821667</v>
      </c>
      <c r="G2247">
        <v>2238</v>
      </c>
      <c r="H2247">
        <f ca="1" t="shared" si="72"/>
        <v>0.00533617237030379</v>
      </c>
    </row>
    <row r="2248" spans="2:8">
      <c r="B2248" s="31">
        <v>37614</v>
      </c>
      <c r="C2248">
        <v>24.661255</v>
      </c>
      <c r="D2248">
        <f t="shared" si="71"/>
        <v>-0.321585336999273</v>
      </c>
      <c r="E2248">
        <v>0.0130964543369751</v>
      </c>
      <c r="G2248">
        <v>2239</v>
      </c>
      <c r="H2248">
        <f ca="1" t="shared" si="72"/>
        <v>0.0591187097792833</v>
      </c>
    </row>
    <row r="2249" spans="2:8">
      <c r="B2249" s="31">
        <v>35830</v>
      </c>
      <c r="C2249">
        <v>32.591953</v>
      </c>
      <c r="D2249">
        <f t="shared" si="71"/>
        <v>-3.94496389952452</v>
      </c>
      <c r="E2249">
        <v>0.0130849476863199</v>
      </c>
      <c r="G2249">
        <v>2240</v>
      </c>
      <c r="H2249">
        <f ca="1" t="shared" si="72"/>
        <v>0.0221056159831926</v>
      </c>
    </row>
    <row r="2250" spans="2:8">
      <c r="B2250" s="31">
        <v>39104</v>
      </c>
      <c r="C2250">
        <v>161.166031</v>
      </c>
      <c r="D2250">
        <f t="shared" ref="D2250:D2313" si="73">(C2250-C2251)/C2250</f>
        <v>0.57959732221736</v>
      </c>
      <c r="E2250">
        <v>0.0130801632758457</v>
      </c>
      <c r="G2250">
        <v>2241</v>
      </c>
      <c r="H2250">
        <f ca="1" t="shared" si="72"/>
        <v>-0.021020898469403</v>
      </c>
    </row>
    <row r="2251" spans="2:8">
      <c r="B2251" s="31">
        <v>38475</v>
      </c>
      <c r="C2251">
        <v>67.754631</v>
      </c>
      <c r="D2251">
        <f t="shared" si="73"/>
        <v>-1.03231962107505</v>
      </c>
      <c r="E2251">
        <v>0.0130801096090392</v>
      </c>
      <c r="G2251">
        <v>2242</v>
      </c>
      <c r="H2251">
        <f ca="1" t="shared" ref="H2251:H2314" si="74">_xlfn.NORM.INV(RAND(),N$12,N$13)</f>
        <v>-0.020824246671496</v>
      </c>
    </row>
    <row r="2252" spans="2:8">
      <c r="B2252" s="31">
        <v>39365</v>
      </c>
      <c r="C2252">
        <v>137.699066</v>
      </c>
      <c r="D2252">
        <f t="shared" si="73"/>
        <v>0.606748000745336</v>
      </c>
      <c r="E2252">
        <v>0.0130778810075588</v>
      </c>
      <c r="G2252">
        <v>2243</v>
      </c>
      <c r="H2252">
        <f ca="1" t="shared" si="74"/>
        <v>0.0460910973970258</v>
      </c>
    </row>
    <row r="2253" spans="2:8">
      <c r="B2253" s="31">
        <v>35537</v>
      </c>
      <c r="C2253">
        <v>54.150433</v>
      </c>
      <c r="D2253">
        <f t="shared" si="73"/>
        <v>-0.425216839909664</v>
      </c>
      <c r="E2253">
        <v>0.0130615206714968</v>
      </c>
      <c r="G2253">
        <v>2244</v>
      </c>
      <c r="H2253">
        <f ca="1" t="shared" si="74"/>
        <v>-0.00706619586912328</v>
      </c>
    </row>
    <row r="2254" spans="2:8">
      <c r="B2254" s="31">
        <v>38405</v>
      </c>
      <c r="C2254">
        <v>77.176109</v>
      </c>
      <c r="D2254">
        <f t="shared" si="73"/>
        <v>0.149493154675626</v>
      </c>
      <c r="E2254">
        <v>0.0130357699168275</v>
      </c>
      <c r="G2254">
        <v>2245</v>
      </c>
      <c r="H2254">
        <f ca="1" t="shared" si="74"/>
        <v>-0.0456703049871668</v>
      </c>
    </row>
    <row r="2255" spans="2:8">
      <c r="B2255" s="31">
        <v>38250</v>
      </c>
      <c r="C2255">
        <v>65.638809</v>
      </c>
      <c r="D2255">
        <f t="shared" si="73"/>
        <v>-9.33392948979315</v>
      </c>
      <c r="E2255">
        <v>0.0130156535899364</v>
      </c>
      <c r="G2255">
        <v>2246</v>
      </c>
      <c r="H2255">
        <f ca="1" t="shared" si="74"/>
        <v>0.037969049223753</v>
      </c>
    </row>
    <row r="2256" spans="2:8">
      <c r="B2256" s="31">
        <v>45246</v>
      </c>
      <c r="C2256">
        <v>678.306824</v>
      </c>
      <c r="D2256">
        <f t="shared" si="73"/>
        <v>0.926235784117661</v>
      </c>
      <c r="E2256">
        <v>0.0130071151989472</v>
      </c>
      <c r="G2256">
        <v>2247</v>
      </c>
      <c r="H2256">
        <f ca="1" t="shared" si="74"/>
        <v>-0.029778812851615</v>
      </c>
    </row>
    <row r="2257" spans="2:8">
      <c r="B2257" s="31">
        <v>34600</v>
      </c>
      <c r="C2257">
        <v>50.034771</v>
      </c>
      <c r="D2257">
        <f t="shared" si="73"/>
        <v>-4.73303523263852</v>
      </c>
      <c r="E2257">
        <v>0.0129871085050035</v>
      </c>
      <c r="G2257">
        <v>2248</v>
      </c>
      <c r="H2257">
        <f ca="1" t="shared" si="74"/>
        <v>0.0229616686826061</v>
      </c>
    </row>
    <row r="2258" spans="2:8">
      <c r="B2258" s="31">
        <v>42276</v>
      </c>
      <c r="C2258">
        <v>286.851105</v>
      </c>
      <c r="D2258">
        <f t="shared" si="73"/>
        <v>0.942304712404716</v>
      </c>
      <c r="E2258">
        <v>0.0129870233548517</v>
      </c>
      <c r="G2258">
        <v>2249</v>
      </c>
      <c r="H2258">
        <f ca="1" t="shared" si="74"/>
        <v>-0.0283926388279072</v>
      </c>
    </row>
    <row r="2259" spans="2:8">
      <c r="B2259" s="31">
        <v>34144</v>
      </c>
      <c r="C2259">
        <v>16.549957</v>
      </c>
      <c r="D2259">
        <f t="shared" si="73"/>
        <v>-8.71610204183612</v>
      </c>
      <c r="E2259">
        <v>0.0129869219599784</v>
      </c>
      <c r="G2259">
        <v>2250</v>
      </c>
      <c r="H2259">
        <f ca="1" t="shared" si="74"/>
        <v>0.0609492910522837</v>
      </c>
    </row>
    <row r="2260" spans="2:8">
      <c r="B2260" s="31">
        <v>43810</v>
      </c>
      <c r="C2260">
        <v>160.801071</v>
      </c>
      <c r="D2260">
        <f t="shared" si="73"/>
        <v>0.502326144332708</v>
      </c>
      <c r="E2260">
        <v>0.0129789931560842</v>
      </c>
      <c r="G2260">
        <v>2251</v>
      </c>
      <c r="H2260">
        <f ca="1" t="shared" si="74"/>
        <v>-0.000389231411291454</v>
      </c>
    </row>
    <row r="2261" spans="2:8">
      <c r="B2261" s="31">
        <v>38337</v>
      </c>
      <c r="C2261">
        <v>80.026489</v>
      </c>
      <c r="D2261">
        <f t="shared" si="73"/>
        <v>0.71816528149823</v>
      </c>
      <c r="E2261">
        <v>0.0129702553863134</v>
      </c>
      <c r="G2261">
        <v>2252</v>
      </c>
      <c r="H2261">
        <f ca="1" t="shared" si="74"/>
        <v>-0.0294321140809351</v>
      </c>
    </row>
    <row r="2262" spans="2:8">
      <c r="B2262" s="31">
        <v>37561</v>
      </c>
      <c r="C2262">
        <v>22.554243</v>
      </c>
      <c r="D2262">
        <f t="shared" si="73"/>
        <v>-12.651822630447</v>
      </c>
      <c r="E2262">
        <v>0.0129559214201957</v>
      </c>
      <c r="G2262">
        <v>2253</v>
      </c>
      <c r="H2262">
        <f ca="1" t="shared" si="74"/>
        <v>-0.00293055980591986</v>
      </c>
    </row>
    <row r="2263" spans="2:8">
      <c r="B2263" s="31">
        <v>41275</v>
      </c>
      <c r="C2263">
        <v>307.906525</v>
      </c>
      <c r="D2263">
        <f t="shared" si="73"/>
        <v>0.158168989760772</v>
      </c>
      <c r="E2263">
        <v>0.0129439770722623</v>
      </c>
      <c r="G2263">
        <v>2254</v>
      </c>
      <c r="H2263">
        <f ca="1" t="shared" si="74"/>
        <v>-0.0661242224363984</v>
      </c>
    </row>
    <row r="2264" spans="2:8">
      <c r="B2264" s="31">
        <v>41240</v>
      </c>
      <c r="C2264">
        <v>259.205261</v>
      </c>
      <c r="D2264">
        <f t="shared" si="73"/>
        <v>0.900824150324634</v>
      </c>
      <c r="E2264">
        <v>0.0129382134724496</v>
      </c>
      <c r="G2264">
        <v>2255</v>
      </c>
      <c r="H2264">
        <f ca="1" t="shared" si="74"/>
        <v>0.00224639616121845</v>
      </c>
    </row>
    <row r="2265" spans="2:8">
      <c r="B2265" s="31">
        <v>36580</v>
      </c>
      <c r="C2265">
        <v>25.706902</v>
      </c>
      <c r="D2265">
        <f t="shared" si="73"/>
        <v>-3.6035245320498</v>
      </c>
      <c r="E2265">
        <v>0.0129222883410844</v>
      </c>
      <c r="G2265">
        <v>2256</v>
      </c>
      <c r="H2265">
        <f ca="1" t="shared" si="74"/>
        <v>-0.00362496443022911</v>
      </c>
    </row>
    <row r="2266" spans="2:8">
      <c r="B2266" s="31">
        <v>39399</v>
      </c>
      <c r="C2266">
        <v>118.342354</v>
      </c>
      <c r="D2266">
        <f t="shared" si="73"/>
        <v>0.859243741255983</v>
      </c>
      <c r="E2266">
        <v>0.0129093680188245</v>
      </c>
      <c r="G2266">
        <v>2257</v>
      </c>
      <c r="H2266">
        <f ca="1" t="shared" si="74"/>
        <v>-0.0314999985081293</v>
      </c>
    </row>
    <row r="2267" spans="2:8">
      <c r="B2267" s="31">
        <v>34142</v>
      </c>
      <c r="C2267">
        <v>16.657427</v>
      </c>
      <c r="D2267">
        <f t="shared" si="73"/>
        <v>-47.5312247803938</v>
      </c>
      <c r="E2267">
        <v>0.0129030732057236</v>
      </c>
      <c r="G2267">
        <v>2258</v>
      </c>
      <c r="H2267">
        <f ca="1" t="shared" si="74"/>
        <v>-0.0327565106524268</v>
      </c>
    </row>
    <row r="2268" spans="2:8">
      <c r="B2268" s="31">
        <v>45315</v>
      </c>
      <c r="C2268">
        <v>808.405334</v>
      </c>
      <c r="D2268">
        <f t="shared" si="73"/>
        <v>0.986711269027822</v>
      </c>
      <c r="E2268">
        <v>0.0128869090317012</v>
      </c>
      <c r="G2268">
        <v>2259</v>
      </c>
      <c r="H2268">
        <f ca="1" t="shared" si="74"/>
        <v>0.0574563048412156</v>
      </c>
    </row>
    <row r="2269" spans="2:8">
      <c r="B2269" s="31">
        <v>37105</v>
      </c>
      <c r="C2269">
        <v>10.742681</v>
      </c>
      <c r="D2269">
        <f t="shared" si="73"/>
        <v>-12.11717438133</v>
      </c>
      <c r="E2269">
        <v>0.012885144779036</v>
      </c>
      <c r="G2269">
        <v>2260</v>
      </c>
      <c r="H2269">
        <f ca="1" t="shared" si="74"/>
        <v>-0.0210959904115155</v>
      </c>
    </row>
    <row r="2270" spans="2:8">
      <c r="B2270" s="31">
        <v>38980</v>
      </c>
      <c r="C2270">
        <v>140.91362</v>
      </c>
      <c r="D2270">
        <f t="shared" si="73"/>
        <v>-1.3852343016949</v>
      </c>
      <c r="E2270">
        <v>0.0128820904608087</v>
      </c>
      <c r="G2270">
        <v>2261</v>
      </c>
      <c r="H2270">
        <f ca="1" t="shared" si="74"/>
        <v>0.0531541712225742</v>
      </c>
    </row>
    <row r="2271" spans="2:8">
      <c r="B2271" s="31">
        <v>43181</v>
      </c>
      <c r="C2271">
        <v>336.112</v>
      </c>
      <c r="D2271">
        <f t="shared" si="73"/>
        <v>-0.207569503617842</v>
      </c>
      <c r="E2271">
        <v>0.0128621441662303</v>
      </c>
      <c r="G2271">
        <v>2262</v>
      </c>
      <c r="H2271">
        <f ca="1" t="shared" si="74"/>
        <v>-0.0190756829439731</v>
      </c>
    </row>
    <row r="2272" spans="2:8">
      <c r="B2272" s="31">
        <v>44949</v>
      </c>
      <c r="C2272">
        <v>405.878601</v>
      </c>
      <c r="D2272">
        <f t="shared" si="73"/>
        <v>0.561459356168422</v>
      </c>
      <c r="E2272">
        <v>0.0128551270925466</v>
      </c>
      <c r="G2272">
        <v>2263</v>
      </c>
      <c r="H2272">
        <f ca="1" t="shared" si="74"/>
        <v>0.0464466717239883</v>
      </c>
    </row>
    <row r="2273" spans="2:8">
      <c r="B2273" s="31">
        <v>43607</v>
      </c>
      <c r="C2273">
        <v>177.994263</v>
      </c>
      <c r="D2273">
        <f t="shared" si="73"/>
        <v>-0.19067294320604</v>
      </c>
      <c r="E2273">
        <v>0.0128419700807998</v>
      </c>
      <c r="G2273">
        <v>2264</v>
      </c>
      <c r="H2273">
        <f ca="1" t="shared" si="74"/>
        <v>-0.000281526870019161</v>
      </c>
    </row>
    <row r="2274" spans="2:8">
      <c r="B2274" s="31">
        <v>40932</v>
      </c>
      <c r="C2274">
        <v>211.932953</v>
      </c>
      <c r="D2274">
        <f t="shared" si="73"/>
        <v>-0.376020915444895</v>
      </c>
      <c r="E2274">
        <v>0.0128408063091538</v>
      </c>
      <c r="G2274">
        <v>2265</v>
      </c>
      <c r="H2274">
        <f ca="1" t="shared" si="74"/>
        <v>0.0448569987957255</v>
      </c>
    </row>
    <row r="2275" spans="2:8">
      <c r="B2275" s="31">
        <v>41394</v>
      </c>
      <c r="C2275">
        <v>291.624176</v>
      </c>
      <c r="D2275">
        <f t="shared" si="73"/>
        <v>0.942511974727363</v>
      </c>
      <c r="E2275">
        <v>0.0128333770242696</v>
      </c>
      <c r="G2275">
        <v>2266</v>
      </c>
      <c r="H2275">
        <f ca="1" t="shared" si="74"/>
        <v>-0.00764368453427379</v>
      </c>
    </row>
    <row r="2276" spans="2:8">
      <c r="B2276" s="31">
        <v>34152</v>
      </c>
      <c r="C2276">
        <v>16.764898</v>
      </c>
      <c r="D2276">
        <f t="shared" si="73"/>
        <v>-13.7725244734564</v>
      </c>
      <c r="E2276">
        <v>0.0128208951823029</v>
      </c>
      <c r="G2276">
        <v>2267</v>
      </c>
      <c r="H2276">
        <f ca="1" t="shared" si="74"/>
        <v>0.0549335681745295</v>
      </c>
    </row>
    <row r="2277" spans="2:8">
      <c r="B2277" s="31">
        <v>40527</v>
      </c>
      <c r="C2277">
        <v>247.659866</v>
      </c>
      <c r="D2277">
        <f t="shared" si="73"/>
        <v>-0.0832734440710714</v>
      </c>
      <c r="E2277">
        <v>0.0128127421340041</v>
      </c>
      <c r="G2277">
        <v>2268</v>
      </c>
      <c r="H2277">
        <f ca="1" t="shared" si="74"/>
        <v>-0.0178399667593156</v>
      </c>
    </row>
    <row r="2278" spans="2:8">
      <c r="B2278" s="31">
        <v>43349</v>
      </c>
      <c r="C2278">
        <v>268.283356</v>
      </c>
      <c r="D2278">
        <f t="shared" si="73"/>
        <v>0.43452492818824</v>
      </c>
      <c r="E2278">
        <v>0.0127801852903615</v>
      </c>
      <c r="G2278">
        <v>2269</v>
      </c>
      <c r="H2278">
        <f ca="1" t="shared" si="74"/>
        <v>0.0081665612540411</v>
      </c>
    </row>
    <row r="2279" spans="2:8">
      <c r="B2279" s="31">
        <v>43507</v>
      </c>
      <c r="C2279">
        <v>151.70755</v>
      </c>
      <c r="D2279">
        <f t="shared" si="73"/>
        <v>0.328618931622058</v>
      </c>
      <c r="E2279">
        <v>0.0127743016085884</v>
      </c>
      <c r="G2279">
        <v>2270</v>
      </c>
      <c r="H2279">
        <f ca="1" t="shared" si="74"/>
        <v>0.0182836818625228</v>
      </c>
    </row>
    <row r="2280" spans="2:8">
      <c r="B2280" s="31">
        <v>38702</v>
      </c>
      <c r="C2280">
        <v>101.853577</v>
      </c>
      <c r="D2280">
        <f t="shared" si="73"/>
        <v>0.5289751384971</v>
      </c>
      <c r="E2280">
        <v>0.0127603078682254</v>
      </c>
      <c r="G2280">
        <v>2271</v>
      </c>
      <c r="H2280">
        <f ca="1" t="shared" si="74"/>
        <v>0.0106740682572493</v>
      </c>
    </row>
    <row r="2281" spans="2:8">
      <c r="B2281" s="31">
        <v>37893</v>
      </c>
      <c r="C2281">
        <v>47.975567</v>
      </c>
      <c r="D2281">
        <f t="shared" si="73"/>
        <v>-4.36110764464753</v>
      </c>
      <c r="E2281">
        <v>0.0127533875733038</v>
      </c>
      <c r="G2281">
        <v>2272</v>
      </c>
      <c r="H2281">
        <f ca="1" t="shared" si="74"/>
        <v>0.012714101313425</v>
      </c>
    </row>
    <row r="2282" spans="2:8">
      <c r="B2282" s="31">
        <v>43339</v>
      </c>
      <c r="C2282">
        <v>257.202179</v>
      </c>
      <c r="D2282">
        <f t="shared" si="73"/>
        <v>0.934400392463238</v>
      </c>
      <c r="E2282">
        <v>0.012751066156403</v>
      </c>
      <c r="G2282">
        <v>2273</v>
      </c>
      <c r="H2282">
        <f ca="1" t="shared" si="74"/>
        <v>-0.0298411695007469</v>
      </c>
    </row>
    <row r="2283" spans="2:8">
      <c r="B2283" s="31">
        <v>34128</v>
      </c>
      <c r="C2283">
        <v>16.872362</v>
      </c>
      <c r="D2283">
        <f t="shared" si="73"/>
        <v>-6.70670786935463</v>
      </c>
      <c r="E2283">
        <v>0.012738880306148</v>
      </c>
      <c r="G2283">
        <v>2274</v>
      </c>
      <c r="H2283">
        <f ca="1" t="shared" si="74"/>
        <v>0.0182599171691258</v>
      </c>
    </row>
    <row r="2284" spans="2:8">
      <c r="B2284" s="31">
        <v>38891</v>
      </c>
      <c r="C2284">
        <v>130.030365</v>
      </c>
      <c r="D2284">
        <f t="shared" si="73"/>
        <v>-2.30408218111208</v>
      </c>
      <c r="E2284">
        <v>0.0127379939293409</v>
      </c>
      <c r="G2284">
        <v>2275</v>
      </c>
      <c r="H2284">
        <f ca="1" t="shared" si="74"/>
        <v>0.00276230895598838</v>
      </c>
    </row>
    <row r="2285" spans="2:8">
      <c r="B2285" s="31">
        <v>42865</v>
      </c>
      <c r="C2285">
        <v>429.631012</v>
      </c>
      <c r="D2285">
        <f t="shared" si="73"/>
        <v>0.681586833401123</v>
      </c>
      <c r="E2285">
        <v>0.0127226244086867</v>
      </c>
      <c r="G2285">
        <v>2276</v>
      </c>
      <c r="H2285">
        <f ca="1" t="shared" si="74"/>
        <v>-0.0507255621646631</v>
      </c>
    </row>
    <row r="2286" spans="2:8">
      <c r="B2286" s="31">
        <v>44140</v>
      </c>
      <c r="C2286">
        <v>136.800171</v>
      </c>
      <c r="D2286">
        <f t="shared" si="73"/>
        <v>-2.34507797508528</v>
      </c>
      <c r="E2286">
        <v>0.0127135221197933</v>
      </c>
      <c r="G2286">
        <v>2277</v>
      </c>
      <c r="H2286">
        <f ca="1" t="shared" si="74"/>
        <v>-0.0135810371877137</v>
      </c>
    </row>
    <row r="2287" spans="2:8">
      <c r="B2287" s="31">
        <v>44796</v>
      </c>
      <c r="C2287">
        <v>457.607239</v>
      </c>
      <c r="D2287">
        <f t="shared" si="73"/>
        <v>0.00792704243037556</v>
      </c>
      <c r="E2287">
        <v>0.0127049432450084</v>
      </c>
      <c r="G2287">
        <v>2278</v>
      </c>
      <c r="H2287">
        <f ca="1" t="shared" si="74"/>
        <v>-0.0100235842203865</v>
      </c>
    </row>
    <row r="2288" spans="2:8">
      <c r="B2288" s="31">
        <v>44817</v>
      </c>
      <c r="C2288">
        <v>453.979767</v>
      </c>
      <c r="D2288">
        <f t="shared" si="73"/>
        <v>0.891953664974677</v>
      </c>
      <c r="E2288">
        <v>0.012697021803617</v>
      </c>
      <c r="G2288">
        <v>2279</v>
      </c>
      <c r="H2288">
        <f ca="1" t="shared" si="74"/>
        <v>-0.010032717889383</v>
      </c>
    </row>
    <row r="2289" spans="2:8">
      <c r="B2289" s="31">
        <v>35478</v>
      </c>
      <c r="C2289">
        <v>49.05085</v>
      </c>
      <c r="D2289">
        <f t="shared" si="73"/>
        <v>-7.47320898618475</v>
      </c>
      <c r="E2289">
        <v>0.0126893825489263</v>
      </c>
      <c r="G2289">
        <v>2280</v>
      </c>
      <c r="H2289">
        <f ca="1" t="shared" si="74"/>
        <v>-0.0300095909141986</v>
      </c>
    </row>
    <row r="2290" spans="2:8">
      <c r="B2290" s="31">
        <v>44937</v>
      </c>
      <c r="C2290">
        <v>415.618103</v>
      </c>
      <c r="D2290">
        <f t="shared" si="73"/>
        <v>0.748423083005121</v>
      </c>
      <c r="E2290">
        <v>0.0126734951196291</v>
      </c>
      <c r="G2290">
        <v>2281</v>
      </c>
      <c r="H2290">
        <f ca="1" t="shared" si="74"/>
        <v>-0.00312330803900365</v>
      </c>
    </row>
    <row r="2291" spans="2:8">
      <c r="B2291" s="31">
        <v>38708</v>
      </c>
      <c r="C2291">
        <v>104.559921</v>
      </c>
      <c r="D2291">
        <f t="shared" si="73"/>
        <v>-0.428407907844536</v>
      </c>
      <c r="E2291">
        <v>0.0126662203579898</v>
      </c>
      <c r="G2291">
        <v>2282</v>
      </c>
      <c r="H2291">
        <f ca="1" t="shared" si="74"/>
        <v>-0.021244735605904</v>
      </c>
    </row>
    <row r="2292" spans="2:8">
      <c r="B2292" s="31">
        <v>39058</v>
      </c>
      <c r="C2292">
        <v>149.354218</v>
      </c>
      <c r="D2292">
        <f t="shared" si="73"/>
        <v>-2.09451476623178</v>
      </c>
      <c r="E2292">
        <v>0.0126020679241881</v>
      </c>
      <c r="G2292">
        <v>2283</v>
      </c>
      <c r="H2292">
        <f ca="1" t="shared" si="74"/>
        <v>0.00778244920819951</v>
      </c>
    </row>
    <row r="2293" spans="2:8">
      <c r="B2293" s="31">
        <v>44799</v>
      </c>
      <c r="C2293">
        <v>462.178833</v>
      </c>
      <c r="D2293">
        <f t="shared" si="73"/>
        <v>-0.205246781606721</v>
      </c>
      <c r="E2293">
        <v>0.0125792065427627</v>
      </c>
      <c r="G2293">
        <v>2284</v>
      </c>
      <c r="H2293">
        <f ca="1" t="shared" si="74"/>
        <v>-0.0867726228557228</v>
      </c>
    </row>
    <row r="2294" spans="2:8">
      <c r="B2294" s="31">
        <v>42627</v>
      </c>
      <c r="C2294">
        <v>557.039551</v>
      </c>
      <c r="D2294">
        <f t="shared" si="73"/>
        <v>0.924399423839116</v>
      </c>
      <c r="E2294">
        <v>0.0125781571298157</v>
      </c>
      <c r="G2294">
        <v>2285</v>
      </c>
      <c r="H2294">
        <f ca="1" t="shared" si="74"/>
        <v>-0.00463296302965512</v>
      </c>
    </row>
    <row r="2295" spans="2:8">
      <c r="B2295" s="31">
        <v>36444</v>
      </c>
      <c r="C2295">
        <v>42.112511</v>
      </c>
      <c r="D2295">
        <f t="shared" si="73"/>
        <v>0.66529096305846</v>
      </c>
      <c r="E2295">
        <v>0.0125495247718665</v>
      </c>
      <c r="G2295">
        <v>2286</v>
      </c>
      <c r="H2295">
        <f ca="1" t="shared" si="74"/>
        <v>0.00159776509526107</v>
      </c>
    </row>
    <row r="2296" spans="2:8">
      <c r="B2296" s="31">
        <v>36866</v>
      </c>
      <c r="C2296">
        <v>14.095438</v>
      </c>
      <c r="D2296">
        <f t="shared" si="73"/>
        <v>-28.2251257463585</v>
      </c>
      <c r="E2296">
        <v>0.0125474639383324</v>
      </c>
      <c r="G2296">
        <v>2287</v>
      </c>
      <c r="H2296">
        <f ca="1" t="shared" si="74"/>
        <v>-0.00105233107991725</v>
      </c>
    </row>
    <row r="2297" spans="2:8">
      <c r="B2297" s="31">
        <v>44739</v>
      </c>
      <c r="C2297">
        <v>411.940948</v>
      </c>
      <c r="D2297">
        <f t="shared" si="73"/>
        <v>0.837674809157355</v>
      </c>
      <c r="E2297">
        <v>0.0125453369593158</v>
      </c>
      <c r="G2297">
        <v>2288</v>
      </c>
      <c r="H2297">
        <f ca="1" t="shared" si="74"/>
        <v>0.00149489428077621</v>
      </c>
    </row>
    <row r="2298" spans="2:8">
      <c r="B2298" s="31">
        <v>38474</v>
      </c>
      <c r="C2298">
        <v>66.868393</v>
      </c>
      <c r="D2298">
        <f t="shared" si="73"/>
        <v>-5.63978601968197</v>
      </c>
      <c r="E2298">
        <v>0.0125375227725302</v>
      </c>
      <c r="G2298">
        <v>2289</v>
      </c>
      <c r="H2298">
        <f ca="1" t="shared" si="74"/>
        <v>-0.0216430334956934</v>
      </c>
    </row>
    <row r="2299" spans="2:8">
      <c r="B2299" s="31">
        <v>44655</v>
      </c>
      <c r="C2299">
        <v>443.991821</v>
      </c>
      <c r="D2299">
        <f t="shared" si="73"/>
        <v>0.972357702508218</v>
      </c>
      <c r="E2299">
        <v>0.012535050730135</v>
      </c>
      <c r="G2299">
        <v>2290</v>
      </c>
      <c r="H2299">
        <f ca="1" t="shared" si="74"/>
        <v>0.040085065700299</v>
      </c>
    </row>
    <row r="2300" spans="2:8">
      <c r="B2300" s="31">
        <v>37117</v>
      </c>
      <c r="C2300">
        <v>12.272954</v>
      </c>
      <c r="D2300">
        <f t="shared" si="73"/>
        <v>-8.04587184144909</v>
      </c>
      <c r="E2300">
        <v>0.012531457381817</v>
      </c>
      <c r="G2300">
        <v>2291</v>
      </c>
      <c r="H2300">
        <f ca="1" t="shared" si="74"/>
        <v>-0.0258191825037649</v>
      </c>
    </row>
    <row r="2301" spans="2:8">
      <c r="B2301" s="31">
        <v>39248</v>
      </c>
      <c r="C2301">
        <v>111.019569</v>
      </c>
      <c r="D2301">
        <f t="shared" si="73"/>
        <v>-2.50053071274308</v>
      </c>
      <c r="E2301">
        <v>0.0125308178777022</v>
      </c>
      <c r="G2301">
        <v>2292</v>
      </c>
      <c r="H2301">
        <f ca="1" t="shared" si="74"/>
        <v>0.0117333526629659</v>
      </c>
    </row>
    <row r="2302" spans="2:8">
      <c r="B2302" s="31">
        <v>42306</v>
      </c>
      <c r="C2302">
        <v>388.627411</v>
      </c>
      <c r="D2302">
        <f t="shared" si="73"/>
        <v>0.600641775111432</v>
      </c>
      <c r="E2302">
        <v>0.0125256939222951</v>
      </c>
      <c r="G2302">
        <v>2293</v>
      </c>
      <c r="H2302">
        <f ca="1" t="shared" si="74"/>
        <v>-0.0364566877383352</v>
      </c>
    </row>
    <row r="2303" spans="2:8">
      <c r="B2303" s="31">
        <v>39107</v>
      </c>
      <c r="C2303">
        <v>155.201553</v>
      </c>
      <c r="D2303">
        <f t="shared" si="73"/>
        <v>-0.748522928762188</v>
      </c>
      <c r="E2303">
        <v>0.0125048039950992</v>
      </c>
      <c r="G2303">
        <v>2294</v>
      </c>
      <c r="H2303">
        <f ca="1" t="shared" si="74"/>
        <v>0.00210669414068567</v>
      </c>
    </row>
    <row r="2304" spans="2:8">
      <c r="B2304" s="31">
        <v>40980</v>
      </c>
      <c r="C2304">
        <v>271.373474</v>
      </c>
      <c r="D2304">
        <f t="shared" si="73"/>
        <v>0.312105629749207</v>
      </c>
      <c r="E2304">
        <v>0.0124910513545622</v>
      </c>
      <c r="G2304">
        <v>2295</v>
      </c>
      <c r="H2304">
        <f ca="1" t="shared" si="74"/>
        <v>-0.0029278562015724</v>
      </c>
    </row>
    <row r="2305" spans="2:8">
      <c r="B2305" s="31">
        <v>40723</v>
      </c>
      <c r="C2305">
        <v>186.676285</v>
      </c>
      <c r="D2305">
        <f t="shared" si="73"/>
        <v>0.284982278279215</v>
      </c>
      <c r="E2305">
        <v>0.0124856780817124</v>
      </c>
      <c r="G2305">
        <v>2296</v>
      </c>
      <c r="H2305">
        <f ca="1" t="shared" si="74"/>
        <v>0.00834771356344444</v>
      </c>
    </row>
    <row r="2306" spans="2:8">
      <c r="B2306" s="31">
        <v>38902</v>
      </c>
      <c r="C2306">
        <v>133.476852</v>
      </c>
      <c r="D2306">
        <f t="shared" si="73"/>
        <v>-0.738408027483297</v>
      </c>
      <c r="E2306">
        <v>0.0124718479276092</v>
      </c>
      <c r="G2306">
        <v>2297</v>
      </c>
      <c r="H2306">
        <f ca="1" t="shared" si="74"/>
        <v>-0.0272930748131489</v>
      </c>
    </row>
    <row r="2307" spans="2:8">
      <c r="B2307" s="31">
        <v>40631</v>
      </c>
      <c r="C2307">
        <v>232.037231</v>
      </c>
      <c r="D2307">
        <f t="shared" si="73"/>
        <v>0.140756708995549</v>
      </c>
      <c r="E2307">
        <v>0.0124652840733131</v>
      </c>
      <c r="G2307">
        <v>2298</v>
      </c>
      <c r="H2307">
        <f ca="1" t="shared" si="74"/>
        <v>-0.00100629044333351</v>
      </c>
    </row>
    <row r="2308" spans="2:8">
      <c r="B2308" s="31">
        <v>40921</v>
      </c>
      <c r="C2308">
        <v>199.376434</v>
      </c>
      <c r="D2308">
        <f t="shared" si="73"/>
        <v>-1.12347028937231</v>
      </c>
      <c r="E2308">
        <v>0.0124521536983653</v>
      </c>
      <c r="G2308">
        <v>2299</v>
      </c>
      <c r="H2308">
        <f ca="1" t="shared" si="74"/>
        <v>0.066514433745119</v>
      </c>
    </row>
    <row r="2309" spans="2:8">
      <c r="B2309" s="31">
        <v>44986</v>
      </c>
      <c r="C2309">
        <v>423.369934</v>
      </c>
      <c r="D2309">
        <f t="shared" si="73"/>
        <v>-0.0139060914042139</v>
      </c>
      <c r="E2309">
        <v>0.0124413015119774</v>
      </c>
      <c r="G2309">
        <v>2300</v>
      </c>
      <c r="H2309">
        <f ca="1" t="shared" si="74"/>
        <v>-0.0622474225729466</v>
      </c>
    </row>
    <row r="2310" spans="2:8">
      <c r="B2310" s="31">
        <v>41809</v>
      </c>
      <c r="C2310">
        <v>429.257355</v>
      </c>
      <c r="D2310">
        <f t="shared" si="73"/>
        <v>-1.13269476768779</v>
      </c>
      <c r="E2310">
        <v>0.0124258628020481</v>
      </c>
      <c r="G2310">
        <v>2301</v>
      </c>
      <c r="H2310">
        <f ca="1" t="shared" si="74"/>
        <v>0.00836167172081985</v>
      </c>
    </row>
    <row r="2311" spans="2:8">
      <c r="B2311" s="31">
        <v>45336</v>
      </c>
      <c r="C2311">
        <v>915.474915</v>
      </c>
      <c r="D2311">
        <f t="shared" si="73"/>
        <v>0.3638741712546</v>
      </c>
      <c r="E2311">
        <v>0.0124142451243462</v>
      </c>
      <c r="G2311">
        <v>2302</v>
      </c>
      <c r="H2311">
        <f ca="1" t="shared" si="74"/>
        <v>-0.0038924518248146</v>
      </c>
    </row>
    <row r="2312" spans="2:8">
      <c r="B2312" s="31">
        <v>42037</v>
      </c>
      <c r="C2312">
        <v>582.357239</v>
      </c>
      <c r="D2312">
        <f t="shared" si="73"/>
        <v>0.980826856348222</v>
      </c>
      <c r="E2312">
        <v>0.0124050694594354</v>
      </c>
      <c r="G2312">
        <v>2303</v>
      </c>
      <c r="H2312">
        <f ca="1" t="shared" si="74"/>
        <v>0.0324854991470891</v>
      </c>
    </row>
    <row r="2313" spans="2:8">
      <c r="B2313" s="31">
        <v>36825</v>
      </c>
      <c r="C2313">
        <v>11.165619</v>
      </c>
      <c r="D2313">
        <f t="shared" si="73"/>
        <v>-4.60260805961586</v>
      </c>
      <c r="E2313">
        <v>0.0123967153097377</v>
      </c>
      <c r="G2313">
        <v>2304</v>
      </c>
      <c r="H2313">
        <f ca="1" t="shared" si="74"/>
        <v>-0.024173520935501</v>
      </c>
    </row>
    <row r="2314" spans="2:8">
      <c r="B2314" s="31">
        <v>38145</v>
      </c>
      <c r="C2314">
        <v>62.556587</v>
      </c>
      <c r="D2314">
        <f t="shared" ref="D2314:D2377" si="75">(C2314-C2315)/C2314</f>
        <v>-3.74936939894115</v>
      </c>
      <c r="E2314">
        <v>0.0123797834431089</v>
      </c>
      <c r="G2314">
        <v>2305</v>
      </c>
      <c r="H2314">
        <f ca="1" t="shared" si="74"/>
        <v>-0.0173821175574921</v>
      </c>
    </row>
    <row r="2315" spans="2:8">
      <c r="B2315" s="31">
        <v>44448</v>
      </c>
      <c r="C2315">
        <v>297.10434</v>
      </c>
      <c r="D2315">
        <f t="shared" si="75"/>
        <v>0.927200558564712</v>
      </c>
      <c r="E2315">
        <v>0.0123767461626442</v>
      </c>
      <c r="G2315">
        <v>2306</v>
      </c>
      <c r="H2315">
        <f ca="1" t="shared" ref="H2315:H2378" si="76">_xlfn.NORM.INV(RAND(),N$12,N$13)</f>
        <v>-0.0203846229690254</v>
      </c>
    </row>
    <row r="2316" spans="2:8">
      <c r="B2316" s="31">
        <v>35998</v>
      </c>
      <c r="C2316">
        <v>21.62903</v>
      </c>
      <c r="D2316">
        <f t="shared" si="75"/>
        <v>-11.357168120808</v>
      </c>
      <c r="E2316">
        <v>0.0123668514029524</v>
      </c>
      <c r="G2316">
        <v>2307</v>
      </c>
      <c r="H2316">
        <f ca="1" t="shared" si="76"/>
        <v>-0.0287995532526438</v>
      </c>
    </row>
    <row r="2317" spans="2:8">
      <c r="B2317" s="31">
        <v>41248</v>
      </c>
      <c r="C2317">
        <v>267.27356</v>
      </c>
      <c r="D2317">
        <f t="shared" si="75"/>
        <v>0.518283129090659</v>
      </c>
      <c r="E2317">
        <v>0.0123658097718307</v>
      </c>
      <c r="G2317">
        <v>2308</v>
      </c>
      <c r="H2317">
        <f ca="1" t="shared" si="76"/>
        <v>-0.0177175786055979</v>
      </c>
    </row>
    <row r="2318" spans="2:8">
      <c r="B2318" s="31">
        <v>43721</v>
      </c>
      <c r="C2318">
        <v>128.750183</v>
      </c>
      <c r="D2318">
        <f t="shared" si="75"/>
        <v>-0.406792579083169</v>
      </c>
      <c r="E2318">
        <v>0.0123505921541097</v>
      </c>
      <c r="G2318">
        <v>2309</v>
      </c>
      <c r="H2318">
        <f ca="1" t="shared" si="76"/>
        <v>-0.0357997692546293</v>
      </c>
    </row>
    <row r="2319" spans="2:8">
      <c r="B2319" s="31">
        <v>43542</v>
      </c>
      <c r="C2319">
        <v>181.124802</v>
      </c>
      <c r="D2319">
        <f t="shared" si="75"/>
        <v>0.860443143507205</v>
      </c>
      <c r="E2319">
        <v>0.012345631163202</v>
      </c>
      <c r="G2319">
        <v>2310</v>
      </c>
      <c r="H2319">
        <f ca="1" t="shared" si="76"/>
        <v>0.0265295068751668</v>
      </c>
    </row>
    <row r="2320" spans="2:8">
      <c r="B2320" s="31">
        <v>36308</v>
      </c>
      <c r="C2320">
        <v>25.277208</v>
      </c>
      <c r="D2320">
        <f t="shared" si="75"/>
        <v>-38.6230178981793</v>
      </c>
      <c r="E2320">
        <v>0.0123456277291385</v>
      </c>
      <c r="G2320">
        <v>2311</v>
      </c>
      <c r="H2320">
        <f ca="1" t="shared" si="76"/>
        <v>-0.0373404026924666</v>
      </c>
    </row>
    <row r="2321" spans="2:8">
      <c r="B2321" s="31">
        <v>45384</v>
      </c>
      <c r="C2321">
        <v>1001.559265</v>
      </c>
      <c r="D2321">
        <f t="shared" si="75"/>
        <v>0.698207117079587</v>
      </c>
      <c r="E2321">
        <v>0.0123426315665903</v>
      </c>
      <c r="G2321">
        <v>2312</v>
      </c>
      <c r="H2321">
        <f ca="1" t="shared" si="76"/>
        <v>0.0170797963209698</v>
      </c>
    </row>
    <row r="2322" spans="2:8">
      <c r="B2322" s="31">
        <v>41029</v>
      </c>
      <c r="C2322">
        <v>302.263458</v>
      </c>
      <c r="D2322">
        <f t="shared" si="75"/>
        <v>-0.321754537063491</v>
      </c>
      <c r="E2322">
        <v>0.0123202719397196</v>
      </c>
      <c r="G2322">
        <v>2313</v>
      </c>
      <c r="H2322">
        <f ca="1" t="shared" si="76"/>
        <v>-0.0258918873314744</v>
      </c>
    </row>
    <row r="2323" spans="2:8">
      <c r="B2323" s="31">
        <v>43076</v>
      </c>
      <c r="C2323">
        <v>399.518097</v>
      </c>
      <c r="D2323">
        <f t="shared" si="75"/>
        <v>0.973418876191734</v>
      </c>
      <c r="E2323">
        <v>0.0123134947751816</v>
      </c>
      <c r="G2323">
        <v>2314</v>
      </c>
      <c r="H2323">
        <f ca="1" t="shared" si="76"/>
        <v>0.00166062470000799</v>
      </c>
    </row>
    <row r="2324" spans="2:8">
      <c r="B2324" s="31">
        <v>37162</v>
      </c>
      <c r="C2324">
        <v>10.61964</v>
      </c>
      <c r="D2324">
        <f t="shared" si="75"/>
        <v>-93.3581880365059</v>
      </c>
      <c r="E2324">
        <v>0.0123098334783478</v>
      </c>
      <c r="G2324">
        <v>2315</v>
      </c>
      <c r="H2324">
        <f ca="1" t="shared" si="76"/>
        <v>-0.0319286126469054</v>
      </c>
    </row>
    <row r="2325" spans="2:8">
      <c r="B2325" s="31">
        <v>45474</v>
      </c>
      <c r="C2325">
        <v>1002.049988</v>
      </c>
      <c r="D2325">
        <f t="shared" si="75"/>
        <v>0.978105826792346</v>
      </c>
      <c r="E2325">
        <v>0.012274824756547</v>
      </c>
      <c r="G2325">
        <v>2316</v>
      </c>
      <c r="H2325">
        <f ca="1" t="shared" si="76"/>
        <v>0.0190318383101275</v>
      </c>
    </row>
    <row r="2326" spans="2:8">
      <c r="B2326" s="31">
        <v>37301</v>
      </c>
      <c r="C2326">
        <v>21.939056</v>
      </c>
      <c r="D2326">
        <f t="shared" si="75"/>
        <v>-16.4603125585713</v>
      </c>
      <c r="E2326">
        <v>0.0122676199012391</v>
      </c>
      <c r="G2326">
        <v>2317</v>
      </c>
      <c r="H2326">
        <f ca="1" t="shared" si="76"/>
        <v>-0.034923991195673</v>
      </c>
    </row>
    <row r="2327" spans="2:8">
      <c r="B2327" s="31">
        <v>41688</v>
      </c>
      <c r="C2327">
        <v>383.062775</v>
      </c>
      <c r="D2327">
        <f t="shared" si="75"/>
        <v>0.185681618371819</v>
      </c>
      <c r="E2327">
        <v>0.0122635878675499</v>
      </c>
      <c r="G2327">
        <v>2318</v>
      </c>
      <c r="H2327">
        <f ca="1" t="shared" si="76"/>
        <v>0.036421787072056</v>
      </c>
    </row>
    <row r="2328" spans="2:8">
      <c r="B2328" s="31">
        <v>42418</v>
      </c>
      <c r="C2328">
        <v>311.935059</v>
      </c>
      <c r="D2328">
        <f t="shared" si="75"/>
        <v>0.18849936646589</v>
      </c>
      <c r="E2328">
        <v>0.0122612283860021</v>
      </c>
      <c r="G2328">
        <v>2319</v>
      </c>
      <c r="H2328">
        <f ca="1" t="shared" si="76"/>
        <v>0.00663205374956952</v>
      </c>
    </row>
    <row r="2329" spans="2:8">
      <c r="B2329" s="31">
        <v>41051</v>
      </c>
      <c r="C2329">
        <v>253.135498</v>
      </c>
      <c r="D2329">
        <f t="shared" si="75"/>
        <v>-0.466489263390471</v>
      </c>
      <c r="E2329">
        <v>0.0122595093320337</v>
      </c>
      <c r="G2329">
        <v>2320</v>
      </c>
      <c r="H2329">
        <f ca="1" t="shared" si="76"/>
        <v>-0.00175696547678456</v>
      </c>
    </row>
    <row r="2330" spans="2:8">
      <c r="B2330" s="31">
        <v>41571</v>
      </c>
      <c r="C2330">
        <v>371.22049</v>
      </c>
      <c r="D2330">
        <f t="shared" si="75"/>
        <v>0.80855551642637</v>
      </c>
      <c r="E2330">
        <v>0.0122593825572505</v>
      </c>
      <c r="G2330">
        <v>2321</v>
      </c>
      <c r="H2330">
        <f ca="1" t="shared" si="76"/>
        <v>0.000402337441021283</v>
      </c>
    </row>
    <row r="2331" spans="2:8">
      <c r="B2331" s="31">
        <v>38308</v>
      </c>
      <c r="C2331">
        <v>71.068115</v>
      </c>
      <c r="D2331">
        <f t="shared" si="75"/>
        <v>-5.1124654565553</v>
      </c>
      <c r="E2331">
        <v>0.0122457870171456</v>
      </c>
      <c r="G2331">
        <v>2322</v>
      </c>
      <c r="H2331">
        <f ca="1" t="shared" si="76"/>
        <v>-0.0196448234710031</v>
      </c>
    </row>
    <row r="2332" spans="2:8">
      <c r="B2332" s="31">
        <v>42922</v>
      </c>
      <c r="C2332">
        <v>434.401398</v>
      </c>
      <c r="D2332">
        <f t="shared" si="75"/>
        <v>0.111988122561245</v>
      </c>
      <c r="E2332">
        <v>0.0122397994676803</v>
      </c>
      <c r="G2332">
        <v>2323</v>
      </c>
      <c r="H2332">
        <f ca="1" t="shared" si="76"/>
        <v>0.016864749892664</v>
      </c>
    </row>
    <row r="2333" spans="2:8">
      <c r="B2333" s="31">
        <v>42983</v>
      </c>
      <c r="C2333">
        <v>385.753601</v>
      </c>
      <c r="D2333">
        <f t="shared" si="75"/>
        <v>-0.126497445191704</v>
      </c>
      <c r="E2333">
        <v>0.0122375344980901</v>
      </c>
      <c r="G2333">
        <v>2324</v>
      </c>
      <c r="H2333">
        <f ca="1" t="shared" si="76"/>
        <v>-0.0320213690231185</v>
      </c>
    </row>
    <row r="2334" spans="2:8">
      <c r="B2334" s="31">
        <v>42871</v>
      </c>
      <c r="C2334">
        <v>434.550446</v>
      </c>
      <c r="D2334">
        <f t="shared" si="75"/>
        <v>-0.160548982614552</v>
      </c>
      <c r="E2334">
        <v>0.0122355322585493</v>
      </c>
      <c r="G2334">
        <v>2325</v>
      </c>
      <c r="H2334">
        <f ca="1" t="shared" si="76"/>
        <v>-0.0209995820188711</v>
      </c>
    </row>
    <row r="2335" spans="2:8">
      <c r="B2335" s="31">
        <v>44602</v>
      </c>
      <c r="C2335">
        <v>504.317078</v>
      </c>
      <c r="D2335">
        <f t="shared" si="75"/>
        <v>0.927247488533394</v>
      </c>
      <c r="E2335">
        <v>0.0122179959172432</v>
      </c>
      <c r="G2335">
        <v>2326</v>
      </c>
      <c r="H2335">
        <f ca="1" t="shared" si="76"/>
        <v>-0.0200832742516287</v>
      </c>
    </row>
    <row r="2336" spans="2:8">
      <c r="B2336" s="31">
        <v>35814</v>
      </c>
      <c r="C2336">
        <v>36.690334</v>
      </c>
      <c r="D2336">
        <f t="shared" si="75"/>
        <v>0.335772168222835</v>
      </c>
      <c r="E2336">
        <v>0.0122143886725043</v>
      </c>
      <c r="G2336">
        <v>2327</v>
      </c>
      <c r="H2336">
        <f ca="1" t="shared" si="76"/>
        <v>0.0168795005778387</v>
      </c>
    </row>
    <row r="2337" spans="2:8">
      <c r="B2337" s="31">
        <v>36291</v>
      </c>
      <c r="C2337">
        <v>24.370741</v>
      </c>
      <c r="D2337">
        <f t="shared" si="75"/>
        <v>-2.11859220858324</v>
      </c>
      <c r="E2337">
        <v>0.0121951564788284</v>
      </c>
      <c r="G2337">
        <v>2328</v>
      </c>
      <c r="H2337">
        <f ca="1" t="shared" si="76"/>
        <v>0.0254066562596219</v>
      </c>
    </row>
    <row r="2338" spans="2:8">
      <c r="B2338" s="31">
        <v>38411</v>
      </c>
      <c r="C2338">
        <v>76.002403</v>
      </c>
      <c r="D2338">
        <f t="shared" si="75"/>
        <v>-5.70876783988001</v>
      </c>
      <c r="E2338">
        <v>0.0121861673242096</v>
      </c>
      <c r="G2338">
        <v>2329</v>
      </c>
      <c r="H2338">
        <f ca="1" t="shared" si="76"/>
        <v>-0.0132054602609164</v>
      </c>
    </row>
    <row r="2339" spans="2:8">
      <c r="B2339" s="31">
        <v>42774</v>
      </c>
      <c r="C2339">
        <v>509.882477</v>
      </c>
      <c r="D2339">
        <f t="shared" si="75"/>
        <v>0.135854215676449</v>
      </c>
      <c r="E2339">
        <v>0.0121820738703284</v>
      </c>
      <c r="G2339">
        <v>2330</v>
      </c>
      <c r="H2339">
        <f ca="1" t="shared" si="76"/>
        <v>-0.00430602502419328</v>
      </c>
    </row>
    <row r="2340" spans="2:8">
      <c r="B2340" s="31">
        <v>42874</v>
      </c>
      <c r="C2340">
        <v>440.612793</v>
      </c>
      <c r="D2340">
        <f t="shared" si="75"/>
        <v>-1.30349646702156</v>
      </c>
      <c r="E2340">
        <v>0.0121799414026547</v>
      </c>
      <c r="G2340">
        <v>2331</v>
      </c>
      <c r="H2340">
        <f ca="1" t="shared" si="76"/>
        <v>-0.00319579924224593</v>
      </c>
    </row>
    <row r="2341" spans="2:8">
      <c r="B2341" s="31">
        <v>45482</v>
      </c>
      <c r="C2341">
        <v>1014.950012</v>
      </c>
      <c r="D2341">
        <f t="shared" si="75"/>
        <v>0.493912209540424</v>
      </c>
      <c r="E2341">
        <v>0.0121681224237476</v>
      </c>
      <c r="G2341">
        <v>2332</v>
      </c>
      <c r="H2341">
        <f ca="1" t="shared" si="76"/>
        <v>0.0266094173808321</v>
      </c>
    </row>
    <row r="2342" spans="2:8">
      <c r="B2342" s="31">
        <v>41885</v>
      </c>
      <c r="C2342">
        <v>513.653809</v>
      </c>
      <c r="D2342">
        <f t="shared" si="75"/>
        <v>0.930956994032531</v>
      </c>
      <c r="E2342">
        <v>0.012150796685711</v>
      </c>
      <c r="G2342">
        <v>2333</v>
      </c>
      <c r="H2342">
        <f ca="1" t="shared" si="76"/>
        <v>-0.0291586966233124</v>
      </c>
    </row>
    <row r="2343" spans="2:8">
      <c r="B2343" s="31">
        <v>33756</v>
      </c>
      <c r="C2343">
        <v>35.464203</v>
      </c>
      <c r="D2343">
        <f t="shared" si="75"/>
        <v>-3.39266158046749</v>
      </c>
      <c r="E2343">
        <v>0.0121213777171306</v>
      </c>
      <c r="G2343">
        <v>2334</v>
      </c>
      <c r="H2343">
        <f ca="1" t="shared" si="76"/>
        <v>-0.0179353260269121</v>
      </c>
    </row>
    <row r="2344" spans="2:8">
      <c r="B2344" s="31">
        <v>43668</v>
      </c>
      <c r="C2344">
        <v>155.782242</v>
      </c>
      <c r="D2344">
        <f t="shared" si="75"/>
        <v>-1.684848636342</v>
      </c>
      <c r="E2344">
        <v>0.0121211504967299</v>
      </c>
      <c r="G2344">
        <v>2335</v>
      </c>
      <c r="H2344">
        <f ca="1" t="shared" si="76"/>
        <v>0.000650033816051419</v>
      </c>
    </row>
    <row r="2345" spans="2:8">
      <c r="B2345" s="31">
        <v>44481</v>
      </c>
      <c r="C2345">
        <v>418.25174</v>
      </c>
      <c r="D2345">
        <f t="shared" si="75"/>
        <v>0.832640947291696</v>
      </c>
      <c r="E2345">
        <v>0.0121184026634294</v>
      </c>
      <c r="G2345">
        <v>2336</v>
      </c>
      <c r="H2345">
        <f ca="1" t="shared" si="76"/>
        <v>0.0033446967140323</v>
      </c>
    </row>
    <row r="2346" spans="2:8">
      <c r="B2346" s="31">
        <v>38504</v>
      </c>
      <c r="C2346">
        <v>69.998215</v>
      </c>
      <c r="D2346">
        <f t="shared" si="75"/>
        <v>-6.86917387821961</v>
      </c>
      <c r="E2346">
        <v>0.012090608310512</v>
      </c>
      <c r="G2346">
        <v>2337</v>
      </c>
      <c r="H2346">
        <f ca="1" t="shared" si="76"/>
        <v>-0.00976183163981452</v>
      </c>
    </row>
    <row r="2347" spans="2:8">
      <c r="B2347" s="31">
        <v>42661</v>
      </c>
      <c r="C2347">
        <v>550.828125</v>
      </c>
      <c r="D2347">
        <f t="shared" si="75"/>
        <v>0.96592643304116</v>
      </c>
      <c r="E2347">
        <v>0.0120883987178396</v>
      </c>
      <c r="G2347">
        <v>2338</v>
      </c>
      <c r="H2347">
        <f ca="1" t="shared" si="76"/>
        <v>-0.0189238158091417</v>
      </c>
    </row>
    <row r="2348" spans="2:8">
      <c r="B2348" s="31">
        <v>36677</v>
      </c>
      <c r="C2348">
        <v>18.768679</v>
      </c>
      <c r="D2348">
        <f t="shared" si="75"/>
        <v>-48.5203644326806</v>
      </c>
      <c r="E2348">
        <v>0.0120676580381602</v>
      </c>
      <c r="G2348">
        <v>2339</v>
      </c>
      <c r="H2348">
        <f ca="1" t="shared" si="76"/>
        <v>-0.0145171023391939</v>
      </c>
    </row>
    <row r="2349" spans="2:8">
      <c r="B2349" s="31">
        <v>45344</v>
      </c>
      <c r="C2349">
        <v>929.431824</v>
      </c>
      <c r="D2349">
        <f t="shared" si="75"/>
        <v>0.878999270203599</v>
      </c>
      <c r="E2349">
        <v>0.012066934561948</v>
      </c>
      <c r="G2349">
        <v>2340</v>
      </c>
      <c r="H2349">
        <f ca="1" t="shared" si="76"/>
        <v>-0.00013050447332261</v>
      </c>
    </row>
    <row r="2350" spans="2:8">
      <c r="B2350" s="31">
        <v>39470</v>
      </c>
      <c r="C2350">
        <v>112.461929</v>
      </c>
      <c r="D2350">
        <f t="shared" si="75"/>
        <v>0.68274463796544</v>
      </c>
      <c r="E2350">
        <v>0.0120665278647318</v>
      </c>
      <c r="G2350">
        <v>2341</v>
      </c>
      <c r="H2350">
        <f ca="1" t="shared" si="76"/>
        <v>-0.00587080159009238</v>
      </c>
    </row>
    <row r="2351" spans="2:8">
      <c r="B2351" s="31">
        <v>33683</v>
      </c>
      <c r="C2351">
        <v>35.67915</v>
      </c>
      <c r="D2351">
        <f t="shared" si="75"/>
        <v>-0.871622950658858</v>
      </c>
      <c r="E2351">
        <v>0.0120483531698486</v>
      </c>
      <c r="G2351">
        <v>2342</v>
      </c>
      <c r="H2351">
        <f ca="1" t="shared" si="76"/>
        <v>0.0366882433212881</v>
      </c>
    </row>
    <row r="2352" spans="2:8">
      <c r="B2352" s="31">
        <v>35193</v>
      </c>
      <c r="C2352">
        <v>66.777916</v>
      </c>
      <c r="D2352">
        <f t="shared" si="75"/>
        <v>0.486931203423599</v>
      </c>
      <c r="E2352">
        <v>0.0120417504493552</v>
      </c>
      <c r="G2352">
        <v>2343</v>
      </c>
      <c r="H2352">
        <f ca="1" t="shared" si="76"/>
        <v>-0.0408957640112037</v>
      </c>
    </row>
    <row r="2353" spans="2:8">
      <c r="B2353" s="31">
        <v>35825</v>
      </c>
      <c r="C2353">
        <v>34.261665</v>
      </c>
      <c r="D2353">
        <f t="shared" si="75"/>
        <v>-2.95503020650047</v>
      </c>
      <c r="E2353">
        <v>0.0120255101437714</v>
      </c>
      <c r="G2353">
        <v>2344</v>
      </c>
      <c r="H2353">
        <f ca="1" t="shared" si="76"/>
        <v>0.0152845543713435</v>
      </c>
    </row>
    <row r="2354" spans="2:8">
      <c r="B2354" s="31">
        <v>38866</v>
      </c>
      <c r="C2354">
        <v>135.50592</v>
      </c>
      <c r="D2354">
        <f t="shared" si="75"/>
        <v>-0.0592918302019572</v>
      </c>
      <c r="E2354">
        <v>0.0120199102740309</v>
      </c>
      <c r="G2354">
        <v>2345</v>
      </c>
      <c r="H2354">
        <f ca="1" t="shared" si="76"/>
        <v>-0.048011800144702</v>
      </c>
    </row>
    <row r="2355" spans="2:8">
      <c r="B2355" s="31">
        <v>38986</v>
      </c>
      <c r="C2355">
        <v>143.540314</v>
      </c>
      <c r="D2355">
        <f t="shared" si="75"/>
        <v>0.0770744726112274</v>
      </c>
      <c r="E2355">
        <v>0.012005240562592</v>
      </c>
      <c r="G2355">
        <v>2346</v>
      </c>
      <c r="H2355">
        <f ca="1" t="shared" si="76"/>
        <v>0.0256583952753072</v>
      </c>
    </row>
    <row r="2356" spans="2:8">
      <c r="B2356" s="31">
        <v>44104</v>
      </c>
      <c r="C2356">
        <v>132.47702</v>
      </c>
      <c r="D2356">
        <f t="shared" si="75"/>
        <v>0.845190139391722</v>
      </c>
      <c r="E2356">
        <v>0.0120029722890809</v>
      </c>
      <c r="G2356">
        <v>2347</v>
      </c>
      <c r="H2356">
        <f ca="1" t="shared" si="76"/>
        <v>-0.0142885468897251</v>
      </c>
    </row>
    <row r="2357" spans="2:8">
      <c r="B2357" s="31">
        <v>37536</v>
      </c>
      <c r="C2357">
        <v>20.508749</v>
      </c>
      <c r="D2357">
        <f t="shared" si="75"/>
        <v>-6.67555870911483</v>
      </c>
      <c r="E2357">
        <v>0.0119984402754162</v>
      </c>
      <c r="G2357">
        <v>2348</v>
      </c>
      <c r="H2357">
        <f ca="1" t="shared" si="76"/>
        <v>-0.0178986030486058</v>
      </c>
    </row>
    <row r="2358" spans="2:8">
      <c r="B2358" s="31">
        <v>40387</v>
      </c>
      <c r="C2358">
        <v>157.416107</v>
      </c>
      <c r="D2358">
        <f t="shared" si="75"/>
        <v>-0.669634880501777</v>
      </c>
      <c r="E2358">
        <v>0.0119909775179487</v>
      </c>
      <c r="G2358">
        <v>2349</v>
      </c>
      <c r="H2358">
        <f ca="1" t="shared" si="76"/>
        <v>-0.003789288229957</v>
      </c>
    </row>
    <row r="2359" spans="2:8">
      <c r="B2359" s="31">
        <v>40998</v>
      </c>
      <c r="C2359">
        <v>262.827423</v>
      </c>
      <c r="D2359">
        <f t="shared" si="75"/>
        <v>0.558345568833584</v>
      </c>
      <c r="E2359">
        <v>0.0119890914122764</v>
      </c>
      <c r="G2359">
        <v>2350</v>
      </c>
      <c r="H2359">
        <f ca="1" t="shared" si="76"/>
        <v>0.031859121030466</v>
      </c>
    </row>
    <row r="2360" spans="2:8">
      <c r="B2360" s="31">
        <v>44049</v>
      </c>
      <c r="C2360">
        <v>116.078896</v>
      </c>
      <c r="D2360">
        <f t="shared" si="75"/>
        <v>-0.244981017048956</v>
      </c>
      <c r="E2360">
        <v>0.0119863734748131</v>
      </c>
      <c r="G2360">
        <v>2351</v>
      </c>
      <c r="H2360">
        <f ca="1" t="shared" si="76"/>
        <v>0.0274939716512502</v>
      </c>
    </row>
    <row r="2361" spans="2:8">
      <c r="B2361" s="31">
        <v>40284</v>
      </c>
      <c r="C2361">
        <v>144.516022</v>
      </c>
      <c r="D2361">
        <f t="shared" si="75"/>
        <v>0.632368388883552</v>
      </c>
      <c r="E2361">
        <v>0.0119782497196054</v>
      </c>
      <c r="G2361">
        <v>2352</v>
      </c>
      <c r="H2361">
        <f ca="1" t="shared" si="76"/>
        <v>-0.00391489673240796</v>
      </c>
    </row>
    <row r="2362" spans="2:8">
      <c r="B2362" s="31">
        <v>35076</v>
      </c>
      <c r="C2362">
        <v>53.128658</v>
      </c>
      <c r="D2362">
        <f t="shared" si="75"/>
        <v>-10.9125333826426</v>
      </c>
      <c r="E2362">
        <v>0.0119770011883229</v>
      </c>
      <c r="G2362">
        <v>2353</v>
      </c>
      <c r="H2362">
        <f ca="1" t="shared" si="76"/>
        <v>-0.00898126044799034</v>
      </c>
    </row>
    <row r="2363" spans="2:8">
      <c r="B2363" s="31">
        <v>45180</v>
      </c>
      <c r="C2363">
        <v>632.896912</v>
      </c>
      <c r="D2363">
        <f t="shared" si="75"/>
        <v>0.526280975123481</v>
      </c>
      <c r="E2363">
        <v>0.0119713003118587</v>
      </c>
      <c r="G2363">
        <v>2354</v>
      </c>
      <c r="H2363">
        <f ca="1" t="shared" si="76"/>
        <v>0.0303180452338073</v>
      </c>
    </row>
    <row r="2364" spans="2:8">
      <c r="B2364" s="31">
        <v>42426</v>
      </c>
      <c r="C2364">
        <v>299.815308</v>
      </c>
      <c r="D2364">
        <f t="shared" si="75"/>
        <v>0.879562517201423</v>
      </c>
      <c r="E2364">
        <v>0.0119285270117029</v>
      </c>
      <c r="G2364">
        <v>2355</v>
      </c>
      <c r="H2364">
        <f ca="1" t="shared" si="76"/>
        <v>-0.0267524622278472</v>
      </c>
    </row>
    <row r="2365" spans="2:8">
      <c r="B2365" s="31">
        <v>33679</v>
      </c>
      <c r="C2365">
        <v>36.109001</v>
      </c>
      <c r="D2365">
        <f t="shared" si="75"/>
        <v>-11.0391660793939</v>
      </c>
      <c r="E2365">
        <v>0.0119042617656467</v>
      </c>
      <c r="G2365">
        <v>2356</v>
      </c>
      <c r="H2365">
        <f ca="1" t="shared" si="76"/>
        <v>0.0418927074735871</v>
      </c>
    </row>
    <row r="2366" spans="2:8">
      <c r="B2366" s="31">
        <v>42181</v>
      </c>
      <c r="C2366">
        <v>434.72226</v>
      </c>
      <c r="D2366">
        <f t="shared" si="75"/>
        <v>0.750371851213692</v>
      </c>
      <c r="E2366">
        <v>0.0118830652932289</v>
      </c>
      <c r="G2366">
        <v>2357</v>
      </c>
      <c r="H2366">
        <f ca="1" t="shared" si="76"/>
        <v>0.0160552174416963</v>
      </c>
    </row>
    <row r="2367" spans="2:8">
      <c r="B2367" s="31">
        <v>39540</v>
      </c>
      <c r="C2367">
        <v>108.518913</v>
      </c>
      <c r="D2367">
        <f t="shared" si="75"/>
        <v>0.436505109482621</v>
      </c>
      <c r="E2367">
        <v>0.0118759482966808</v>
      </c>
      <c r="G2367">
        <v>2358</v>
      </c>
      <c r="H2367">
        <f ca="1" t="shared" si="76"/>
        <v>0.00171361087104434</v>
      </c>
    </row>
    <row r="2368" spans="2:8">
      <c r="B2368" s="31">
        <v>39962</v>
      </c>
      <c r="C2368">
        <v>61.149853</v>
      </c>
      <c r="D2368">
        <f t="shared" si="75"/>
        <v>-0.110751942445389</v>
      </c>
      <c r="E2368">
        <v>0.0118746973929765</v>
      </c>
      <c r="G2368">
        <v>2359</v>
      </c>
      <c r="H2368">
        <f ca="1" t="shared" si="76"/>
        <v>0.0288623808906323</v>
      </c>
    </row>
    <row r="2369" spans="2:8">
      <c r="B2369" s="31">
        <v>38478</v>
      </c>
      <c r="C2369">
        <v>67.922318</v>
      </c>
      <c r="D2369">
        <f t="shared" si="75"/>
        <v>-1.48830770174834</v>
      </c>
      <c r="E2369">
        <v>0.0118725630064629</v>
      </c>
      <c r="G2369">
        <v>2360</v>
      </c>
      <c r="H2369">
        <f ca="1" t="shared" si="76"/>
        <v>-0.022521126253519</v>
      </c>
    </row>
    <row r="2370" spans="2:8">
      <c r="B2370" s="31">
        <v>40898</v>
      </c>
      <c r="C2370">
        <v>169.011627</v>
      </c>
      <c r="D2370">
        <f t="shared" si="75"/>
        <v>0.651104796476517</v>
      </c>
      <c r="E2370">
        <v>0.0118642902597464</v>
      </c>
      <c r="G2370">
        <v>2361</v>
      </c>
      <c r="H2370">
        <f ca="1" t="shared" si="76"/>
        <v>0.00756587696667002</v>
      </c>
    </row>
    <row r="2371" spans="2:8">
      <c r="B2371" s="31">
        <v>35137</v>
      </c>
      <c r="C2371">
        <v>58.967346</v>
      </c>
      <c r="D2371">
        <f t="shared" si="75"/>
        <v>-0.00201618366883941</v>
      </c>
      <c r="E2371">
        <v>0.0118580544561053</v>
      </c>
      <c r="G2371">
        <v>2362</v>
      </c>
      <c r="H2371">
        <f ca="1" t="shared" si="76"/>
        <v>-0.014661074868699</v>
      </c>
    </row>
    <row r="2372" spans="2:8">
      <c r="B2372" s="31">
        <v>34968</v>
      </c>
      <c r="C2372">
        <v>59.086235</v>
      </c>
      <c r="D2372">
        <f t="shared" si="75"/>
        <v>-2.25396424395631</v>
      </c>
      <c r="E2372">
        <v>0.0118344484125617</v>
      </c>
      <c r="G2372">
        <v>2363</v>
      </c>
      <c r="H2372">
        <f ca="1" t="shared" si="76"/>
        <v>-0.0407230067950903</v>
      </c>
    </row>
    <row r="2373" spans="2:8">
      <c r="B2373" s="31">
        <v>40434</v>
      </c>
      <c r="C2373">
        <v>192.264496</v>
      </c>
      <c r="D2373">
        <f t="shared" si="75"/>
        <v>0.745706888077766</v>
      </c>
      <c r="E2373">
        <v>0.0118305617902538</v>
      </c>
      <c r="G2373">
        <v>2364</v>
      </c>
      <c r="H2373">
        <f ca="1" t="shared" si="76"/>
        <v>-0.00907454711202759</v>
      </c>
    </row>
    <row r="2374" spans="2:8">
      <c r="B2374" s="31">
        <v>35741</v>
      </c>
      <c r="C2374">
        <v>48.891537</v>
      </c>
      <c r="D2374">
        <f t="shared" si="75"/>
        <v>0.521072511997322</v>
      </c>
      <c r="E2374">
        <v>0.0118273843589741</v>
      </c>
      <c r="G2374">
        <v>2365</v>
      </c>
      <c r="H2374">
        <f ca="1" t="shared" si="76"/>
        <v>0.00634783893238081</v>
      </c>
    </row>
    <row r="2375" spans="2:8">
      <c r="B2375" s="31">
        <v>37455</v>
      </c>
      <c r="C2375">
        <v>23.415501</v>
      </c>
      <c r="D2375">
        <f t="shared" si="75"/>
        <v>-0.961066303898431</v>
      </c>
      <c r="E2375">
        <v>0.0118223821049141</v>
      </c>
      <c r="G2375">
        <v>2366</v>
      </c>
      <c r="H2375">
        <f ca="1" t="shared" si="76"/>
        <v>0.00072217032232463</v>
      </c>
    </row>
    <row r="2376" spans="2:8">
      <c r="B2376" s="31">
        <v>34684</v>
      </c>
      <c r="C2376">
        <v>45.91935</v>
      </c>
      <c r="D2376">
        <f t="shared" si="75"/>
        <v>-10.3657961839617</v>
      </c>
      <c r="E2376">
        <v>0.0117924143090004</v>
      </c>
      <c r="G2376">
        <v>2367</v>
      </c>
      <c r="H2376">
        <f ca="1" t="shared" si="76"/>
        <v>0.0339037122040429</v>
      </c>
    </row>
    <row r="2377" spans="2:8">
      <c r="B2377" s="31">
        <v>41964</v>
      </c>
      <c r="C2377">
        <v>521.909973</v>
      </c>
      <c r="D2377">
        <f t="shared" si="75"/>
        <v>0.231365716784262</v>
      </c>
      <c r="E2377">
        <v>0.0117701218941836</v>
      </c>
      <c r="G2377">
        <v>2368</v>
      </c>
      <c r="H2377">
        <f ca="1" t="shared" si="76"/>
        <v>0.0456645444649675</v>
      </c>
    </row>
    <row r="2378" spans="2:8">
      <c r="B2378" s="31">
        <v>43073</v>
      </c>
      <c r="C2378">
        <v>401.157898</v>
      </c>
      <c r="D2378">
        <f t="shared" ref="D2378:D2441" si="77">(C2378-C2379)/C2378</f>
        <v>0.939713307102831</v>
      </c>
      <c r="E2378">
        <v>0.0117676182459207</v>
      </c>
      <c r="G2378">
        <v>2369</v>
      </c>
      <c r="H2378">
        <f ca="1" t="shared" si="76"/>
        <v>0.0113555751153915</v>
      </c>
    </row>
    <row r="2379" spans="2:8">
      <c r="B2379" s="31">
        <v>37438</v>
      </c>
      <c r="C2379">
        <v>24.184483</v>
      </c>
      <c r="D2379">
        <f t="shared" si="77"/>
        <v>0.162162118578264</v>
      </c>
      <c r="E2379">
        <v>0.011764650912736</v>
      </c>
      <c r="G2379">
        <v>2370</v>
      </c>
      <c r="H2379">
        <f ca="1" t="shared" ref="H2379:H2442" si="78">_xlfn.NORM.INV(RAND(),N$12,N$13)</f>
        <v>-0.0464242343544558</v>
      </c>
    </row>
    <row r="2380" spans="2:8">
      <c r="B2380" s="31">
        <v>37533</v>
      </c>
      <c r="C2380">
        <v>20.262676</v>
      </c>
      <c r="D2380">
        <f t="shared" si="77"/>
        <v>-5.46640364777091</v>
      </c>
      <c r="E2380">
        <v>0.0117645862767582</v>
      </c>
      <c r="G2380">
        <v>2371</v>
      </c>
      <c r="H2380">
        <f ca="1" t="shared" si="78"/>
        <v>-0.00574776367324752</v>
      </c>
    </row>
    <row r="2381" spans="2:8">
      <c r="B2381" s="31">
        <v>40226</v>
      </c>
      <c r="C2381">
        <v>131.026642</v>
      </c>
      <c r="D2381">
        <f t="shared" si="77"/>
        <v>-0.137737186304446</v>
      </c>
      <c r="E2381">
        <v>0.0117359338263436</v>
      </c>
      <c r="G2381">
        <v>2372</v>
      </c>
      <c r="H2381">
        <f ca="1" t="shared" si="78"/>
        <v>-0.0282659978151829</v>
      </c>
    </row>
    <row r="2382" spans="2:8">
      <c r="B2382" s="31">
        <v>40374</v>
      </c>
      <c r="C2382">
        <v>149.073883</v>
      </c>
      <c r="D2382">
        <f t="shared" si="77"/>
        <v>-2.38166757888771</v>
      </c>
      <c r="E2382">
        <v>0.0117358719367361</v>
      </c>
      <c r="G2382">
        <v>2373</v>
      </c>
      <c r="H2382">
        <f ca="1" t="shared" si="78"/>
        <v>-0.0395484090935913</v>
      </c>
    </row>
    <row r="2383" spans="2:8">
      <c r="B2383" s="31">
        <v>44573</v>
      </c>
      <c r="C2383">
        <v>504.118317</v>
      </c>
      <c r="D2383">
        <f t="shared" si="77"/>
        <v>0.320410458325005</v>
      </c>
      <c r="E2383">
        <v>0.0117299844115761</v>
      </c>
      <c r="G2383">
        <v>2374</v>
      </c>
      <c r="H2383">
        <f ca="1" t="shared" si="78"/>
        <v>-0.0113217092199197</v>
      </c>
    </row>
    <row r="2384" spans="2:8">
      <c r="B2384" s="31">
        <v>41551</v>
      </c>
      <c r="C2384">
        <v>342.593536</v>
      </c>
      <c r="D2384">
        <f t="shared" si="77"/>
        <v>0.045897307881489</v>
      </c>
      <c r="E2384">
        <v>0.0117125210441799</v>
      </c>
      <c r="G2384">
        <v>2375</v>
      </c>
      <c r="H2384">
        <f ca="1" t="shared" si="78"/>
        <v>0.0182212500561026</v>
      </c>
    </row>
    <row r="2385" spans="2:8">
      <c r="B2385" s="31">
        <v>44237</v>
      </c>
      <c r="C2385">
        <v>326.869415</v>
      </c>
      <c r="D2385">
        <f t="shared" si="77"/>
        <v>0.549500472535798</v>
      </c>
      <c r="E2385">
        <v>0.0117057847091628</v>
      </c>
      <c r="G2385">
        <v>2376</v>
      </c>
      <c r="H2385">
        <f ca="1" t="shared" si="78"/>
        <v>-0.0266827012381087</v>
      </c>
    </row>
    <row r="2386" spans="2:8">
      <c r="B2386" s="31">
        <v>38994</v>
      </c>
      <c r="C2386">
        <v>147.254517</v>
      </c>
      <c r="D2386">
        <f t="shared" si="77"/>
        <v>0.564204892947359</v>
      </c>
      <c r="E2386">
        <v>0.0117025408463362</v>
      </c>
      <c r="G2386">
        <v>2377</v>
      </c>
      <c r="H2386">
        <f ca="1" t="shared" si="78"/>
        <v>0.0243099424430155</v>
      </c>
    </row>
    <row r="2387" spans="2:8">
      <c r="B2387" s="31">
        <v>35325</v>
      </c>
      <c r="C2387">
        <v>64.172798</v>
      </c>
      <c r="D2387">
        <f t="shared" si="77"/>
        <v>0.444469835957597</v>
      </c>
      <c r="E2387">
        <v>0.011683096629198</v>
      </c>
      <c r="G2387">
        <v>2378</v>
      </c>
      <c r="H2387">
        <f ca="1" t="shared" si="78"/>
        <v>0.00860781509862653</v>
      </c>
    </row>
    <row r="2388" spans="2:8">
      <c r="B2388" s="31">
        <v>36474</v>
      </c>
      <c r="C2388">
        <v>35.649925</v>
      </c>
      <c r="D2388">
        <f t="shared" si="77"/>
        <v>-2.47073229466822</v>
      </c>
      <c r="E2388">
        <v>0.011647626187152</v>
      </c>
      <c r="G2388">
        <v>2379</v>
      </c>
      <c r="H2388">
        <f ca="1" t="shared" si="78"/>
        <v>0.0445922448698149</v>
      </c>
    </row>
    <row r="2389" spans="2:8">
      <c r="B2389" s="31">
        <v>43734</v>
      </c>
      <c r="C2389">
        <v>123.731346</v>
      </c>
      <c r="D2389">
        <f t="shared" si="77"/>
        <v>-3.10436217997661</v>
      </c>
      <c r="E2389">
        <v>0.0116465232666264</v>
      </c>
      <c r="G2389">
        <v>2380</v>
      </c>
      <c r="H2389">
        <f ca="1" t="shared" si="78"/>
        <v>-0.0147831769778263</v>
      </c>
    </row>
    <row r="2390" spans="2:8">
      <c r="B2390" s="31">
        <v>42145</v>
      </c>
      <c r="C2390">
        <v>507.838257</v>
      </c>
      <c r="D2390">
        <f t="shared" si="77"/>
        <v>0.951832457159682</v>
      </c>
      <c r="E2390">
        <v>0.0116393732030314</v>
      </c>
      <c r="G2390">
        <v>2381</v>
      </c>
      <c r="H2390">
        <f ca="1" t="shared" si="78"/>
        <v>0.0318559623826014</v>
      </c>
    </row>
    <row r="2391" spans="2:8">
      <c r="B2391" s="31">
        <v>37707</v>
      </c>
      <c r="C2391">
        <v>24.461321</v>
      </c>
      <c r="D2391">
        <f t="shared" si="77"/>
        <v>-16.1289645804493</v>
      </c>
      <c r="E2391">
        <v>0.0116315467999459</v>
      </c>
      <c r="G2391">
        <v>2382</v>
      </c>
      <c r="H2391">
        <f ca="1" t="shared" si="78"/>
        <v>-0.0128869853157947</v>
      </c>
    </row>
    <row r="2392" spans="2:8">
      <c r="B2392" s="31">
        <v>44911</v>
      </c>
      <c r="C2392">
        <v>418.997101</v>
      </c>
      <c r="D2392">
        <f t="shared" si="77"/>
        <v>0.0915681538331216</v>
      </c>
      <c r="E2392">
        <v>0.0116223262365721</v>
      </c>
      <c r="G2392">
        <v>2383</v>
      </c>
      <c r="H2392">
        <f ca="1" t="shared" si="78"/>
        <v>0.0259334749943015</v>
      </c>
    </row>
    <row r="2393" spans="2:8">
      <c r="B2393" s="31">
        <v>42297</v>
      </c>
      <c r="C2393">
        <v>380.63031</v>
      </c>
      <c r="D2393">
        <f t="shared" si="77"/>
        <v>0.153264215873928</v>
      </c>
      <c r="E2393">
        <v>0.01161419593726</v>
      </c>
      <c r="G2393">
        <v>2384</v>
      </c>
      <c r="H2393">
        <f ca="1" t="shared" si="78"/>
        <v>0.0209897842665024</v>
      </c>
    </row>
    <row r="2394" spans="2:8">
      <c r="B2394" s="31">
        <v>41289</v>
      </c>
      <c r="C2394">
        <v>322.293304</v>
      </c>
      <c r="D2394">
        <f t="shared" si="77"/>
        <v>-0.274917582526009</v>
      </c>
      <c r="E2394">
        <v>0.0116121649241587</v>
      </c>
      <c r="G2394">
        <v>2385</v>
      </c>
      <c r="H2394">
        <f ca="1" t="shared" si="78"/>
        <v>-0.000885786485579254</v>
      </c>
    </row>
    <row r="2395" spans="2:8">
      <c r="B2395" s="31">
        <v>43055</v>
      </c>
      <c r="C2395">
        <v>410.8974</v>
      </c>
      <c r="D2395">
        <f t="shared" si="77"/>
        <v>0.909767718170035</v>
      </c>
      <c r="E2395">
        <v>0.0116096013262678</v>
      </c>
      <c r="G2395">
        <v>2386</v>
      </c>
      <c r="H2395">
        <f ca="1" t="shared" si="78"/>
        <v>-0.0102279142898547</v>
      </c>
    </row>
    <row r="2396" spans="2:8">
      <c r="B2396" s="31">
        <v>34382</v>
      </c>
      <c r="C2396">
        <v>37.07621</v>
      </c>
      <c r="D2396">
        <f t="shared" si="77"/>
        <v>-0.380087527824446</v>
      </c>
      <c r="E2396">
        <v>0.0115939304475835</v>
      </c>
      <c r="G2396">
        <v>2387</v>
      </c>
      <c r="H2396">
        <f ca="1" t="shared" si="78"/>
        <v>0.00640399192421544</v>
      </c>
    </row>
    <row r="2397" spans="2:8">
      <c r="B2397" s="31">
        <v>35684</v>
      </c>
      <c r="C2397">
        <v>51.168415</v>
      </c>
      <c r="D2397">
        <f t="shared" si="77"/>
        <v>-6.01865740809052</v>
      </c>
      <c r="E2397">
        <v>0.0115834934500122</v>
      </c>
      <c r="G2397">
        <v>2388</v>
      </c>
      <c r="H2397">
        <f ca="1" t="shared" si="78"/>
        <v>-0.0147897474921006</v>
      </c>
    </row>
    <row r="2398" spans="2:8">
      <c r="B2398" s="31">
        <v>41645</v>
      </c>
      <c r="C2398">
        <v>359.133575</v>
      </c>
      <c r="D2398">
        <f t="shared" si="77"/>
        <v>0.490316735214746</v>
      </c>
      <c r="E2398">
        <v>0.0115820833515775</v>
      </c>
      <c r="G2398">
        <v>2389</v>
      </c>
      <c r="H2398">
        <f ca="1" t="shared" si="78"/>
        <v>0.0188209560329667</v>
      </c>
    </row>
    <row r="2399" spans="2:8">
      <c r="B2399" s="31">
        <v>40721</v>
      </c>
      <c r="C2399">
        <v>183.044373</v>
      </c>
      <c r="D2399">
        <f t="shared" si="77"/>
        <v>0.338323555021273</v>
      </c>
      <c r="E2399">
        <v>0.0115569408954188</v>
      </c>
      <c r="G2399">
        <v>2390</v>
      </c>
      <c r="H2399">
        <f ca="1" t="shared" si="78"/>
        <v>0.0167087249648466</v>
      </c>
    </row>
    <row r="2400" spans="2:8">
      <c r="B2400" s="31">
        <v>39268</v>
      </c>
      <c r="C2400">
        <v>121.11615</v>
      </c>
      <c r="D2400">
        <f t="shared" si="77"/>
        <v>-2.30837390389308</v>
      </c>
      <c r="E2400">
        <v>0.0115567742204488</v>
      </c>
      <c r="G2400">
        <v>2391</v>
      </c>
      <c r="H2400">
        <f ca="1" t="shared" si="78"/>
        <v>-0.0133848579944223</v>
      </c>
    </row>
    <row r="2401" spans="2:8">
      <c r="B2401" s="31">
        <v>42499</v>
      </c>
      <c r="C2401">
        <v>400.69751</v>
      </c>
      <c r="D2401">
        <f t="shared" si="77"/>
        <v>0.547604176527076</v>
      </c>
      <c r="E2401">
        <v>0.0115285118692154</v>
      </c>
      <c r="G2401">
        <v>2392</v>
      </c>
      <c r="H2401">
        <f ca="1" t="shared" si="78"/>
        <v>0.0353944659349613</v>
      </c>
    </row>
    <row r="2402" spans="2:8">
      <c r="B2402" s="31">
        <v>43479</v>
      </c>
      <c r="C2402">
        <v>181.27388</v>
      </c>
      <c r="D2402">
        <f t="shared" si="77"/>
        <v>-1.21346763251275</v>
      </c>
      <c r="E2402">
        <v>0.0115131645000371</v>
      </c>
      <c r="G2402">
        <v>2393</v>
      </c>
      <c r="H2402">
        <f ca="1" t="shared" si="78"/>
        <v>-0.00762747188526974</v>
      </c>
    </row>
    <row r="2403" spans="2:8">
      <c r="B2403" s="31">
        <v>42517</v>
      </c>
      <c r="C2403">
        <v>401.243866</v>
      </c>
      <c r="D2403">
        <f t="shared" si="77"/>
        <v>0.150188254840511</v>
      </c>
      <c r="E2403">
        <v>0.0115128140052365</v>
      </c>
      <c r="G2403">
        <v>2394</v>
      </c>
      <c r="H2403">
        <f ca="1" t="shared" si="78"/>
        <v>-0.0528044846282483</v>
      </c>
    </row>
    <row r="2404" spans="2:8">
      <c r="B2404" s="31">
        <v>43193</v>
      </c>
      <c r="C2404">
        <v>340.98175</v>
      </c>
      <c r="D2404">
        <f t="shared" si="77"/>
        <v>0.330156470250974</v>
      </c>
      <c r="E2404">
        <v>0.0115127217219102</v>
      </c>
      <c r="G2404">
        <v>2395</v>
      </c>
      <c r="H2404">
        <f ca="1" t="shared" si="78"/>
        <v>-0.027640164189909</v>
      </c>
    </row>
    <row r="2405" spans="2:8">
      <c r="B2405" s="31">
        <v>41068</v>
      </c>
      <c r="C2405">
        <v>228.404419</v>
      </c>
      <c r="D2405">
        <f t="shared" si="77"/>
        <v>0.681920563016778</v>
      </c>
      <c r="E2405">
        <v>0.0114965814212202</v>
      </c>
      <c r="G2405">
        <v>2396</v>
      </c>
      <c r="H2405">
        <f ca="1" t="shared" si="78"/>
        <v>-0.00576139753418987</v>
      </c>
    </row>
    <row r="2406" spans="2:8">
      <c r="B2406" s="31">
        <v>39631</v>
      </c>
      <c r="C2406">
        <v>72.650749</v>
      </c>
      <c r="D2406">
        <f t="shared" si="77"/>
        <v>0.659280443206442</v>
      </c>
      <c r="E2406">
        <v>0.0114944857622873</v>
      </c>
      <c r="G2406">
        <v>2397</v>
      </c>
      <c r="H2406">
        <f ca="1" t="shared" si="78"/>
        <v>0.024045654049759</v>
      </c>
    </row>
    <row r="2407" spans="2:8">
      <c r="B2407" s="31">
        <v>37701</v>
      </c>
      <c r="C2407">
        <v>24.753531</v>
      </c>
      <c r="D2407">
        <f t="shared" si="77"/>
        <v>-0.691263278762129</v>
      </c>
      <c r="E2407">
        <v>0.0114942793413997</v>
      </c>
      <c r="G2407">
        <v>2398</v>
      </c>
      <c r="H2407">
        <f ca="1" t="shared" si="78"/>
        <v>-0.0344742246034693</v>
      </c>
    </row>
    <row r="2408" spans="2:8">
      <c r="B2408" s="31">
        <v>35403</v>
      </c>
      <c r="C2408">
        <v>41.864738</v>
      </c>
      <c r="D2408">
        <f t="shared" si="77"/>
        <v>-11.095010149114</v>
      </c>
      <c r="E2408">
        <v>0.0114884273251633</v>
      </c>
      <c r="G2408">
        <v>2399</v>
      </c>
      <c r="H2408">
        <f ca="1" t="shared" si="78"/>
        <v>-0.00907502444629503</v>
      </c>
    </row>
    <row r="2409" spans="2:8">
      <c r="B2409" s="31">
        <v>45056</v>
      </c>
      <c r="C2409">
        <v>506.354431</v>
      </c>
      <c r="D2409">
        <f t="shared" si="77"/>
        <v>0.97618735561139</v>
      </c>
      <c r="E2409">
        <v>0.0114818862916201</v>
      </c>
      <c r="G2409">
        <v>2400</v>
      </c>
      <c r="H2409">
        <f ca="1" t="shared" si="78"/>
        <v>0.0206490469066809</v>
      </c>
    </row>
    <row r="2410" spans="2:8">
      <c r="B2410" s="31">
        <v>36845</v>
      </c>
      <c r="C2410">
        <v>12.057638</v>
      </c>
      <c r="D2410">
        <f t="shared" si="77"/>
        <v>-6.18728070953863</v>
      </c>
      <c r="E2410">
        <v>0.0114796944476191</v>
      </c>
      <c r="G2410">
        <v>2401</v>
      </c>
      <c r="H2410">
        <f ca="1" t="shared" si="78"/>
        <v>0.0175389925499145</v>
      </c>
    </row>
    <row r="2411" spans="2:8">
      <c r="B2411" s="31">
        <v>43964</v>
      </c>
      <c r="C2411">
        <v>86.661629</v>
      </c>
      <c r="D2411">
        <f t="shared" si="77"/>
        <v>-0.393045000342654</v>
      </c>
      <c r="E2411">
        <v>0.0114678204352701</v>
      </c>
      <c r="G2411">
        <v>2402</v>
      </c>
      <c r="H2411">
        <f ca="1" t="shared" si="78"/>
        <v>0.00548831996701394</v>
      </c>
    </row>
    <row r="2412" spans="2:8">
      <c r="B2412" s="31">
        <v>39293</v>
      </c>
      <c r="C2412">
        <v>120.723549</v>
      </c>
      <c r="D2412">
        <f t="shared" si="77"/>
        <v>0.766769373223115</v>
      </c>
      <c r="E2412">
        <v>0.0114529850344278</v>
      </c>
      <c r="G2412">
        <v>2403</v>
      </c>
      <c r="H2412">
        <f ca="1" t="shared" si="78"/>
        <v>-0.0510230980659802</v>
      </c>
    </row>
    <row r="2413" spans="2:8">
      <c r="B2413" s="31">
        <v>33911</v>
      </c>
      <c r="C2413">
        <v>28.156429</v>
      </c>
      <c r="D2413">
        <f t="shared" si="77"/>
        <v>-14.911705813262</v>
      </c>
      <c r="E2413">
        <v>0.0114504932425912</v>
      </c>
      <c r="G2413">
        <v>2404</v>
      </c>
      <c r="H2413">
        <f ca="1" t="shared" si="78"/>
        <v>-0.0466585802757808</v>
      </c>
    </row>
    <row r="2414" spans="2:8">
      <c r="B2414" s="31">
        <v>42851</v>
      </c>
      <c r="C2414">
        <v>448.016815</v>
      </c>
      <c r="D2414">
        <f t="shared" si="77"/>
        <v>0.679497487164628</v>
      </c>
      <c r="E2414">
        <v>0.011424180585722</v>
      </c>
      <c r="G2414">
        <v>2405</v>
      </c>
      <c r="H2414">
        <f ca="1" t="shared" si="78"/>
        <v>0.0254176548578891</v>
      </c>
    </row>
    <row r="2415" spans="2:8">
      <c r="B2415" s="31">
        <v>39066</v>
      </c>
      <c r="C2415">
        <v>143.590515</v>
      </c>
      <c r="D2415">
        <f t="shared" si="77"/>
        <v>-2.36822719105089</v>
      </c>
      <c r="E2415">
        <v>0.0114186024055978</v>
      </c>
      <c r="G2415">
        <v>2406</v>
      </c>
      <c r="H2415">
        <f ca="1" t="shared" si="78"/>
        <v>0.00778699860634847</v>
      </c>
    </row>
    <row r="2416" spans="2:8">
      <c r="B2416" s="31">
        <v>42739</v>
      </c>
      <c r="C2416">
        <v>483.645477</v>
      </c>
      <c r="D2416">
        <f t="shared" si="77"/>
        <v>0.688018560752508</v>
      </c>
      <c r="E2416">
        <v>0.0114044610407885</v>
      </c>
      <c r="G2416">
        <v>2407</v>
      </c>
      <c r="H2416">
        <f ca="1" t="shared" si="78"/>
        <v>0.063589213006748</v>
      </c>
    </row>
    <row r="2417" spans="2:8">
      <c r="B2417" s="31">
        <v>38798</v>
      </c>
      <c r="C2417">
        <v>150.888412</v>
      </c>
      <c r="D2417">
        <f t="shared" si="77"/>
        <v>0.833909558276748</v>
      </c>
      <c r="E2417">
        <v>0.011394002874124</v>
      </c>
      <c r="G2417">
        <v>2408</v>
      </c>
      <c r="H2417">
        <f ca="1" t="shared" si="78"/>
        <v>0.0458879494987346</v>
      </c>
    </row>
    <row r="2418" spans="2:8">
      <c r="B2418" s="31">
        <v>37676</v>
      </c>
      <c r="C2418">
        <v>25.061123</v>
      </c>
      <c r="D2418">
        <f t="shared" si="77"/>
        <v>-19.958243650933</v>
      </c>
      <c r="E2418">
        <v>0.0113531624261211</v>
      </c>
      <c r="G2418">
        <v>2409</v>
      </c>
      <c r="H2418">
        <f ca="1" t="shared" si="78"/>
        <v>0.0356218748259388</v>
      </c>
    </row>
    <row r="2419" spans="2:8">
      <c r="B2419" s="31">
        <v>45069</v>
      </c>
      <c r="C2419">
        <v>525.237122</v>
      </c>
      <c r="D2419">
        <f t="shared" si="77"/>
        <v>0.146641474438663</v>
      </c>
      <c r="E2419">
        <v>0.0113528761586657</v>
      </c>
      <c r="G2419">
        <v>2410</v>
      </c>
      <c r="H2419">
        <f ca="1" t="shared" si="78"/>
        <v>0.0204378426130452</v>
      </c>
    </row>
    <row r="2420" spans="2:8">
      <c r="B2420" s="31">
        <v>44816</v>
      </c>
      <c r="C2420">
        <v>448.215576</v>
      </c>
      <c r="D2420">
        <f t="shared" si="77"/>
        <v>0.90752633951302</v>
      </c>
      <c r="E2420">
        <v>0.0113082013910199</v>
      </c>
      <c r="G2420">
        <v>2411</v>
      </c>
      <c r="H2420">
        <f ca="1" t="shared" si="78"/>
        <v>0.0370662518362221</v>
      </c>
    </row>
    <row r="2421" spans="2:8">
      <c r="B2421" s="31">
        <v>36425</v>
      </c>
      <c r="C2421">
        <v>41.448135</v>
      </c>
      <c r="D2421">
        <f t="shared" si="77"/>
        <v>-2.19247669406597</v>
      </c>
      <c r="E2421">
        <v>0.0112935600118075</v>
      </c>
      <c r="G2421">
        <v>2412</v>
      </c>
      <c r="H2421">
        <f ca="1" t="shared" si="78"/>
        <v>0.0121710243794678</v>
      </c>
    </row>
    <row r="2422" spans="2:8">
      <c r="B2422" s="31">
        <v>39427</v>
      </c>
      <c r="C2422">
        <v>132.322205</v>
      </c>
      <c r="D2422">
        <f t="shared" si="77"/>
        <v>0.711639985140816</v>
      </c>
      <c r="E2422">
        <v>0.0112874177089173</v>
      </c>
      <c r="G2422">
        <v>2413</v>
      </c>
      <c r="H2422">
        <f ca="1" t="shared" si="78"/>
        <v>0.00104593932826997</v>
      </c>
    </row>
    <row r="2423" spans="2:8">
      <c r="B2423" s="31">
        <v>36377</v>
      </c>
      <c r="C2423">
        <v>38.156433</v>
      </c>
      <c r="D2423">
        <f t="shared" si="77"/>
        <v>-13.3214451151658</v>
      </c>
      <c r="E2423">
        <v>0.0112778099567116</v>
      </c>
      <c r="G2423">
        <v>2414</v>
      </c>
      <c r="H2423">
        <f ca="1" t="shared" si="78"/>
        <v>-0.00782595301130272</v>
      </c>
    </row>
    <row r="2424" spans="2:8">
      <c r="B2424" s="31">
        <v>42615</v>
      </c>
      <c r="C2424">
        <v>546.455261</v>
      </c>
      <c r="D2424">
        <f t="shared" si="77"/>
        <v>-0.876274458633129</v>
      </c>
      <c r="E2424">
        <v>0.011275730036388</v>
      </c>
      <c r="G2424">
        <v>2415</v>
      </c>
      <c r="H2424">
        <f ca="1" t="shared" si="78"/>
        <v>-0.00215889513321759</v>
      </c>
    </row>
    <row r="2425" spans="2:8">
      <c r="B2425" s="31">
        <v>45511</v>
      </c>
      <c r="C2425">
        <v>1025.300049</v>
      </c>
      <c r="D2425">
        <f t="shared" si="77"/>
        <v>0.810598269073134</v>
      </c>
      <c r="E2425">
        <v>0.0112650428635647</v>
      </c>
      <c r="G2425">
        <v>2416</v>
      </c>
      <c r="H2425">
        <f ca="1" t="shared" si="78"/>
        <v>0.0217640366670014</v>
      </c>
    </row>
    <row r="2426" spans="2:8">
      <c r="B2426" s="31">
        <v>44202</v>
      </c>
      <c r="C2426">
        <v>194.193604</v>
      </c>
      <c r="D2426">
        <f t="shared" si="77"/>
        <v>-0.5913512939386</v>
      </c>
      <c r="E2426">
        <v>0.0112588775065938</v>
      </c>
      <c r="G2426">
        <v>2417</v>
      </c>
      <c r="H2426">
        <f ca="1" t="shared" si="78"/>
        <v>0.00221244016472387</v>
      </c>
    </row>
    <row r="2427" spans="2:8">
      <c r="B2427" s="31">
        <v>44390</v>
      </c>
      <c r="C2427">
        <v>309.030243</v>
      </c>
      <c r="D2427">
        <f t="shared" si="77"/>
        <v>0.583605883518656</v>
      </c>
      <c r="E2427">
        <v>0.0112558368599541</v>
      </c>
      <c r="G2427">
        <v>2418</v>
      </c>
      <c r="H2427">
        <f ca="1" t="shared" si="78"/>
        <v>-0.0453006660606631</v>
      </c>
    </row>
    <row r="2428" spans="2:8">
      <c r="B2428" s="31">
        <v>38768</v>
      </c>
      <c r="C2428">
        <v>128.678375</v>
      </c>
      <c r="D2428">
        <f t="shared" si="77"/>
        <v>0.47606362762974</v>
      </c>
      <c r="E2428">
        <v>0.0112511290261475</v>
      </c>
      <c r="G2428">
        <v>2419</v>
      </c>
      <c r="H2428">
        <f ca="1" t="shared" si="78"/>
        <v>-0.00175751297024518</v>
      </c>
    </row>
    <row r="2429" spans="2:8">
      <c r="B2429" s="31">
        <v>38264</v>
      </c>
      <c r="C2429">
        <v>67.419281</v>
      </c>
      <c r="D2429">
        <f t="shared" si="77"/>
        <v>-5.36441690916283</v>
      </c>
      <c r="E2429">
        <v>0.0112504759580572</v>
      </c>
      <c r="G2429">
        <v>2420</v>
      </c>
      <c r="H2429">
        <f ca="1" t="shared" si="78"/>
        <v>0.0449225281433424</v>
      </c>
    </row>
    <row r="2430" spans="2:8">
      <c r="B2430" s="31">
        <v>42921</v>
      </c>
      <c r="C2430">
        <v>429.084412</v>
      </c>
      <c r="D2430">
        <f t="shared" si="77"/>
        <v>0.486997660963736</v>
      </c>
      <c r="E2430">
        <v>0.011233309496221</v>
      </c>
      <c r="G2430">
        <v>2421</v>
      </c>
      <c r="H2430">
        <f ca="1" t="shared" si="78"/>
        <v>0.0197209362047668</v>
      </c>
    </row>
    <row r="2431" spans="2:8">
      <c r="B2431" s="31">
        <v>40616</v>
      </c>
      <c r="C2431">
        <v>220.121307</v>
      </c>
      <c r="D2431">
        <f t="shared" si="77"/>
        <v>-0.863616410382299</v>
      </c>
      <c r="E2431">
        <v>0.011226427980459</v>
      </c>
      <c r="G2431">
        <v>2422</v>
      </c>
      <c r="H2431">
        <f ca="1" t="shared" si="78"/>
        <v>0.00403768717576776</v>
      </c>
    </row>
    <row r="2432" spans="2:8">
      <c r="B2432" s="31">
        <v>41765</v>
      </c>
      <c r="C2432">
        <v>410.22168</v>
      </c>
      <c r="D2432">
        <f t="shared" si="77"/>
        <v>0.0599056222479514</v>
      </c>
      <c r="E2432">
        <v>0.0112132420695074</v>
      </c>
      <c r="G2432">
        <v>2423</v>
      </c>
      <c r="H2432">
        <f ca="1" t="shared" si="78"/>
        <v>0.0150506041754514</v>
      </c>
    </row>
    <row r="2433" spans="2:8">
      <c r="B2433" s="31">
        <v>42219</v>
      </c>
      <c r="C2433">
        <v>385.647095</v>
      </c>
      <c r="D2433">
        <f t="shared" si="77"/>
        <v>-0.185049572329853</v>
      </c>
      <c r="E2433">
        <v>0.0112055323533553</v>
      </c>
      <c r="G2433">
        <v>2424</v>
      </c>
      <c r="H2433">
        <f ca="1" t="shared" si="78"/>
        <v>-0.0294850267602911</v>
      </c>
    </row>
    <row r="2434" spans="2:8">
      <c r="B2434" s="31">
        <v>42703</v>
      </c>
      <c r="C2434">
        <v>457.010925</v>
      </c>
      <c r="D2434">
        <f t="shared" si="77"/>
        <v>0.911404063261726</v>
      </c>
      <c r="E2434">
        <v>0.0111992158611963</v>
      </c>
      <c r="G2434">
        <v>2425</v>
      </c>
      <c r="H2434">
        <f ca="1" t="shared" si="78"/>
        <v>-0.0283665493896208</v>
      </c>
    </row>
    <row r="2435" spans="2:8">
      <c r="B2435" s="31">
        <v>36431</v>
      </c>
      <c r="C2435">
        <v>40.489311</v>
      </c>
      <c r="D2435">
        <f t="shared" si="77"/>
        <v>-4.79801039340976</v>
      </c>
      <c r="E2435">
        <v>0.0111878169524791</v>
      </c>
      <c r="G2435">
        <v>2426</v>
      </c>
      <c r="H2435">
        <f ca="1" t="shared" si="78"/>
        <v>-0.0205180221106172</v>
      </c>
    </row>
    <row r="2436" spans="2:8">
      <c r="B2436" s="31">
        <v>41129</v>
      </c>
      <c r="C2436">
        <v>234.757446</v>
      </c>
      <c r="D2436">
        <f t="shared" si="77"/>
        <v>0.298522837908196</v>
      </c>
      <c r="E2436">
        <v>0.0111801267423909</v>
      </c>
      <c r="G2436">
        <v>2427</v>
      </c>
      <c r="H2436">
        <f ca="1" t="shared" si="78"/>
        <v>0.040717233020764</v>
      </c>
    </row>
    <row r="2437" spans="2:8">
      <c r="B2437" s="31">
        <v>43865</v>
      </c>
      <c r="C2437">
        <v>164.676987</v>
      </c>
      <c r="D2437">
        <f t="shared" si="77"/>
        <v>-1.39597837674793</v>
      </c>
      <c r="E2437">
        <v>0.0111646565406252</v>
      </c>
      <c r="G2437">
        <v>2428</v>
      </c>
      <c r="H2437">
        <f ca="1" t="shared" si="78"/>
        <v>-0.041645674894906</v>
      </c>
    </row>
    <row r="2438" spans="2:8">
      <c r="B2438" s="31">
        <v>41730</v>
      </c>
      <c r="C2438">
        <v>394.5625</v>
      </c>
      <c r="D2438">
        <f t="shared" si="77"/>
        <v>0.852322235387296</v>
      </c>
      <c r="E2438">
        <v>0.0111621732932045</v>
      </c>
      <c r="G2438">
        <v>2429</v>
      </c>
      <c r="H2438">
        <f ca="1" t="shared" si="78"/>
        <v>0.0134670352932516</v>
      </c>
    </row>
    <row r="2439" spans="2:8">
      <c r="B2439" s="31">
        <v>35136</v>
      </c>
      <c r="C2439">
        <v>58.268108</v>
      </c>
      <c r="D2439">
        <f t="shared" si="77"/>
        <v>-0.519395275370877</v>
      </c>
      <c r="E2439">
        <v>0.0111603932634984</v>
      </c>
      <c r="G2439">
        <v>2430</v>
      </c>
      <c r="H2439">
        <f ca="1" t="shared" si="78"/>
        <v>0.0177742459338935</v>
      </c>
    </row>
    <row r="2440" spans="2:8">
      <c r="B2440" s="31">
        <v>38033</v>
      </c>
      <c r="C2440">
        <v>88.532288</v>
      </c>
      <c r="D2440">
        <f t="shared" si="77"/>
        <v>0.673467119702136</v>
      </c>
      <c r="E2440">
        <v>0.0111578727074127</v>
      </c>
      <c r="G2440">
        <v>2431</v>
      </c>
      <c r="H2440">
        <f ca="1" t="shared" si="78"/>
        <v>-0.035590587825913</v>
      </c>
    </row>
    <row r="2441" spans="2:8">
      <c r="B2441" s="31">
        <v>33654</v>
      </c>
      <c r="C2441">
        <v>28.908703</v>
      </c>
      <c r="D2441">
        <f t="shared" si="77"/>
        <v>-4.5572189800421</v>
      </c>
      <c r="E2441">
        <v>0.0111526622277036</v>
      </c>
      <c r="G2441">
        <v>2432</v>
      </c>
      <c r="H2441">
        <f ca="1" t="shared" si="78"/>
        <v>-0.00831507729623319</v>
      </c>
    </row>
    <row r="2442" spans="2:8">
      <c r="B2442" s="31">
        <v>43511</v>
      </c>
      <c r="C2442">
        <v>160.651993</v>
      </c>
      <c r="D2442">
        <f t="shared" ref="D2442:D2505" si="79">(C2442-C2443)/C2442</f>
        <v>0.655536847277083</v>
      </c>
      <c r="E2442">
        <v>0.0111351248533842</v>
      </c>
      <c r="G2442">
        <v>2433</v>
      </c>
      <c r="H2442">
        <f ca="1" t="shared" si="78"/>
        <v>0.0322584231632158</v>
      </c>
    </row>
    <row r="2443" spans="2:8">
      <c r="B2443" s="31">
        <v>35502</v>
      </c>
      <c r="C2443">
        <v>55.338692</v>
      </c>
      <c r="D2443">
        <f t="shared" si="79"/>
        <v>-1.22009598636701</v>
      </c>
      <c r="E2443">
        <v>0.0111194894161937</v>
      </c>
      <c r="G2443">
        <v>2434</v>
      </c>
      <c r="H2443">
        <f ca="1" t="shared" ref="H2443:H2506" si="80">_xlfn.NORM.INV(RAND(),N$12,N$13)</f>
        <v>0.010407914172623</v>
      </c>
    </row>
    <row r="2444" spans="2:8">
      <c r="B2444" s="31">
        <v>39413</v>
      </c>
      <c r="C2444">
        <v>122.857208</v>
      </c>
      <c r="D2444">
        <f t="shared" si="79"/>
        <v>0.842548025346628</v>
      </c>
      <c r="E2444">
        <v>0.0111148464321279</v>
      </c>
      <c r="G2444">
        <v>2435</v>
      </c>
      <c r="H2444">
        <f ca="1" t="shared" si="80"/>
        <v>0.03200246206518</v>
      </c>
    </row>
    <row r="2445" spans="2:8">
      <c r="B2445" s="31">
        <v>33955</v>
      </c>
      <c r="C2445">
        <v>19.34411</v>
      </c>
      <c r="D2445">
        <f t="shared" si="79"/>
        <v>0</v>
      </c>
      <c r="E2445">
        <v>0.0111112374774543</v>
      </c>
      <c r="G2445">
        <v>2436</v>
      </c>
      <c r="H2445">
        <f ca="1" t="shared" si="80"/>
        <v>-0.0899934684079083</v>
      </c>
    </row>
    <row r="2446" spans="2:8">
      <c r="B2446" s="31">
        <v>33400</v>
      </c>
      <c r="C2446">
        <v>19.34411</v>
      </c>
      <c r="D2446">
        <f t="shared" si="79"/>
        <v>0</v>
      </c>
      <c r="E2446">
        <v>0.0111112374774543</v>
      </c>
      <c r="G2446">
        <v>2437</v>
      </c>
      <c r="H2446">
        <f ca="1" t="shared" si="80"/>
        <v>-0.0068230625642513</v>
      </c>
    </row>
    <row r="2447" spans="2:8">
      <c r="B2447" s="31">
        <v>33347</v>
      </c>
      <c r="C2447">
        <v>19.34411</v>
      </c>
      <c r="D2447">
        <f t="shared" si="79"/>
        <v>-0.0379447283953616</v>
      </c>
      <c r="E2447">
        <v>0.0111112374774543</v>
      </c>
      <c r="G2447">
        <v>2438</v>
      </c>
      <c r="H2447">
        <f ca="1" t="shared" si="80"/>
        <v>-0.0117214502681002</v>
      </c>
    </row>
    <row r="2448" spans="2:8">
      <c r="B2448" s="31">
        <v>37378</v>
      </c>
      <c r="C2448">
        <v>20.078117</v>
      </c>
      <c r="D2448">
        <f t="shared" si="79"/>
        <v>-17.2158405093466</v>
      </c>
      <c r="E2448">
        <v>0.0111065694058859</v>
      </c>
      <c r="G2448">
        <v>2439</v>
      </c>
      <c r="H2448">
        <f ca="1" t="shared" si="80"/>
        <v>-0.00844821512243309</v>
      </c>
    </row>
    <row r="2449" spans="2:8">
      <c r="B2449" s="31">
        <v>41628</v>
      </c>
      <c r="C2449">
        <v>365.739777</v>
      </c>
      <c r="D2449">
        <f t="shared" si="79"/>
        <v>0.30122580295662</v>
      </c>
      <c r="E2449">
        <v>0.0111051224269762</v>
      </c>
      <c r="G2449">
        <v>2440</v>
      </c>
      <c r="H2449">
        <f ca="1" t="shared" si="80"/>
        <v>-0.0395564746496933</v>
      </c>
    </row>
    <row r="2450" spans="2:8">
      <c r="B2450" s="31">
        <v>40534</v>
      </c>
      <c r="C2450">
        <v>255.569519</v>
      </c>
      <c r="D2450">
        <f t="shared" si="79"/>
        <v>0.722971138040918</v>
      </c>
      <c r="E2450">
        <v>0.0110979118757899</v>
      </c>
      <c r="G2450">
        <v>2441</v>
      </c>
      <c r="H2450">
        <f ca="1" t="shared" si="80"/>
        <v>0.00535491591765308</v>
      </c>
    </row>
    <row r="2451" spans="2:8">
      <c r="B2451" s="31">
        <v>35304</v>
      </c>
      <c r="C2451">
        <v>70.800133</v>
      </c>
      <c r="D2451">
        <f t="shared" si="79"/>
        <v>-4.8976729605861</v>
      </c>
      <c r="E2451">
        <v>0.0110887927286804</v>
      </c>
      <c r="G2451">
        <v>2442</v>
      </c>
      <c r="H2451">
        <f ca="1" t="shared" si="80"/>
        <v>0.0527710725874569</v>
      </c>
    </row>
    <row r="2452" spans="2:8">
      <c r="B2452" s="31">
        <v>43020</v>
      </c>
      <c r="C2452">
        <v>417.55603</v>
      </c>
      <c r="D2452">
        <f t="shared" si="79"/>
        <v>0.214684826848268</v>
      </c>
      <c r="E2452">
        <v>0.0110674416556744</v>
      </c>
      <c r="G2452">
        <v>2443</v>
      </c>
      <c r="H2452">
        <f ca="1" t="shared" si="80"/>
        <v>-0.0118919414389966</v>
      </c>
    </row>
    <row r="2453" spans="2:8">
      <c r="B2453" s="31">
        <v>41534</v>
      </c>
      <c r="C2453">
        <v>327.913086</v>
      </c>
      <c r="D2453">
        <f t="shared" si="79"/>
        <v>0.332631397333134</v>
      </c>
      <c r="E2453">
        <v>0.0110431243966885</v>
      </c>
      <c r="G2453">
        <v>2444</v>
      </c>
      <c r="H2453">
        <f ca="1" t="shared" si="80"/>
        <v>-0.0152117503297691</v>
      </c>
    </row>
    <row r="2454" spans="2:8">
      <c r="B2454" s="31">
        <v>40469</v>
      </c>
      <c r="C2454">
        <v>218.838898</v>
      </c>
      <c r="D2454">
        <f t="shared" si="79"/>
        <v>0.302607075822508</v>
      </c>
      <c r="E2454">
        <v>0.0110354147369175</v>
      </c>
      <c r="G2454">
        <v>2445</v>
      </c>
      <c r="H2454">
        <f ca="1" t="shared" si="80"/>
        <v>-0.0276851807897976</v>
      </c>
    </row>
    <row r="2455" spans="2:8">
      <c r="B2455" s="31">
        <v>39003</v>
      </c>
      <c r="C2455">
        <v>152.616699</v>
      </c>
      <c r="D2455">
        <f t="shared" si="79"/>
        <v>-0.79065093001389</v>
      </c>
      <c r="E2455">
        <v>0.0110175165038789</v>
      </c>
      <c r="G2455">
        <v>2446</v>
      </c>
      <c r="H2455">
        <f ca="1" t="shared" si="80"/>
        <v>-0.0216921320393697</v>
      </c>
    </row>
    <row r="2456" spans="2:8">
      <c r="B2456" s="31">
        <v>41011</v>
      </c>
      <c r="C2456">
        <v>273.283234</v>
      </c>
      <c r="D2456">
        <f t="shared" si="79"/>
        <v>-0.966681647949175</v>
      </c>
      <c r="E2456">
        <v>0.0110063210097989</v>
      </c>
      <c r="G2456">
        <v>2447</v>
      </c>
      <c r="H2456">
        <f ca="1" t="shared" si="80"/>
        <v>0.0209546073185759</v>
      </c>
    </row>
    <row r="2457" spans="2:8">
      <c r="B2457" s="31">
        <v>42646</v>
      </c>
      <c r="C2457">
        <v>537.461121</v>
      </c>
      <c r="D2457">
        <f t="shared" si="79"/>
        <v>0.873074102787055</v>
      </c>
      <c r="E2457">
        <v>0.0110022265219813</v>
      </c>
      <c r="G2457">
        <v>2448</v>
      </c>
      <c r="H2457">
        <f ca="1" t="shared" si="80"/>
        <v>0.00136717469960615</v>
      </c>
    </row>
    <row r="2458" spans="2:8">
      <c r="B2458" s="31">
        <v>38519</v>
      </c>
      <c r="C2458">
        <v>68.217735</v>
      </c>
      <c r="D2458">
        <f t="shared" si="79"/>
        <v>0.661713277346426</v>
      </c>
      <c r="E2458">
        <v>0.011002036347293</v>
      </c>
      <c r="G2458">
        <v>2449</v>
      </c>
      <c r="H2458">
        <f ca="1" t="shared" si="80"/>
        <v>-0.0344455981839668</v>
      </c>
    </row>
    <row r="2459" spans="2:8">
      <c r="B2459" s="31">
        <v>37432</v>
      </c>
      <c r="C2459">
        <v>23.077154</v>
      </c>
      <c r="D2459">
        <f t="shared" si="79"/>
        <v>0.152449821152123</v>
      </c>
      <c r="E2459">
        <v>0.0109965466278902</v>
      </c>
      <c r="G2459">
        <v>2450</v>
      </c>
      <c r="H2459">
        <f ca="1" t="shared" si="80"/>
        <v>-0.0070706960796265</v>
      </c>
    </row>
    <row r="2460" spans="2:8">
      <c r="B2460" s="31">
        <v>33350</v>
      </c>
      <c r="C2460">
        <v>19.559046</v>
      </c>
      <c r="D2460">
        <f t="shared" si="79"/>
        <v>-1</v>
      </c>
      <c r="E2460">
        <v>0.0109890840279223</v>
      </c>
      <c r="G2460">
        <v>2451</v>
      </c>
      <c r="H2460">
        <f ca="1" t="shared" si="80"/>
        <v>0.0361126851359884</v>
      </c>
    </row>
    <row r="2461" spans="2:8">
      <c r="B2461" s="31">
        <v>34421</v>
      </c>
      <c r="C2461">
        <v>39.118092</v>
      </c>
      <c r="D2461">
        <f t="shared" si="79"/>
        <v>0</v>
      </c>
      <c r="E2461">
        <v>0.0109890584643034</v>
      </c>
      <c r="G2461">
        <v>2452</v>
      </c>
      <c r="H2461">
        <f ca="1" t="shared" si="80"/>
        <v>0.0287328778581208</v>
      </c>
    </row>
    <row r="2462" spans="2:8">
      <c r="B2462" s="31">
        <v>34348</v>
      </c>
      <c r="C2462">
        <v>39.118092</v>
      </c>
      <c r="D2462">
        <f t="shared" si="79"/>
        <v>-8.91256242763579</v>
      </c>
      <c r="E2462">
        <v>0.0109890584643034</v>
      </c>
      <c r="G2462">
        <v>2453</v>
      </c>
      <c r="H2462">
        <f ca="1" t="shared" si="80"/>
        <v>0.0262694981309226</v>
      </c>
    </row>
    <row r="2463" spans="2:8">
      <c r="B2463" s="31">
        <v>41691</v>
      </c>
      <c r="C2463">
        <v>387.760529</v>
      </c>
      <c r="D2463">
        <f t="shared" si="79"/>
        <v>-0.150429039671544</v>
      </c>
      <c r="E2463">
        <v>0.0109793408085639</v>
      </c>
      <c r="G2463">
        <v>2454</v>
      </c>
      <c r="H2463">
        <f ca="1" t="shared" si="80"/>
        <v>-0.0310168650757824</v>
      </c>
    </row>
    <row r="2464" spans="2:8">
      <c r="B2464" s="31">
        <v>41822</v>
      </c>
      <c r="C2464">
        <v>446.090973</v>
      </c>
      <c r="D2464">
        <f t="shared" si="79"/>
        <v>0.0536070811726558</v>
      </c>
      <c r="E2464">
        <v>0.0109697220885033</v>
      </c>
      <c r="G2464">
        <v>2455</v>
      </c>
      <c r="H2464">
        <f ca="1" t="shared" si="80"/>
        <v>0.044972512365097</v>
      </c>
    </row>
    <row r="2465" spans="2:8">
      <c r="B2465" s="31">
        <v>43021</v>
      </c>
      <c r="C2465">
        <v>422.177338</v>
      </c>
      <c r="D2465">
        <f t="shared" si="79"/>
        <v>0.204535999987759</v>
      </c>
      <c r="E2465">
        <v>0.0109463668085377</v>
      </c>
      <c r="G2465">
        <v>2456</v>
      </c>
      <c r="H2465">
        <f ca="1" t="shared" si="80"/>
        <v>-0.0291875069065316</v>
      </c>
    </row>
    <row r="2466" spans="2:8">
      <c r="B2466" s="31">
        <v>42263</v>
      </c>
      <c r="C2466">
        <v>335.826874</v>
      </c>
      <c r="D2466">
        <f t="shared" si="79"/>
        <v>-0.608845571423805</v>
      </c>
      <c r="E2466">
        <v>0.0109450115061368</v>
      </c>
      <c r="G2466">
        <v>2457</v>
      </c>
      <c r="H2466">
        <f ca="1" t="shared" si="80"/>
        <v>0.00653360673730233</v>
      </c>
    </row>
    <row r="2467" spans="2:8">
      <c r="B2467" s="31">
        <v>42614</v>
      </c>
      <c r="C2467">
        <v>540.293579</v>
      </c>
      <c r="D2467">
        <f t="shared" si="79"/>
        <v>0.904652990517957</v>
      </c>
      <c r="E2467">
        <v>0.010944547982496</v>
      </c>
      <c r="G2467">
        <v>2458</v>
      </c>
      <c r="H2467">
        <f ca="1" t="shared" si="80"/>
        <v>0.00767409673811623</v>
      </c>
    </row>
    <row r="2468" spans="2:8">
      <c r="B2468" s="31">
        <v>35688</v>
      </c>
      <c r="C2468">
        <v>51.515377</v>
      </c>
      <c r="D2468">
        <f t="shared" si="79"/>
        <v>-6.41095789709546</v>
      </c>
      <c r="E2468">
        <v>0.0109444603307475</v>
      </c>
      <c r="G2468">
        <v>2459</v>
      </c>
      <c r="H2468">
        <f ca="1" t="shared" si="80"/>
        <v>0.0257048737077597</v>
      </c>
    </row>
    <row r="2469" spans="2:8">
      <c r="B2469" s="31">
        <v>42971</v>
      </c>
      <c r="C2469">
        <v>381.77829</v>
      </c>
      <c r="D2469">
        <f t="shared" si="79"/>
        <v>0.675338393390572</v>
      </c>
      <c r="E2469">
        <v>0.0109331570425339</v>
      </c>
      <c r="G2469">
        <v>2460</v>
      </c>
      <c r="H2469">
        <f ca="1" t="shared" si="80"/>
        <v>2.60755571494583e-5</v>
      </c>
    </row>
    <row r="2470" spans="2:8">
      <c r="B2470" s="31">
        <v>39231</v>
      </c>
      <c r="C2470">
        <v>123.948753</v>
      </c>
      <c r="D2470">
        <f t="shared" si="79"/>
        <v>0.68266705353623</v>
      </c>
      <c r="E2470">
        <v>0.0109330668296436</v>
      </c>
      <c r="G2470">
        <v>2461</v>
      </c>
      <c r="H2470">
        <f ca="1" t="shared" si="80"/>
        <v>0.054312957890052</v>
      </c>
    </row>
    <row r="2471" spans="2:8">
      <c r="B2471" s="31">
        <v>34451</v>
      </c>
      <c r="C2471">
        <v>39.333023</v>
      </c>
      <c r="D2471">
        <f t="shared" si="79"/>
        <v>-0.560398421448562</v>
      </c>
      <c r="E2471">
        <v>0.0109290099568497</v>
      </c>
      <c r="G2471">
        <v>2462</v>
      </c>
      <c r="H2471">
        <f ca="1" t="shared" si="80"/>
        <v>0.00740946465283732</v>
      </c>
    </row>
    <row r="2472" spans="2:8">
      <c r="B2472" s="31">
        <v>38166</v>
      </c>
      <c r="C2472">
        <v>61.375187</v>
      </c>
      <c r="D2472">
        <f t="shared" si="79"/>
        <v>0.436984102386523</v>
      </c>
      <c r="E2472">
        <v>0.0109273801479414</v>
      </c>
      <c r="G2472">
        <v>2463</v>
      </c>
      <c r="H2472">
        <f ca="1" t="shared" si="80"/>
        <v>0.0338631432157761</v>
      </c>
    </row>
    <row r="2473" spans="2:8">
      <c r="B2473" s="31">
        <v>36500</v>
      </c>
      <c r="C2473">
        <v>34.555206</v>
      </c>
      <c r="D2473">
        <f t="shared" si="79"/>
        <v>0.144745396684945</v>
      </c>
      <c r="E2473">
        <v>0.0109241715994978</v>
      </c>
      <c r="G2473">
        <v>2464</v>
      </c>
      <c r="H2473">
        <f ca="1" t="shared" si="80"/>
        <v>-0.0140058661140211</v>
      </c>
    </row>
    <row r="2474" spans="2:8">
      <c r="B2474" s="31">
        <v>33543</v>
      </c>
      <c r="C2474">
        <v>29.553499</v>
      </c>
      <c r="D2474">
        <f t="shared" si="79"/>
        <v>-0.390682876501358</v>
      </c>
      <c r="E2474">
        <v>0.0109092666150969</v>
      </c>
      <c r="G2474">
        <v>2465</v>
      </c>
      <c r="H2474">
        <f ca="1" t="shared" si="80"/>
        <v>0.0402235814943591</v>
      </c>
    </row>
    <row r="2475" spans="2:8">
      <c r="B2475" s="31">
        <v>35907</v>
      </c>
      <c r="C2475">
        <v>41.099545</v>
      </c>
      <c r="D2475">
        <f t="shared" si="79"/>
        <v>-3.21957598314045</v>
      </c>
      <c r="E2475">
        <v>0.010904329962777</v>
      </c>
      <c r="G2475">
        <v>2466</v>
      </c>
      <c r="H2475">
        <f ca="1" t="shared" si="80"/>
        <v>0.0413330379752395</v>
      </c>
    </row>
    <row r="2476" spans="2:8">
      <c r="B2476" s="31">
        <v>43619</v>
      </c>
      <c r="C2476">
        <v>173.422653</v>
      </c>
      <c r="D2476">
        <f t="shared" si="79"/>
        <v>0.472261579345116</v>
      </c>
      <c r="E2476">
        <v>0.0108881969416072</v>
      </c>
      <c r="G2476">
        <v>2467</v>
      </c>
      <c r="H2476">
        <f ca="1" t="shared" si="80"/>
        <v>-0.0185670307659866</v>
      </c>
    </row>
    <row r="2477" spans="2:8">
      <c r="B2477" s="31">
        <v>38680</v>
      </c>
      <c r="C2477">
        <v>91.521797</v>
      </c>
      <c r="D2477">
        <f t="shared" si="79"/>
        <v>-0.413263399974544</v>
      </c>
      <c r="E2477">
        <v>0.0108754202018127</v>
      </c>
      <c r="G2477">
        <v>2468</v>
      </c>
      <c r="H2477">
        <f ca="1" t="shared" si="80"/>
        <v>-0.00369300086848496</v>
      </c>
    </row>
    <row r="2478" spans="2:8">
      <c r="B2478" s="31">
        <v>39154</v>
      </c>
      <c r="C2478">
        <v>129.344406</v>
      </c>
      <c r="D2478">
        <f t="shared" si="79"/>
        <v>-4.25421086243189</v>
      </c>
      <c r="E2478">
        <v>0.0108654099814722</v>
      </c>
      <c r="G2478">
        <v>2469</v>
      </c>
      <c r="H2478">
        <f ca="1" t="shared" si="80"/>
        <v>0.0341441956447712</v>
      </c>
    </row>
    <row r="2479" spans="2:8">
      <c r="B2479" s="31">
        <v>45251</v>
      </c>
      <c r="C2479">
        <v>679.602783</v>
      </c>
      <c r="D2479">
        <f t="shared" si="79"/>
        <v>0.89538417472902</v>
      </c>
      <c r="E2479">
        <v>0.0108552498379044</v>
      </c>
      <c r="G2479">
        <v>2470</v>
      </c>
      <c r="H2479">
        <f ca="1" t="shared" si="80"/>
        <v>0.0217354189061261</v>
      </c>
    </row>
    <row r="2480" spans="2:8">
      <c r="B2480" s="31">
        <v>35283</v>
      </c>
      <c r="C2480">
        <v>71.097206</v>
      </c>
      <c r="D2480">
        <f t="shared" si="79"/>
        <v>0.840032490165647</v>
      </c>
      <c r="E2480">
        <v>0.0108437172622507</v>
      </c>
      <c r="G2480">
        <v>2471</v>
      </c>
      <c r="H2480">
        <f ca="1" t="shared" si="80"/>
        <v>-0.0350972016835717</v>
      </c>
    </row>
    <row r="2481" spans="2:8">
      <c r="B2481" s="31">
        <v>36971</v>
      </c>
      <c r="C2481">
        <v>11.373243</v>
      </c>
      <c r="D2481">
        <f t="shared" si="79"/>
        <v>-5.02642746664254</v>
      </c>
      <c r="E2481">
        <v>0.0108180226167682</v>
      </c>
      <c r="G2481">
        <v>2472</v>
      </c>
      <c r="H2481">
        <f ca="1" t="shared" si="80"/>
        <v>-0.0133586076447968</v>
      </c>
    </row>
    <row r="2482" spans="2:8">
      <c r="B2482" s="31">
        <v>35219</v>
      </c>
      <c r="C2482">
        <v>68.540024</v>
      </c>
      <c r="D2482">
        <f t="shared" si="79"/>
        <v>-0.879917112372181</v>
      </c>
      <c r="E2482">
        <v>0.0108142798432637</v>
      </c>
      <c r="G2482">
        <v>2473</v>
      </c>
      <c r="H2482">
        <f ca="1" t="shared" si="80"/>
        <v>0.0160017413044638</v>
      </c>
    </row>
    <row r="2483" spans="2:8">
      <c r="B2483" s="31">
        <v>44124</v>
      </c>
      <c r="C2483">
        <v>128.849564</v>
      </c>
      <c r="D2483">
        <f t="shared" si="79"/>
        <v>0.823046975929232</v>
      </c>
      <c r="E2483">
        <v>0.0107983679323897</v>
      </c>
      <c r="G2483">
        <v>2474</v>
      </c>
      <c r="H2483">
        <f ca="1" t="shared" si="80"/>
        <v>0.0230449149878534</v>
      </c>
    </row>
    <row r="2484" spans="2:8">
      <c r="B2484" s="31">
        <v>37564</v>
      </c>
      <c r="C2484">
        <v>22.80032</v>
      </c>
      <c r="D2484">
        <f t="shared" si="79"/>
        <v>-12.7411966147844</v>
      </c>
      <c r="E2484">
        <v>0.0107926994007102</v>
      </c>
      <c r="G2484">
        <v>2475</v>
      </c>
      <c r="H2484">
        <f ca="1" t="shared" si="80"/>
        <v>0.000809094137300886</v>
      </c>
    </row>
    <row r="2485" spans="2:8">
      <c r="B2485" s="31">
        <v>44341</v>
      </c>
      <c r="C2485">
        <v>313.30368</v>
      </c>
      <c r="D2485">
        <f t="shared" si="79"/>
        <v>0.509595243183866</v>
      </c>
      <c r="E2485">
        <v>0.0107850536578439</v>
      </c>
      <c r="G2485">
        <v>2476</v>
      </c>
      <c r="H2485">
        <f ca="1" t="shared" si="80"/>
        <v>0.0696156562452048</v>
      </c>
    </row>
    <row r="2486" spans="2:8">
      <c r="B2486" s="31">
        <v>39093</v>
      </c>
      <c r="C2486">
        <v>153.645615</v>
      </c>
      <c r="D2486">
        <f t="shared" si="79"/>
        <v>0.493491519429305</v>
      </c>
      <c r="E2486">
        <v>0.0107801774883065</v>
      </c>
      <c r="G2486">
        <v>2477</v>
      </c>
      <c r="H2486">
        <f ca="1" t="shared" si="80"/>
        <v>-0.00088349314961093</v>
      </c>
    </row>
    <row r="2487" spans="2:8">
      <c r="B2487" s="31">
        <v>38335</v>
      </c>
      <c r="C2487">
        <v>77.822807</v>
      </c>
      <c r="D2487">
        <f t="shared" si="79"/>
        <v>0.182446143326596</v>
      </c>
      <c r="E2487">
        <v>0.0107725232784265</v>
      </c>
      <c r="G2487">
        <v>2478</v>
      </c>
      <c r="H2487">
        <f ca="1" t="shared" si="80"/>
        <v>-0.0533369396968799</v>
      </c>
    </row>
    <row r="2488" spans="2:8">
      <c r="B2488" s="31">
        <v>35156</v>
      </c>
      <c r="C2488">
        <v>63.624336</v>
      </c>
      <c r="D2488">
        <f t="shared" si="79"/>
        <v>0.18232782814425</v>
      </c>
      <c r="E2488">
        <v>0.0107704228143143</v>
      </c>
      <c r="G2488">
        <v>2479</v>
      </c>
      <c r="H2488">
        <f ca="1" t="shared" si="80"/>
        <v>-0.021261546341839</v>
      </c>
    </row>
    <row r="2489" spans="2:8">
      <c r="B2489" s="31">
        <v>35046</v>
      </c>
      <c r="C2489">
        <v>52.023849</v>
      </c>
      <c r="D2489">
        <f t="shared" si="79"/>
        <v>-1.30561356580902</v>
      </c>
      <c r="E2489">
        <v>0.0107527991633222</v>
      </c>
      <c r="G2489">
        <v>2480</v>
      </c>
      <c r="H2489">
        <f ca="1" t="shared" si="80"/>
        <v>0.0375594554969735</v>
      </c>
    </row>
    <row r="2490" spans="2:8">
      <c r="B2490" s="31">
        <v>39335</v>
      </c>
      <c r="C2490">
        <v>119.946892</v>
      </c>
      <c r="D2490">
        <f t="shared" si="79"/>
        <v>-1.41385337437505</v>
      </c>
      <c r="E2490">
        <v>0.0107443384193732</v>
      </c>
      <c r="G2490">
        <v>2481</v>
      </c>
      <c r="H2490">
        <f ca="1" t="shared" si="80"/>
        <v>0.00874401284881898</v>
      </c>
    </row>
    <row r="2491" spans="2:8">
      <c r="B2491" s="31">
        <v>41477</v>
      </c>
      <c r="C2491">
        <v>289.53421</v>
      </c>
      <c r="D2491">
        <f t="shared" si="79"/>
        <v>0.587994444594302</v>
      </c>
      <c r="E2491">
        <v>0.0107436596179773</v>
      </c>
      <c r="G2491">
        <v>2482</v>
      </c>
      <c r="H2491">
        <f ca="1" t="shared" si="80"/>
        <v>-0.0285054221843418</v>
      </c>
    </row>
    <row r="2492" spans="2:8">
      <c r="B2492" s="31">
        <v>39330</v>
      </c>
      <c r="C2492">
        <v>119.289703</v>
      </c>
      <c r="D2492">
        <f t="shared" si="79"/>
        <v>0.354531019328634</v>
      </c>
      <c r="E2492">
        <v>0.0107318902453802</v>
      </c>
      <c r="G2492">
        <v>2483</v>
      </c>
      <c r="H2492">
        <f ca="1" t="shared" si="80"/>
        <v>-0.013357683354873</v>
      </c>
    </row>
    <row r="2493" spans="2:8">
      <c r="B2493" s="31">
        <v>39702</v>
      </c>
      <c r="C2493">
        <v>76.997803</v>
      </c>
      <c r="D2493">
        <f t="shared" si="79"/>
        <v>0.00421730214821851</v>
      </c>
      <c r="E2493">
        <v>0.0107271372405263</v>
      </c>
      <c r="G2493">
        <v>2484</v>
      </c>
      <c r="H2493">
        <f ca="1" t="shared" si="80"/>
        <v>-0.0187295850053089</v>
      </c>
    </row>
    <row r="2494" spans="2:8">
      <c r="B2494" s="31">
        <v>38363</v>
      </c>
      <c r="C2494">
        <v>76.67308</v>
      </c>
      <c r="D2494">
        <f t="shared" si="79"/>
        <v>0.375720591894834</v>
      </c>
      <c r="E2494">
        <v>0.0107256940767216</v>
      </c>
      <c r="G2494">
        <v>2485</v>
      </c>
      <c r="H2494">
        <f ca="1" t="shared" si="80"/>
        <v>0.0393893431693329</v>
      </c>
    </row>
    <row r="2495" spans="2:8">
      <c r="B2495" s="31">
        <v>36402</v>
      </c>
      <c r="C2495">
        <v>47.865425</v>
      </c>
      <c r="D2495">
        <f t="shared" si="79"/>
        <v>0.144209249160537</v>
      </c>
      <c r="E2495">
        <v>0.010725675161142</v>
      </c>
      <c r="G2495">
        <v>2486</v>
      </c>
      <c r="H2495">
        <f ca="1" t="shared" si="80"/>
        <v>-0.0308822775768962</v>
      </c>
    </row>
    <row r="2496" spans="2:8">
      <c r="B2496" s="31">
        <v>37854</v>
      </c>
      <c r="C2496">
        <v>40.962788</v>
      </c>
      <c r="D2496">
        <f t="shared" si="79"/>
        <v>-3.30038282550494</v>
      </c>
      <c r="E2496">
        <v>0.0107238306142639</v>
      </c>
      <c r="G2496">
        <v>2487</v>
      </c>
      <c r="H2496">
        <f ca="1" t="shared" si="80"/>
        <v>0.00234408019486752</v>
      </c>
    </row>
    <row r="2497" spans="2:8">
      <c r="B2497" s="31">
        <v>43403</v>
      </c>
      <c r="C2497">
        <v>176.15567</v>
      </c>
      <c r="D2497">
        <f t="shared" si="79"/>
        <v>-0.568177090183927</v>
      </c>
      <c r="E2497">
        <v>0.0107192689284425</v>
      </c>
      <c r="G2497">
        <v>2488</v>
      </c>
      <c r="H2497">
        <f ca="1" t="shared" si="80"/>
        <v>0.024829226539356</v>
      </c>
    </row>
    <row r="2498" spans="2:8">
      <c r="B2498" s="31">
        <v>41012</v>
      </c>
      <c r="C2498">
        <v>276.243286</v>
      </c>
      <c r="D2498">
        <f t="shared" si="79"/>
        <v>0.378686170131932</v>
      </c>
      <c r="E2498">
        <v>0.0107153807893815</v>
      </c>
      <c r="G2498">
        <v>2489</v>
      </c>
      <c r="H2498">
        <f ca="1" t="shared" si="80"/>
        <v>0.0460289273676156</v>
      </c>
    </row>
    <row r="2499" spans="2:8">
      <c r="B2499" s="31">
        <v>43465</v>
      </c>
      <c r="C2499">
        <v>171.633774</v>
      </c>
      <c r="D2499">
        <f t="shared" si="79"/>
        <v>0.134916097574129</v>
      </c>
      <c r="E2499">
        <v>0.0107122098241573</v>
      </c>
      <c r="G2499">
        <v>2490</v>
      </c>
      <c r="H2499">
        <f ca="1" t="shared" si="80"/>
        <v>-0.0179984532853313</v>
      </c>
    </row>
    <row r="2500" spans="2:8">
      <c r="B2500" s="31">
        <v>44081</v>
      </c>
      <c r="C2500">
        <v>148.477615</v>
      </c>
      <c r="D2500">
        <f t="shared" si="79"/>
        <v>-4.4281777828934</v>
      </c>
      <c r="E2500">
        <v>0.0107093786494348</v>
      </c>
      <c r="G2500">
        <v>2491</v>
      </c>
      <c r="H2500">
        <f ca="1" t="shared" si="80"/>
        <v>0.0538419015823614</v>
      </c>
    </row>
    <row r="2501" spans="2:8">
      <c r="B2501" s="31">
        <v>45301</v>
      </c>
      <c r="C2501">
        <v>805.962891</v>
      </c>
      <c r="D2501">
        <f t="shared" si="79"/>
        <v>0.985726427198495</v>
      </c>
      <c r="E2501">
        <v>0.0106995161890152</v>
      </c>
      <c r="G2501">
        <v>2492</v>
      </c>
      <c r="H2501">
        <f ca="1" t="shared" si="80"/>
        <v>0.0200911654312911</v>
      </c>
    </row>
    <row r="2502" spans="2:8">
      <c r="B2502" s="31">
        <v>37111</v>
      </c>
      <c r="C2502">
        <v>11.50397</v>
      </c>
      <c r="D2502">
        <f t="shared" si="79"/>
        <v>-6.42510211692138</v>
      </c>
      <c r="E2502">
        <v>0.0106951774039745</v>
      </c>
      <c r="G2502">
        <v>2493</v>
      </c>
      <c r="H2502">
        <f ca="1" t="shared" si="80"/>
        <v>-0.0254803526284012</v>
      </c>
    </row>
    <row r="2503" spans="2:8">
      <c r="B2503" s="31">
        <v>38672</v>
      </c>
      <c r="C2503">
        <v>85.418152</v>
      </c>
      <c r="D2503">
        <f t="shared" si="79"/>
        <v>0.670369490082155</v>
      </c>
      <c r="E2503">
        <v>0.0106894258260235</v>
      </c>
      <c r="G2503">
        <v>2494</v>
      </c>
      <c r="H2503">
        <f ca="1" t="shared" si="80"/>
        <v>0.0599910364618973</v>
      </c>
    </row>
    <row r="2504" spans="2:8">
      <c r="B2504" s="31">
        <v>33535</v>
      </c>
      <c r="C2504">
        <v>28.156429</v>
      </c>
      <c r="D2504">
        <f t="shared" si="79"/>
        <v>0.309576331572445</v>
      </c>
      <c r="E2504">
        <v>0.0106870441560612</v>
      </c>
      <c r="G2504">
        <v>2495</v>
      </c>
      <c r="H2504">
        <f ca="1" t="shared" si="80"/>
        <v>0.0211097901111653</v>
      </c>
    </row>
    <row r="2505" spans="2:8">
      <c r="B2505" s="31">
        <v>37288</v>
      </c>
      <c r="C2505">
        <v>19.439865</v>
      </c>
      <c r="D2505">
        <f t="shared" si="79"/>
        <v>-20.7875090181953</v>
      </c>
      <c r="E2505">
        <v>0.0106804239638496</v>
      </c>
      <c r="G2505">
        <v>2496</v>
      </c>
      <c r="H2505">
        <f ca="1" t="shared" si="80"/>
        <v>0.0141327039460005</v>
      </c>
    </row>
    <row r="2506" spans="2:8">
      <c r="B2506" s="31">
        <v>42170</v>
      </c>
      <c r="C2506">
        <v>423.546234</v>
      </c>
      <c r="D2506">
        <f t="shared" ref="D2506:D2569" si="81">(C2506-C2507)/C2506</f>
        <v>0.967664524199264</v>
      </c>
      <c r="E2506">
        <v>0.0106720604202091</v>
      </c>
      <c r="G2506">
        <v>2497</v>
      </c>
      <c r="H2506">
        <f ca="1" t="shared" si="80"/>
        <v>0.00946458413220056</v>
      </c>
    </row>
    <row r="2507" spans="2:8">
      <c r="B2507" s="31">
        <v>36892</v>
      </c>
      <c r="C2507">
        <v>13.695569</v>
      </c>
      <c r="D2507">
        <f t="shared" si="81"/>
        <v>-9.34159318243733</v>
      </c>
      <c r="E2507">
        <v>0.0106682679631638</v>
      </c>
      <c r="G2507">
        <v>2498</v>
      </c>
      <c r="H2507">
        <f ca="1" t="shared" ref="H2507:H2570" si="82">_xlfn.NORM.INV(RAND(),N$12,N$13)</f>
        <v>-0.00804734943611095</v>
      </c>
    </row>
    <row r="2508" spans="2:8">
      <c r="B2508" s="31">
        <v>40252</v>
      </c>
      <c r="C2508">
        <v>141.634003</v>
      </c>
      <c r="D2508">
        <f t="shared" si="81"/>
        <v>-1.37099733035153</v>
      </c>
      <c r="E2508">
        <v>0.0106620018358163</v>
      </c>
      <c r="G2508">
        <v>2499</v>
      </c>
      <c r="H2508">
        <f ca="1" t="shared" si="82"/>
        <v>0.00875883348939358</v>
      </c>
    </row>
    <row r="2509" spans="2:8">
      <c r="B2509" s="31">
        <v>44369</v>
      </c>
      <c r="C2509">
        <v>335.813843</v>
      </c>
      <c r="D2509">
        <f t="shared" si="81"/>
        <v>0.843415484215164</v>
      </c>
      <c r="E2509">
        <v>0.0106540873003856</v>
      </c>
      <c r="G2509">
        <v>2500</v>
      </c>
      <c r="H2509">
        <f ca="1" t="shared" si="82"/>
        <v>-0.0249903970916762</v>
      </c>
    </row>
    <row r="2510" spans="2:8">
      <c r="B2510" s="31">
        <v>35052</v>
      </c>
      <c r="C2510">
        <v>52.583248</v>
      </c>
      <c r="D2510">
        <f t="shared" si="81"/>
        <v>-4.38974113961161</v>
      </c>
      <c r="E2510">
        <v>0.0106383500692083</v>
      </c>
      <c r="G2510">
        <v>2501</v>
      </c>
      <c r="H2510">
        <f ca="1" t="shared" si="82"/>
        <v>0.0160343731084005</v>
      </c>
    </row>
    <row r="2511" spans="2:8">
      <c r="B2511" s="31">
        <v>41471</v>
      </c>
      <c r="C2511">
        <v>283.410095</v>
      </c>
      <c r="D2511">
        <f t="shared" si="81"/>
        <v>-2.42456020135768</v>
      </c>
      <c r="E2511">
        <v>0.0106329628095993</v>
      </c>
      <c r="G2511">
        <v>2502</v>
      </c>
      <c r="H2511">
        <f ca="1" t="shared" si="82"/>
        <v>-0.0103371642886503</v>
      </c>
    </row>
    <row r="2512" spans="2:8">
      <c r="B2512" s="31">
        <v>45404</v>
      </c>
      <c r="C2512">
        <v>970.554932</v>
      </c>
      <c r="D2512">
        <f t="shared" si="81"/>
        <v>0.615147578272262</v>
      </c>
      <c r="E2512">
        <v>0.0106311509630246</v>
      </c>
      <c r="G2512">
        <v>2503</v>
      </c>
      <c r="H2512">
        <f ca="1" t="shared" si="82"/>
        <v>0.00424024486574226</v>
      </c>
    </row>
    <row r="2513" spans="2:8">
      <c r="B2513" s="31">
        <v>41576</v>
      </c>
      <c r="C2513">
        <v>373.520416</v>
      </c>
      <c r="D2513">
        <f t="shared" si="81"/>
        <v>-0.280063258978593</v>
      </c>
      <c r="E2513">
        <v>0.0106117733602011</v>
      </c>
      <c r="G2513">
        <v>2504</v>
      </c>
      <c r="H2513">
        <f ca="1" t="shared" si="82"/>
        <v>-0.0181865939620876</v>
      </c>
    </row>
    <row r="2514" spans="2:8">
      <c r="B2514" s="31">
        <v>42881</v>
      </c>
      <c r="C2514">
        <v>478.129761</v>
      </c>
      <c r="D2514">
        <f t="shared" si="81"/>
        <v>0.917185500193116</v>
      </c>
      <c r="E2514">
        <v>0.0106007686896528</v>
      </c>
      <c r="G2514">
        <v>2505</v>
      </c>
      <c r="H2514">
        <f ca="1" t="shared" si="82"/>
        <v>0.0108898664925587</v>
      </c>
    </row>
    <row r="2515" spans="2:8">
      <c r="B2515" s="31">
        <v>35808</v>
      </c>
      <c r="C2515">
        <v>39.596077</v>
      </c>
      <c r="D2515">
        <f t="shared" si="81"/>
        <v>-10.2067194434439</v>
      </c>
      <c r="E2515">
        <v>0.010587892330849</v>
      </c>
      <c r="G2515">
        <v>2506</v>
      </c>
      <c r="H2515">
        <f ca="1" t="shared" si="82"/>
        <v>-0.00809356148011536</v>
      </c>
    </row>
    <row r="2516" spans="2:8">
      <c r="B2516" s="31">
        <v>41800</v>
      </c>
      <c r="C2516">
        <v>443.742126</v>
      </c>
      <c r="D2516">
        <f t="shared" si="81"/>
        <v>0.908454409397227</v>
      </c>
      <c r="E2516">
        <v>0.0105868109533509</v>
      </c>
      <c r="G2516">
        <v>2507</v>
      </c>
      <c r="H2516">
        <f ca="1" t="shared" si="82"/>
        <v>-0.013529066254623</v>
      </c>
    </row>
    <row r="2517" spans="2:8">
      <c r="B2517" s="31">
        <v>34387</v>
      </c>
      <c r="C2517">
        <v>40.622635</v>
      </c>
      <c r="D2517">
        <f t="shared" si="81"/>
        <v>-7.77085841428061</v>
      </c>
      <c r="E2517">
        <v>0.0105820560384624</v>
      </c>
      <c r="G2517">
        <v>2508</v>
      </c>
      <c r="H2517">
        <f ca="1" t="shared" si="82"/>
        <v>0.019832515451679</v>
      </c>
    </row>
    <row r="2518" spans="2:8">
      <c r="B2518" s="31">
        <v>41680</v>
      </c>
      <c r="C2518">
        <v>356.29538</v>
      </c>
      <c r="D2518">
        <f t="shared" si="81"/>
        <v>-0.227585027905779</v>
      </c>
      <c r="E2518">
        <v>0.0105755118126988</v>
      </c>
      <c r="G2518">
        <v>2509</v>
      </c>
      <c r="H2518">
        <f ca="1" t="shared" si="82"/>
        <v>0.0183437638915993</v>
      </c>
    </row>
    <row r="2519" spans="2:8">
      <c r="B2519" s="31">
        <v>44965</v>
      </c>
      <c r="C2519">
        <v>437.382874</v>
      </c>
      <c r="D2519">
        <f t="shared" si="81"/>
        <v>0.857396942798451</v>
      </c>
      <c r="E2519">
        <v>0.0105657474828336</v>
      </c>
      <c r="G2519">
        <v>2510</v>
      </c>
      <c r="H2519">
        <f ca="1" t="shared" si="82"/>
        <v>-0.0118817536947438</v>
      </c>
    </row>
    <row r="2520" spans="2:8">
      <c r="B2520" s="31">
        <v>35598</v>
      </c>
      <c r="C2520">
        <v>62.372135</v>
      </c>
      <c r="D2520">
        <f t="shared" si="81"/>
        <v>-2.40309817837725</v>
      </c>
      <c r="E2520">
        <v>0.0105461677718744</v>
      </c>
      <c r="G2520">
        <v>2511</v>
      </c>
      <c r="H2520">
        <f ca="1" t="shared" si="82"/>
        <v>0.0108634480971031</v>
      </c>
    </row>
    <row r="2521" spans="2:8">
      <c r="B2521" s="31">
        <v>40688</v>
      </c>
      <c r="C2521">
        <v>212.258499</v>
      </c>
      <c r="D2521">
        <f t="shared" si="81"/>
        <v>-1.02362519768879</v>
      </c>
      <c r="E2521">
        <v>0.0105398229542743</v>
      </c>
      <c r="G2521">
        <v>2512</v>
      </c>
      <c r="H2521">
        <f ca="1" t="shared" si="82"/>
        <v>0.00809136834307466</v>
      </c>
    </row>
    <row r="2522" spans="2:8">
      <c r="B2522" s="31">
        <v>44826</v>
      </c>
      <c r="C2522">
        <v>429.531647</v>
      </c>
      <c r="D2522">
        <f t="shared" si="81"/>
        <v>0.876277700674288</v>
      </c>
      <c r="E2522">
        <v>0.0105275409427516</v>
      </c>
      <c r="G2522">
        <v>2513</v>
      </c>
      <c r="H2522">
        <f ca="1" t="shared" si="82"/>
        <v>0.0252551445930929</v>
      </c>
    </row>
    <row r="2523" spans="2:8">
      <c r="B2523" s="31">
        <v>35055</v>
      </c>
      <c r="C2523">
        <v>53.142643</v>
      </c>
      <c r="D2523">
        <f t="shared" si="81"/>
        <v>0.529448300115597</v>
      </c>
      <c r="E2523">
        <v>0.010526292416431</v>
      </c>
      <c r="G2523">
        <v>2514</v>
      </c>
      <c r="H2523">
        <f ca="1" t="shared" si="82"/>
        <v>0.0121676084603029</v>
      </c>
    </row>
    <row r="2524" spans="2:8">
      <c r="B2524" s="31">
        <v>39857</v>
      </c>
      <c r="C2524">
        <v>25.006361</v>
      </c>
      <c r="D2524">
        <f t="shared" si="81"/>
        <v>0.183456521322715</v>
      </c>
      <c r="E2524">
        <v>0.010526281692886</v>
      </c>
      <c r="G2524">
        <v>2515</v>
      </c>
      <c r="H2524">
        <f ca="1" t="shared" si="82"/>
        <v>0.002389414487929</v>
      </c>
    </row>
    <row r="2525" spans="2:8">
      <c r="B2525" s="31">
        <v>34191</v>
      </c>
      <c r="C2525">
        <v>20.418781</v>
      </c>
      <c r="D2525">
        <f t="shared" si="81"/>
        <v>0</v>
      </c>
      <c r="E2525">
        <v>0.0105259466762487</v>
      </c>
      <c r="G2525">
        <v>2516</v>
      </c>
      <c r="H2525">
        <f ca="1" t="shared" si="82"/>
        <v>0.0365011123638982</v>
      </c>
    </row>
    <row r="2526" spans="2:8">
      <c r="B2526" s="31">
        <v>33931</v>
      </c>
      <c r="C2526">
        <v>20.418781</v>
      </c>
      <c r="D2526">
        <f t="shared" si="81"/>
        <v>-21.87911036413</v>
      </c>
      <c r="E2526">
        <v>0.0105259466762487</v>
      </c>
      <c r="G2526">
        <v>2517</v>
      </c>
      <c r="H2526">
        <f ca="1" t="shared" si="82"/>
        <v>-0.00144472219139073</v>
      </c>
    </row>
    <row r="2527" spans="2:8">
      <c r="B2527" s="31">
        <v>41837</v>
      </c>
      <c r="C2527">
        <v>467.163544</v>
      </c>
      <c r="D2527">
        <f t="shared" si="81"/>
        <v>0.791566443378125</v>
      </c>
      <c r="E2527">
        <v>0.0105196521927233</v>
      </c>
      <c r="G2527">
        <v>2518</v>
      </c>
      <c r="H2527">
        <f ca="1" t="shared" si="82"/>
        <v>0.0176763586398588</v>
      </c>
    </row>
    <row r="2528" spans="2:8">
      <c r="B2528" s="31">
        <v>39602</v>
      </c>
      <c r="C2528">
        <v>97.372559</v>
      </c>
      <c r="D2528">
        <f t="shared" si="81"/>
        <v>0.579762025151254</v>
      </c>
      <c r="E2528">
        <v>0.0105179838192401</v>
      </c>
      <c r="G2528">
        <v>2519</v>
      </c>
      <c r="H2528">
        <f ca="1" t="shared" si="82"/>
        <v>-0.0363119440933353</v>
      </c>
    </row>
    <row r="2529" spans="2:8">
      <c r="B2529" s="31">
        <v>36432</v>
      </c>
      <c r="C2529">
        <v>40.919647</v>
      </c>
      <c r="D2529">
        <f t="shared" si="81"/>
        <v>-8.33383628651537</v>
      </c>
      <c r="E2529">
        <v>0.0105166107615737</v>
      </c>
      <c r="G2529">
        <v>2520</v>
      </c>
      <c r="H2529">
        <f ca="1" t="shared" si="82"/>
        <v>0.022485369718994</v>
      </c>
    </row>
    <row r="2530" spans="2:8">
      <c r="B2530" s="31">
        <v>41604</v>
      </c>
      <c r="C2530">
        <v>381.937286</v>
      </c>
      <c r="D2530">
        <f t="shared" si="81"/>
        <v>-0.694917775061113</v>
      </c>
      <c r="E2530">
        <v>0.0105060808333858</v>
      </c>
      <c r="G2530">
        <v>2521</v>
      </c>
      <c r="H2530">
        <f ca="1" t="shared" si="82"/>
        <v>0.0361263460598733</v>
      </c>
    </row>
    <row r="2531" spans="2:8">
      <c r="B2531" s="31">
        <v>45239</v>
      </c>
      <c r="C2531">
        <v>647.352295</v>
      </c>
      <c r="D2531">
        <f t="shared" si="81"/>
        <v>0.604144360065951</v>
      </c>
      <c r="E2531">
        <v>0.010471968744623</v>
      </c>
      <c r="G2531">
        <v>2522</v>
      </c>
      <c r="H2531">
        <f ca="1" t="shared" si="82"/>
        <v>-0.0402036443277272</v>
      </c>
    </row>
    <row r="2532" spans="2:8">
      <c r="B2532" s="31">
        <v>43321</v>
      </c>
      <c r="C2532">
        <v>256.258057</v>
      </c>
      <c r="D2532">
        <f t="shared" si="81"/>
        <v>-0.612177657305815</v>
      </c>
      <c r="E2532">
        <v>0.0104712219838614</v>
      </c>
      <c r="G2532">
        <v>2523</v>
      </c>
      <c r="H2532">
        <f ca="1" t="shared" si="82"/>
        <v>-0.0104497059428082</v>
      </c>
    </row>
    <row r="2533" spans="2:8">
      <c r="B2533" s="31">
        <v>45001</v>
      </c>
      <c r="C2533">
        <v>413.133514</v>
      </c>
      <c r="D2533">
        <f t="shared" si="81"/>
        <v>0.925343488352291</v>
      </c>
      <c r="E2533">
        <v>0.0104642926644775</v>
      </c>
      <c r="G2533">
        <v>2524</v>
      </c>
      <c r="H2533">
        <f ca="1" t="shared" si="82"/>
        <v>0.0376477293330552</v>
      </c>
    </row>
    <row r="2534" spans="2:8">
      <c r="B2534" s="31">
        <v>33890</v>
      </c>
      <c r="C2534">
        <v>30.843107</v>
      </c>
      <c r="D2534">
        <f t="shared" si="81"/>
        <v>-12.4156234649123</v>
      </c>
      <c r="E2534">
        <v>0.0104528703933751</v>
      </c>
      <c r="G2534">
        <v>2525</v>
      </c>
      <c r="H2534">
        <f ca="1" t="shared" si="82"/>
        <v>0.0340920068628596</v>
      </c>
    </row>
    <row r="2535" spans="2:8">
      <c r="B2535" s="31">
        <v>44748</v>
      </c>
      <c r="C2535">
        <v>413.77951</v>
      </c>
      <c r="D2535">
        <f t="shared" si="81"/>
        <v>0.742178432179979</v>
      </c>
      <c r="E2535">
        <v>0.0104479557240522</v>
      </c>
      <c r="G2535">
        <v>2526</v>
      </c>
      <c r="H2535">
        <f ca="1" t="shared" si="82"/>
        <v>0.0148903102481814</v>
      </c>
    </row>
    <row r="2536" spans="2:8">
      <c r="B2536" s="31">
        <v>40102</v>
      </c>
      <c r="C2536">
        <v>106.681282</v>
      </c>
      <c r="D2536">
        <f t="shared" si="81"/>
        <v>0.497923253303236</v>
      </c>
      <c r="E2536">
        <v>0.0104437346375346</v>
      </c>
      <c r="G2536">
        <v>2527</v>
      </c>
      <c r="H2536">
        <f ca="1" t="shared" si="82"/>
        <v>-0.0811936533491805</v>
      </c>
    </row>
    <row r="2537" spans="2:8">
      <c r="B2537" s="31">
        <v>35040</v>
      </c>
      <c r="C2537">
        <v>53.562191</v>
      </c>
      <c r="D2537">
        <f t="shared" si="81"/>
        <v>-1.84293256412905</v>
      </c>
      <c r="E2537">
        <v>0.0104436915211329</v>
      </c>
      <c r="G2537">
        <v>2528</v>
      </c>
      <c r="H2537">
        <f ca="1" t="shared" si="82"/>
        <v>0.0191318422937673</v>
      </c>
    </row>
    <row r="2538" spans="2:8">
      <c r="B2538" s="31">
        <v>39000</v>
      </c>
      <c r="C2538">
        <v>152.273697</v>
      </c>
      <c r="D2538">
        <f t="shared" si="81"/>
        <v>0.864495849207628</v>
      </c>
      <c r="E2538">
        <v>0.0104377908418419</v>
      </c>
      <c r="G2538">
        <v>2529</v>
      </c>
      <c r="H2538">
        <f ca="1" t="shared" si="82"/>
        <v>0.000771811503315675</v>
      </c>
    </row>
    <row r="2539" spans="2:8">
      <c r="B2539" s="31">
        <v>33996</v>
      </c>
      <c r="C2539">
        <v>20.633718</v>
      </c>
      <c r="D2539">
        <f t="shared" si="81"/>
        <v>0</v>
      </c>
      <c r="E2539">
        <v>0.0104167847985515</v>
      </c>
      <c r="G2539">
        <v>2530</v>
      </c>
      <c r="H2539">
        <f ca="1" t="shared" si="82"/>
        <v>0.0235055248854913</v>
      </c>
    </row>
    <row r="2540" spans="2:8">
      <c r="B2540" s="31">
        <v>33935</v>
      </c>
      <c r="C2540">
        <v>20.633718</v>
      </c>
      <c r="D2540">
        <f t="shared" si="81"/>
        <v>-1.69875104428586</v>
      </c>
      <c r="E2540">
        <v>0.0104167847985515</v>
      </c>
      <c r="G2540">
        <v>2531</v>
      </c>
      <c r="H2540">
        <f ca="1" t="shared" si="82"/>
        <v>-0.0182166178278139</v>
      </c>
    </row>
    <row r="2541" spans="2:8">
      <c r="B2541" s="31">
        <v>35542</v>
      </c>
      <c r="C2541">
        <v>55.685268</v>
      </c>
      <c r="D2541">
        <f t="shared" si="81"/>
        <v>-5.75164612658414</v>
      </c>
      <c r="E2541">
        <v>0.0104154298045221</v>
      </c>
      <c r="G2541">
        <v>2532</v>
      </c>
      <c r="H2541">
        <f ca="1" t="shared" si="82"/>
        <v>-0.0417676627788314</v>
      </c>
    </row>
    <row r="2542" spans="2:8">
      <c r="B2542" s="31">
        <v>41586</v>
      </c>
      <c r="C2542">
        <v>375.967224</v>
      </c>
      <c r="D2542">
        <f t="shared" si="81"/>
        <v>-0.112846472489315</v>
      </c>
      <c r="E2542">
        <v>0.0104127587462251</v>
      </c>
      <c r="G2542">
        <v>2533</v>
      </c>
      <c r="H2542">
        <f ca="1" t="shared" si="82"/>
        <v>-0.00329037867017079</v>
      </c>
    </row>
    <row r="2543" spans="2:8">
      <c r="B2543" s="31">
        <v>41768</v>
      </c>
      <c r="C2543">
        <v>418.393799</v>
      </c>
      <c r="D2543">
        <f t="shared" si="81"/>
        <v>0.692060345282507</v>
      </c>
      <c r="E2543">
        <v>0.0104093177537748</v>
      </c>
      <c r="G2543">
        <v>2534</v>
      </c>
      <c r="H2543">
        <f ca="1" t="shared" si="82"/>
        <v>-0.0112741544857038</v>
      </c>
    </row>
    <row r="2544" spans="2:8">
      <c r="B2544" s="31">
        <v>39388</v>
      </c>
      <c r="C2544">
        <v>128.840042</v>
      </c>
      <c r="D2544">
        <f t="shared" si="81"/>
        <v>0.439632936474827</v>
      </c>
      <c r="E2544">
        <v>0.0103999888481875</v>
      </c>
      <c r="G2544">
        <v>2535</v>
      </c>
      <c r="H2544">
        <f ca="1" t="shared" si="82"/>
        <v>-0.0148801616877385</v>
      </c>
    </row>
    <row r="2545" spans="2:8">
      <c r="B2545" s="31">
        <v>38065</v>
      </c>
      <c r="C2545">
        <v>72.197716</v>
      </c>
      <c r="D2545">
        <f t="shared" si="81"/>
        <v>-1.38278030845186</v>
      </c>
      <c r="E2545">
        <v>0.0103986115017821</v>
      </c>
      <c r="G2545">
        <v>2536</v>
      </c>
      <c r="H2545">
        <f ca="1" t="shared" si="82"/>
        <v>0.00714601841402636</v>
      </c>
    </row>
    <row r="2546" spans="2:8">
      <c r="B2546" s="31">
        <v>43550</v>
      </c>
      <c r="C2546">
        <v>172.031296</v>
      </c>
      <c r="D2546">
        <f t="shared" si="81"/>
        <v>-1.41767770557283</v>
      </c>
      <c r="E2546">
        <v>0.0103985730596368</v>
      </c>
      <c r="G2546">
        <v>2537</v>
      </c>
      <c r="H2546">
        <f ca="1" t="shared" si="82"/>
        <v>-0.0380209129850154</v>
      </c>
    </row>
    <row r="2547" spans="2:8">
      <c r="B2547" s="31">
        <v>44908</v>
      </c>
      <c r="C2547">
        <v>415.916229</v>
      </c>
      <c r="D2547">
        <f t="shared" si="81"/>
        <v>0.960840583116558</v>
      </c>
      <c r="E2547">
        <v>0.0103942806232743</v>
      </c>
      <c r="G2547">
        <v>2538</v>
      </c>
      <c r="H2547">
        <f ca="1" t="shared" si="82"/>
        <v>-0.0308381598645384</v>
      </c>
    </row>
    <row r="2548" spans="2:8">
      <c r="B2548" s="31">
        <v>36930</v>
      </c>
      <c r="C2548">
        <v>16.287037</v>
      </c>
      <c r="D2548">
        <f t="shared" si="81"/>
        <v>-0.25064030983659</v>
      </c>
      <c r="E2548">
        <v>0.0103870335654055</v>
      </c>
      <c r="G2548">
        <v>2539</v>
      </c>
      <c r="H2548">
        <f ca="1" t="shared" si="82"/>
        <v>-0.0467380563562375</v>
      </c>
    </row>
    <row r="2549" spans="2:8">
      <c r="B2549" s="31">
        <v>36614</v>
      </c>
      <c r="C2549">
        <v>20.369225</v>
      </c>
      <c r="D2549">
        <f t="shared" si="81"/>
        <v>-26.0519333455249</v>
      </c>
      <c r="E2549">
        <v>0.0103781071690257</v>
      </c>
      <c r="G2549">
        <v>2540</v>
      </c>
      <c r="H2549">
        <f ca="1" t="shared" si="82"/>
        <v>-0.00915168998613974</v>
      </c>
    </row>
    <row r="2550" spans="2:8">
      <c r="B2550" s="31">
        <v>42632</v>
      </c>
      <c r="C2550">
        <v>551.026917</v>
      </c>
      <c r="D2550">
        <f t="shared" si="81"/>
        <v>0.740627407499224</v>
      </c>
      <c r="E2550">
        <v>0.0103707075347828</v>
      </c>
      <c r="G2550">
        <v>2541</v>
      </c>
      <c r="H2550">
        <f ca="1" t="shared" si="82"/>
        <v>0.0786048338036612</v>
      </c>
    </row>
    <row r="2551" spans="2:8">
      <c r="B2551" s="31">
        <v>38959</v>
      </c>
      <c r="C2551">
        <v>142.92128</v>
      </c>
      <c r="D2551">
        <f t="shared" si="81"/>
        <v>0.0342617208578036</v>
      </c>
      <c r="E2551">
        <v>0.0103600177664235</v>
      </c>
      <c r="G2551">
        <v>2542</v>
      </c>
      <c r="H2551">
        <f ca="1" t="shared" si="82"/>
        <v>0.0424724697184942</v>
      </c>
    </row>
    <row r="2552" spans="2:8">
      <c r="B2552" s="31">
        <v>40326</v>
      </c>
      <c r="C2552">
        <v>138.024551</v>
      </c>
      <c r="D2552">
        <f t="shared" si="81"/>
        <v>-1.14594381835736</v>
      </c>
      <c r="E2552">
        <v>0.0103401894058688</v>
      </c>
      <c r="G2552">
        <v>2543</v>
      </c>
      <c r="H2552">
        <f ca="1" t="shared" si="82"/>
        <v>-0.00716904485412212</v>
      </c>
    </row>
    <row r="2553" spans="2:8">
      <c r="B2553" s="31">
        <v>41345</v>
      </c>
      <c r="C2553">
        <v>296.192932</v>
      </c>
      <c r="D2553">
        <f t="shared" si="81"/>
        <v>0.76249089563015</v>
      </c>
      <c r="E2553">
        <v>0.0103381028687072</v>
      </c>
      <c r="G2553">
        <v>2544</v>
      </c>
      <c r="H2553">
        <f ca="1" t="shared" si="82"/>
        <v>0.0908989353672703</v>
      </c>
    </row>
    <row r="2554" spans="2:8">
      <c r="B2554" s="31">
        <v>38120</v>
      </c>
      <c r="C2554">
        <v>70.348518</v>
      </c>
      <c r="D2554">
        <f t="shared" si="81"/>
        <v>-1.53017786387483</v>
      </c>
      <c r="E2554">
        <v>0.0103349725149861</v>
      </c>
      <c r="G2554">
        <v>2545</v>
      </c>
      <c r="H2554">
        <f ca="1" t="shared" si="82"/>
        <v>0.0333444360559607</v>
      </c>
    </row>
    <row r="2555" spans="2:8">
      <c r="B2555" s="31">
        <v>43404</v>
      </c>
      <c r="C2555">
        <v>177.994263</v>
      </c>
      <c r="D2555">
        <f t="shared" si="81"/>
        <v>-1.13425560800238</v>
      </c>
      <c r="E2555">
        <v>0.0103295070807985</v>
      </c>
      <c r="G2555">
        <v>2546</v>
      </c>
      <c r="H2555">
        <f ca="1" t="shared" si="82"/>
        <v>-0.012870175060738</v>
      </c>
    </row>
    <row r="2556" spans="2:8">
      <c r="B2556" s="31">
        <v>42362</v>
      </c>
      <c r="C2556">
        <v>379.885254</v>
      </c>
      <c r="D2556">
        <f t="shared" si="81"/>
        <v>0.948834157695418</v>
      </c>
      <c r="E2556">
        <v>0.0103294638543668</v>
      </c>
      <c r="G2556">
        <v>2547</v>
      </c>
      <c r="H2556">
        <f ca="1" t="shared" si="82"/>
        <v>0.0154368027830753</v>
      </c>
    </row>
    <row r="2557" spans="2:8">
      <c r="B2557" s="31">
        <v>36074</v>
      </c>
      <c r="C2557">
        <v>19.437149</v>
      </c>
      <c r="D2557">
        <f t="shared" si="81"/>
        <v>-7.21233396934911</v>
      </c>
      <c r="E2557">
        <v>0.0103211124224031</v>
      </c>
      <c r="G2557">
        <v>2548</v>
      </c>
      <c r="H2557">
        <f ca="1" t="shared" si="82"/>
        <v>-0.00272509273168511</v>
      </c>
    </row>
    <row r="2558" spans="2:8">
      <c r="B2558" s="31">
        <v>38841</v>
      </c>
      <c r="C2558">
        <v>159.624359</v>
      </c>
      <c r="D2558">
        <f t="shared" si="81"/>
        <v>-1.17169330026879</v>
      </c>
      <c r="E2558">
        <v>0.0103066161725354</v>
      </c>
      <c r="G2558">
        <v>2549</v>
      </c>
      <c r="H2558">
        <f ca="1" t="shared" si="82"/>
        <v>0.0261773875287502</v>
      </c>
    </row>
    <row r="2559" spans="2:8">
      <c r="B2559" s="31">
        <v>41556</v>
      </c>
      <c r="C2559">
        <v>346.655151</v>
      </c>
      <c r="D2559">
        <f t="shared" si="81"/>
        <v>0.791926184301816</v>
      </c>
      <c r="E2559">
        <v>0.0103048663482862</v>
      </c>
      <c r="G2559">
        <v>2550</v>
      </c>
      <c r="H2559">
        <f ca="1" t="shared" si="82"/>
        <v>-0.00343141656098492</v>
      </c>
    </row>
    <row r="2560" spans="2:8">
      <c r="B2560" s="31">
        <v>35313</v>
      </c>
      <c r="C2560">
        <v>72.12986</v>
      </c>
      <c r="D2560">
        <f t="shared" si="81"/>
        <v>-5.69491553151497</v>
      </c>
      <c r="E2560">
        <v>0.010296373790272</v>
      </c>
      <c r="G2560">
        <v>2551</v>
      </c>
      <c r="H2560">
        <f ca="1" t="shared" si="82"/>
        <v>-0.0271605959317733</v>
      </c>
    </row>
    <row r="2561" spans="2:8">
      <c r="B2561" s="31">
        <v>42565</v>
      </c>
      <c r="C2561">
        <v>482.90332</v>
      </c>
      <c r="D2561">
        <f t="shared" si="81"/>
        <v>0.299449005651897</v>
      </c>
      <c r="E2561">
        <v>0.010285976083163</v>
      </c>
      <c r="G2561">
        <v>2552</v>
      </c>
      <c r="H2561">
        <f ca="1" t="shared" si="82"/>
        <v>0.0285667292144665</v>
      </c>
    </row>
    <row r="2562" spans="2:8">
      <c r="B2562" s="31">
        <v>43220</v>
      </c>
      <c r="C2562">
        <v>338.298401</v>
      </c>
      <c r="D2562">
        <f t="shared" si="81"/>
        <v>0.938019943523174</v>
      </c>
      <c r="E2562">
        <v>0.0102820290894607</v>
      </c>
      <c r="G2562">
        <v>2553</v>
      </c>
      <c r="H2562">
        <f ca="1" t="shared" si="82"/>
        <v>-0.0197484511391294</v>
      </c>
    </row>
    <row r="2563" spans="2:8">
      <c r="B2563" s="31">
        <v>36112</v>
      </c>
      <c r="C2563">
        <v>20.967754</v>
      </c>
      <c r="D2563">
        <f t="shared" si="81"/>
        <v>-22.0780044920405</v>
      </c>
      <c r="E2563">
        <v>0.0102763987025029</v>
      </c>
      <c r="G2563">
        <v>2554</v>
      </c>
      <c r="H2563">
        <f ca="1" t="shared" si="82"/>
        <v>-0.00118380240061036</v>
      </c>
    </row>
    <row r="2564" spans="2:8">
      <c r="B2564" s="31">
        <v>44489</v>
      </c>
      <c r="C2564">
        <v>483.893921</v>
      </c>
      <c r="D2564">
        <f t="shared" si="81"/>
        <v>0.0396385368106329</v>
      </c>
      <c r="E2564">
        <v>0.0102690833348989</v>
      </c>
      <c r="G2564">
        <v>2555</v>
      </c>
      <c r="H2564">
        <f ca="1" t="shared" si="82"/>
        <v>0.0280841817166905</v>
      </c>
    </row>
    <row r="2565" spans="2:8">
      <c r="B2565" s="31">
        <v>42803</v>
      </c>
      <c r="C2565">
        <v>464.713074</v>
      </c>
      <c r="D2565">
        <f t="shared" si="81"/>
        <v>0.552074413985607</v>
      </c>
      <c r="E2565">
        <v>0.010265162025547</v>
      </c>
      <c r="G2565">
        <v>2556</v>
      </c>
      <c r="H2565">
        <f ca="1" t="shared" si="82"/>
        <v>0.0093769219681719</v>
      </c>
    </row>
    <row r="2566" spans="2:8">
      <c r="B2566" s="31">
        <v>43588</v>
      </c>
      <c r="C2566">
        <v>208.156876</v>
      </c>
      <c r="D2566">
        <f t="shared" si="81"/>
        <v>-0.229128784580722</v>
      </c>
      <c r="E2566">
        <v>0.0102649455596173</v>
      </c>
      <c r="G2566">
        <v>2557</v>
      </c>
      <c r="H2566">
        <f ca="1" t="shared" si="82"/>
        <v>-0.00674463871109755</v>
      </c>
    </row>
    <row r="2567" spans="2:8">
      <c r="B2567" s="31">
        <v>41239</v>
      </c>
      <c r="C2567">
        <v>255.851608</v>
      </c>
      <c r="D2567">
        <f t="shared" si="81"/>
        <v>0.834915475692457</v>
      </c>
      <c r="E2567">
        <v>0.0102582431297441</v>
      </c>
      <c r="G2567">
        <v>2558</v>
      </c>
      <c r="H2567">
        <f ca="1" t="shared" si="82"/>
        <v>0.0251708085581411</v>
      </c>
    </row>
    <row r="2568" spans="2:8">
      <c r="B2568" s="31">
        <v>34806</v>
      </c>
      <c r="C2568">
        <v>42.237141</v>
      </c>
      <c r="D2568">
        <f t="shared" si="81"/>
        <v>-2.78710088355649</v>
      </c>
      <c r="E2568">
        <v>0.0102563996933411</v>
      </c>
      <c r="G2568">
        <v>2559</v>
      </c>
      <c r="H2568">
        <f ca="1" t="shared" si="82"/>
        <v>0.0249562421700614</v>
      </c>
    </row>
    <row r="2569" spans="2:8">
      <c r="B2569" s="31">
        <v>43661</v>
      </c>
      <c r="C2569">
        <v>159.956314</v>
      </c>
      <c r="D2569">
        <f t="shared" si="81"/>
        <v>-0.163534182214276</v>
      </c>
      <c r="E2569">
        <v>0.0102516490846369</v>
      </c>
      <c r="G2569">
        <v>2560</v>
      </c>
      <c r="H2569">
        <f ca="1" t="shared" si="82"/>
        <v>-0.0189460342778046</v>
      </c>
    </row>
    <row r="2570" spans="2:8">
      <c r="B2570" s="31">
        <v>40709</v>
      </c>
      <c r="C2570">
        <v>186.114639</v>
      </c>
      <c r="D2570">
        <f t="shared" ref="D2570:D2633" si="83">(C2570-C2571)/C2570</f>
        <v>0.18914220390799</v>
      </c>
      <c r="E2570">
        <v>0.010209626766651</v>
      </c>
      <c r="G2570">
        <v>2561</v>
      </c>
      <c r="H2570">
        <f ca="1" t="shared" si="82"/>
        <v>-0.0247761162995762</v>
      </c>
    </row>
    <row r="2571" spans="2:8">
      <c r="B2571" s="31">
        <v>44077</v>
      </c>
      <c r="C2571">
        <v>150.912506</v>
      </c>
      <c r="D2571">
        <f t="shared" si="83"/>
        <v>-0.774448494016791</v>
      </c>
      <c r="E2571">
        <v>0.0102074774372907</v>
      </c>
      <c r="G2571">
        <v>2562</v>
      </c>
      <c r="H2571">
        <f ca="1" t="shared" ref="H2571:H2634" si="84">_xlfn.NORM.INV(RAND(),N$12,N$13)</f>
        <v>-0.0229955366457581</v>
      </c>
    </row>
    <row r="2572" spans="2:8">
      <c r="B2572" s="31">
        <v>43284</v>
      </c>
      <c r="C2572">
        <v>267.786469</v>
      </c>
      <c r="D2572">
        <f t="shared" si="83"/>
        <v>0.921341862123736</v>
      </c>
      <c r="E2572">
        <v>0.0102060160478087</v>
      </c>
      <c r="G2572">
        <v>2563</v>
      </c>
      <c r="H2572">
        <f ca="1" t="shared" si="84"/>
        <v>0.0127870879023302</v>
      </c>
    </row>
    <row r="2573" spans="2:8">
      <c r="B2573" s="31">
        <v>33933</v>
      </c>
      <c r="C2573">
        <v>21.063585</v>
      </c>
      <c r="D2573">
        <f t="shared" si="83"/>
        <v>-17.9548450085776</v>
      </c>
      <c r="E2573">
        <v>0.0102041034325354</v>
      </c>
      <c r="G2573">
        <v>2564</v>
      </c>
      <c r="H2573">
        <f ca="1" t="shared" si="84"/>
        <v>0.0134831604315711</v>
      </c>
    </row>
    <row r="2574" spans="2:8">
      <c r="B2574" s="31">
        <v>42195</v>
      </c>
      <c r="C2574">
        <v>399.256989</v>
      </c>
      <c r="D2574">
        <f t="shared" si="83"/>
        <v>0.850625931059155</v>
      </c>
      <c r="E2574">
        <v>0.0102015221078571</v>
      </c>
      <c r="G2574">
        <v>2565</v>
      </c>
      <c r="H2574">
        <f ca="1" t="shared" si="84"/>
        <v>-0.045717235460839</v>
      </c>
    </row>
    <row r="2575" spans="2:8">
      <c r="B2575" s="31">
        <v>35149</v>
      </c>
      <c r="C2575">
        <v>59.638641</v>
      </c>
      <c r="D2575">
        <f t="shared" si="83"/>
        <v>-3.08437839822675</v>
      </c>
      <c r="E2575">
        <v>0.0102007019241099</v>
      </c>
      <c r="G2575">
        <v>2566</v>
      </c>
      <c r="H2575">
        <f ca="1" t="shared" si="84"/>
        <v>-0.0506251052603787</v>
      </c>
    </row>
    <row r="2576" spans="2:8">
      <c r="B2576" s="31">
        <v>44210</v>
      </c>
      <c r="C2576">
        <v>243.586777</v>
      </c>
      <c r="D2576">
        <f t="shared" si="83"/>
        <v>-0.141574733344413</v>
      </c>
      <c r="E2576">
        <v>0.0101998270620412</v>
      </c>
      <c r="G2576">
        <v>2567</v>
      </c>
      <c r="H2576">
        <f ca="1" t="shared" si="84"/>
        <v>-0.0629890812111731</v>
      </c>
    </row>
    <row r="2577" spans="2:8">
      <c r="B2577" s="31">
        <v>44432</v>
      </c>
      <c r="C2577">
        <v>278.07251</v>
      </c>
      <c r="D2577">
        <f t="shared" si="83"/>
        <v>-0.531808692632004</v>
      </c>
      <c r="E2577">
        <v>0.0101856059054525</v>
      </c>
      <c r="G2577">
        <v>2568</v>
      </c>
      <c r="H2577">
        <f ca="1" t="shared" si="84"/>
        <v>0.0217575531360398</v>
      </c>
    </row>
    <row r="2578" spans="2:8">
      <c r="B2578" s="31">
        <v>43061</v>
      </c>
      <c r="C2578">
        <v>425.953888</v>
      </c>
      <c r="D2578">
        <f t="shared" si="83"/>
        <v>0.955480868858744</v>
      </c>
      <c r="E2578">
        <v>0.010149340390573</v>
      </c>
      <c r="G2578">
        <v>2569</v>
      </c>
      <c r="H2578">
        <f ca="1" t="shared" si="84"/>
        <v>0.0314592586922058</v>
      </c>
    </row>
    <row r="2579" spans="2:8">
      <c r="B2579" s="31">
        <v>37337</v>
      </c>
      <c r="C2579">
        <v>18.963097</v>
      </c>
      <c r="D2579">
        <f t="shared" si="83"/>
        <v>-3.06501580411681</v>
      </c>
      <c r="E2579">
        <v>0.0101380064659271</v>
      </c>
      <c r="G2579">
        <v>2570</v>
      </c>
      <c r="H2579">
        <f ca="1" t="shared" si="84"/>
        <v>-0.0104633765761427</v>
      </c>
    </row>
    <row r="2580" spans="2:8">
      <c r="B2580" s="31">
        <v>38551</v>
      </c>
      <c r="C2580">
        <v>77.085289</v>
      </c>
      <c r="D2580">
        <f t="shared" si="83"/>
        <v>-2.73647773442219</v>
      </c>
      <c r="E2580">
        <v>0.0101376541508458</v>
      </c>
      <c r="G2580">
        <v>2571</v>
      </c>
      <c r="H2580">
        <f ca="1" t="shared" si="84"/>
        <v>-0.0392869349087458</v>
      </c>
    </row>
    <row r="2581" spans="2:8">
      <c r="B2581" s="31">
        <v>41390</v>
      </c>
      <c r="C2581">
        <v>288.027466</v>
      </c>
      <c r="D2581">
        <f t="shared" si="83"/>
        <v>-0.517758476547511</v>
      </c>
      <c r="E2581">
        <v>0.0101248295535815</v>
      </c>
      <c r="G2581">
        <v>2572</v>
      </c>
      <c r="H2581">
        <f ca="1" t="shared" si="84"/>
        <v>-0.0221675196643794</v>
      </c>
    </row>
    <row r="2582" spans="2:8">
      <c r="B2582" s="31">
        <v>42164</v>
      </c>
      <c r="C2582">
        <v>437.156128</v>
      </c>
      <c r="D2582">
        <f t="shared" si="83"/>
        <v>0.725815253812478</v>
      </c>
      <c r="E2582">
        <v>0.0101125106497421</v>
      </c>
      <c r="G2582">
        <v>2573</v>
      </c>
      <c r="H2582">
        <f ca="1" t="shared" si="84"/>
        <v>-0.0107961037498449</v>
      </c>
    </row>
    <row r="2583" spans="2:8">
      <c r="B2583" s="31">
        <v>39511</v>
      </c>
      <c r="C2583">
        <v>119.861542</v>
      </c>
      <c r="D2583">
        <f t="shared" si="83"/>
        <v>-2.53008523784885</v>
      </c>
      <c r="E2583">
        <v>0.010111266547864</v>
      </c>
      <c r="G2583">
        <v>2574</v>
      </c>
      <c r="H2583">
        <f ca="1" t="shared" si="84"/>
        <v>0.00686657627535463</v>
      </c>
    </row>
    <row r="2584" spans="2:8">
      <c r="B2584" s="31">
        <v>44705</v>
      </c>
      <c r="C2584">
        <v>423.12146</v>
      </c>
      <c r="D2584">
        <f t="shared" si="83"/>
        <v>0.289642999908348</v>
      </c>
      <c r="E2584">
        <v>0.0100997902588065</v>
      </c>
      <c r="G2584">
        <v>2575</v>
      </c>
      <c r="H2584">
        <f ca="1" t="shared" si="84"/>
        <v>0.0267576443593679</v>
      </c>
    </row>
    <row r="2585" spans="2:8">
      <c r="B2585" s="31">
        <v>41270</v>
      </c>
      <c r="C2585">
        <v>300.567291</v>
      </c>
      <c r="D2585">
        <f t="shared" si="83"/>
        <v>0.522101405239068</v>
      </c>
      <c r="E2585">
        <v>0.0100257981830765</v>
      </c>
      <c r="G2585">
        <v>2576</v>
      </c>
      <c r="H2585">
        <f ca="1" t="shared" si="84"/>
        <v>-0.00698071191078721</v>
      </c>
    </row>
    <row r="2586" spans="2:8">
      <c r="B2586" s="31">
        <v>38950</v>
      </c>
      <c r="C2586">
        <v>143.640686</v>
      </c>
      <c r="D2586">
        <f t="shared" si="83"/>
        <v>0.855669360977572</v>
      </c>
      <c r="E2586">
        <v>0.0100168485689352</v>
      </c>
      <c r="G2586">
        <v>2577</v>
      </c>
      <c r="H2586">
        <f ca="1" t="shared" si="84"/>
        <v>-0.0306831847474646</v>
      </c>
    </row>
    <row r="2587" spans="2:8">
      <c r="B2587" s="31">
        <v>37326</v>
      </c>
      <c r="C2587">
        <v>20.731752</v>
      </c>
      <c r="D2587">
        <f t="shared" si="83"/>
        <v>-6.41677360408324</v>
      </c>
      <c r="E2587">
        <v>0.0100146866506989</v>
      </c>
      <c r="G2587">
        <v>2578</v>
      </c>
      <c r="H2587">
        <f ca="1" t="shared" si="84"/>
        <v>-0.00142367728353308</v>
      </c>
    </row>
    <row r="2588" spans="2:8">
      <c r="B2588" s="31">
        <v>39118</v>
      </c>
      <c r="C2588">
        <v>153.762711</v>
      </c>
      <c r="D2588">
        <f t="shared" si="83"/>
        <v>0.720433415095029</v>
      </c>
      <c r="E2588">
        <v>0.0100103333896082</v>
      </c>
      <c r="G2588">
        <v>2579</v>
      </c>
      <c r="H2588">
        <f ca="1" t="shared" si="84"/>
        <v>0.0102177870119078</v>
      </c>
    </row>
    <row r="2589" spans="2:8">
      <c r="B2589" s="31">
        <v>33731</v>
      </c>
      <c r="C2589">
        <v>42.986916</v>
      </c>
      <c r="D2589">
        <f t="shared" si="83"/>
        <v>0.5</v>
      </c>
      <c r="E2589">
        <v>0.0100001358552915</v>
      </c>
      <c r="G2589">
        <v>2580</v>
      </c>
      <c r="H2589">
        <f ca="1" t="shared" si="84"/>
        <v>0.00750930305131655</v>
      </c>
    </row>
    <row r="2590" spans="2:8">
      <c r="B2590" s="31">
        <v>34199</v>
      </c>
      <c r="C2590">
        <v>21.493458</v>
      </c>
      <c r="D2590">
        <f t="shared" si="83"/>
        <v>0</v>
      </c>
      <c r="E2590">
        <v>0.010000112592399</v>
      </c>
      <c r="G2590">
        <v>2581</v>
      </c>
      <c r="H2590">
        <f ca="1" t="shared" si="84"/>
        <v>0.0286302515103188</v>
      </c>
    </row>
    <row r="2591" spans="2:8">
      <c r="B2591" s="31">
        <v>34047</v>
      </c>
      <c r="C2591">
        <v>21.493458</v>
      </c>
      <c r="D2591">
        <f t="shared" si="83"/>
        <v>0</v>
      </c>
      <c r="E2591">
        <v>0.010000112592399</v>
      </c>
      <c r="G2591">
        <v>2582</v>
      </c>
      <c r="H2591">
        <f ca="1" t="shared" si="84"/>
        <v>-0.0538147714099486</v>
      </c>
    </row>
    <row r="2592" spans="2:8">
      <c r="B2592" s="31">
        <v>33961</v>
      </c>
      <c r="C2592">
        <v>21.493458</v>
      </c>
      <c r="D2592">
        <f t="shared" si="83"/>
        <v>-2.77033923531523</v>
      </c>
      <c r="E2592">
        <v>0.010000112592399</v>
      </c>
      <c r="G2592">
        <v>2583</v>
      </c>
      <c r="H2592">
        <f ca="1" t="shared" si="84"/>
        <v>-0.0082335397665482</v>
      </c>
    </row>
    <row r="2593" spans="2:8">
      <c r="B2593" s="31">
        <v>40043</v>
      </c>
      <c r="C2593">
        <v>81.037628</v>
      </c>
      <c r="D2593">
        <f t="shared" si="83"/>
        <v>0.753186001446143</v>
      </c>
      <c r="E2593">
        <v>0.00999889828956991</v>
      </c>
      <c r="G2593">
        <v>2584</v>
      </c>
      <c r="H2593">
        <f ca="1" t="shared" si="84"/>
        <v>-0.00748004976818189</v>
      </c>
    </row>
    <row r="2594" spans="2:8">
      <c r="B2594" s="31">
        <v>37330</v>
      </c>
      <c r="C2594">
        <v>20.001221</v>
      </c>
      <c r="D2594">
        <f t="shared" si="83"/>
        <v>-21.6255550598636</v>
      </c>
      <c r="E2594">
        <v>0.00999618973261687</v>
      </c>
      <c r="G2594">
        <v>2585</v>
      </c>
      <c r="H2594">
        <f ca="1" t="shared" si="84"/>
        <v>0.0253641087218168</v>
      </c>
    </row>
    <row r="2595" spans="2:8">
      <c r="B2595" s="31">
        <v>42852</v>
      </c>
      <c r="C2595">
        <v>452.538727</v>
      </c>
      <c r="D2595">
        <f t="shared" si="83"/>
        <v>-0.411324686472634</v>
      </c>
      <c r="E2595">
        <v>0.00999232050255002</v>
      </c>
      <c r="G2595">
        <v>2586</v>
      </c>
      <c r="H2595">
        <f ca="1" t="shared" si="84"/>
        <v>0.00837746413666052</v>
      </c>
    </row>
    <row r="2596" spans="2:8">
      <c r="B2596" s="31">
        <v>45187</v>
      </c>
      <c r="C2596">
        <v>638.679077</v>
      </c>
      <c r="D2596">
        <f t="shared" si="83"/>
        <v>0.940777378871298</v>
      </c>
      <c r="E2596">
        <v>0.00998985285375179</v>
      </c>
      <c r="G2596">
        <v>2587</v>
      </c>
      <c r="H2596">
        <f ca="1" t="shared" si="84"/>
        <v>-0.0232939487254816</v>
      </c>
    </row>
    <row r="2597" spans="2:8">
      <c r="B2597" s="31">
        <v>36544</v>
      </c>
      <c r="C2597">
        <v>37.824249</v>
      </c>
      <c r="D2597">
        <f t="shared" si="83"/>
        <v>-0.986446763291982</v>
      </c>
      <c r="E2597">
        <v>0.00998013205761201</v>
      </c>
      <c r="G2597">
        <v>2588</v>
      </c>
      <c r="H2597">
        <f ca="1" t="shared" si="84"/>
        <v>0.00783509234891188</v>
      </c>
    </row>
    <row r="2598" spans="2:8">
      <c r="B2598" s="31">
        <v>35254</v>
      </c>
      <c r="C2598">
        <v>75.135857</v>
      </c>
      <c r="D2598">
        <f t="shared" si="83"/>
        <v>-1.70016602059919</v>
      </c>
      <c r="E2598">
        <v>0.00997816528531779</v>
      </c>
      <c r="G2598">
        <v>2589</v>
      </c>
      <c r="H2598">
        <f ca="1" t="shared" si="84"/>
        <v>0.0245942333701045</v>
      </c>
    </row>
    <row r="2599" spans="2:8">
      <c r="B2599" s="31">
        <v>40448</v>
      </c>
      <c r="C2599">
        <v>202.879288</v>
      </c>
      <c r="D2599">
        <f t="shared" si="83"/>
        <v>0.908652750200898</v>
      </c>
      <c r="E2599">
        <v>0.0099659310712881</v>
      </c>
      <c r="G2599">
        <v>2590</v>
      </c>
      <c r="H2599">
        <f ca="1" t="shared" si="84"/>
        <v>-0.0119487234955863</v>
      </c>
    </row>
    <row r="2600" spans="2:8">
      <c r="B2600" s="31">
        <v>37286</v>
      </c>
      <c r="C2600">
        <v>18.532465</v>
      </c>
      <c r="D2600">
        <f t="shared" si="83"/>
        <v>-4.59100416485341</v>
      </c>
      <c r="E2600">
        <v>0.00995847017652533</v>
      </c>
      <c r="G2600">
        <v>2591</v>
      </c>
      <c r="H2600">
        <f ca="1" t="shared" si="84"/>
        <v>-0.0134593287902802</v>
      </c>
    </row>
    <row r="2601" spans="2:8">
      <c r="B2601" s="31">
        <v>40066</v>
      </c>
      <c r="C2601">
        <v>103.615089</v>
      </c>
      <c r="D2601">
        <f t="shared" si="83"/>
        <v>0.574729603330264</v>
      </c>
      <c r="E2601">
        <v>0.00995284576747302</v>
      </c>
      <c r="G2601">
        <v>2592</v>
      </c>
      <c r="H2601">
        <f ca="1" t="shared" si="84"/>
        <v>-0.0321079886090534</v>
      </c>
    </row>
    <row r="2602" spans="2:8">
      <c r="B2602" s="31">
        <v>35405</v>
      </c>
      <c r="C2602">
        <v>44.06443</v>
      </c>
      <c r="D2602">
        <f t="shared" si="83"/>
        <v>0.684305799484981</v>
      </c>
      <c r="E2602">
        <v>0.00995210876437081</v>
      </c>
      <c r="G2602">
        <v>2593</v>
      </c>
      <c r="H2602">
        <f ca="1" t="shared" si="84"/>
        <v>0.0289710636229554</v>
      </c>
    </row>
    <row r="2603" spans="2:8">
      <c r="B2603" s="31">
        <v>36755</v>
      </c>
      <c r="C2603">
        <v>13.910885</v>
      </c>
      <c r="D2603">
        <f t="shared" si="83"/>
        <v>-16.9534591077419</v>
      </c>
      <c r="E2603">
        <v>0.00995012179311382</v>
      </c>
      <c r="G2603">
        <v>2594</v>
      </c>
      <c r="H2603">
        <f ca="1" t="shared" si="84"/>
        <v>0.0475647877893611</v>
      </c>
    </row>
    <row r="2604" spans="2:8">
      <c r="B2604" s="31">
        <v>43328</v>
      </c>
      <c r="C2604">
        <v>249.748505</v>
      </c>
      <c r="D2604">
        <f t="shared" si="83"/>
        <v>0.536235029715193</v>
      </c>
      <c r="E2604">
        <v>0.00994830379465127</v>
      </c>
      <c r="G2604">
        <v>2595</v>
      </c>
      <c r="H2604">
        <f ca="1" t="shared" si="84"/>
        <v>-0.00224819880374114</v>
      </c>
    </row>
    <row r="2605" spans="2:8">
      <c r="B2605" s="31">
        <v>39588</v>
      </c>
      <c r="C2605">
        <v>115.824608</v>
      </c>
      <c r="D2605">
        <f t="shared" si="83"/>
        <v>-3.36100868996682</v>
      </c>
      <c r="E2605">
        <v>0.00994772199013185</v>
      </c>
      <c r="G2605">
        <v>2596</v>
      </c>
      <c r="H2605">
        <f ca="1" t="shared" si="84"/>
        <v>-0.027096425222742</v>
      </c>
    </row>
    <row r="2606" spans="2:8">
      <c r="B2606" s="31">
        <v>42583</v>
      </c>
      <c r="C2606">
        <v>505.112122</v>
      </c>
      <c r="D2606">
        <f t="shared" si="83"/>
        <v>0.405902626506358</v>
      </c>
      <c r="E2606">
        <v>0.00993600981130285</v>
      </c>
      <c r="G2606">
        <v>2597</v>
      </c>
      <c r="H2606">
        <f ca="1" t="shared" si="84"/>
        <v>0.0400215351328288</v>
      </c>
    </row>
    <row r="2607" spans="2:8">
      <c r="B2607" s="31">
        <v>44460</v>
      </c>
      <c r="C2607">
        <v>300.085785</v>
      </c>
      <c r="D2607">
        <f t="shared" si="83"/>
        <v>0.824073579493277</v>
      </c>
      <c r="E2607">
        <v>0.00993530899839194</v>
      </c>
      <c r="G2607">
        <v>2598</v>
      </c>
      <c r="H2607">
        <f ca="1" t="shared" si="84"/>
        <v>-0.0158259457835882</v>
      </c>
    </row>
    <row r="2608" spans="2:8">
      <c r="B2608" s="31">
        <v>34948</v>
      </c>
      <c r="C2608">
        <v>52.793018</v>
      </c>
      <c r="D2608">
        <f t="shared" si="83"/>
        <v>-17.6419151865877</v>
      </c>
      <c r="E2608">
        <v>0.00993388936393077</v>
      </c>
      <c r="G2608">
        <v>2599</v>
      </c>
      <c r="H2608">
        <f ca="1" t="shared" si="84"/>
        <v>-0.000307968481751371</v>
      </c>
    </row>
    <row r="2609" spans="2:8">
      <c r="B2609" s="31">
        <v>45355</v>
      </c>
      <c r="C2609">
        <v>984.162964</v>
      </c>
      <c r="D2609">
        <f t="shared" si="83"/>
        <v>0.777325656404197</v>
      </c>
      <c r="E2609">
        <v>0.00992705208118352</v>
      </c>
      <c r="G2609">
        <v>2600</v>
      </c>
      <c r="H2609">
        <f ca="1" t="shared" si="84"/>
        <v>-0.0128725522882567</v>
      </c>
    </row>
    <row r="2610" spans="2:8">
      <c r="B2610" s="31">
        <v>40483</v>
      </c>
      <c r="C2610">
        <v>219.147842</v>
      </c>
      <c r="D2610">
        <f t="shared" si="83"/>
        <v>0.696499000889089</v>
      </c>
      <c r="E2610">
        <v>0.00990950209767527</v>
      </c>
      <c r="G2610">
        <v>2601</v>
      </c>
      <c r="H2610">
        <f ca="1" t="shared" si="84"/>
        <v>-0.0134198999499539</v>
      </c>
    </row>
    <row r="2611" spans="2:8">
      <c r="B2611" s="31">
        <v>37970</v>
      </c>
      <c r="C2611">
        <v>66.511589</v>
      </c>
      <c r="D2611">
        <f t="shared" si="83"/>
        <v>0.342169648059378</v>
      </c>
      <c r="E2611">
        <v>0.00990661943138968</v>
      </c>
      <c r="G2611">
        <v>2602</v>
      </c>
      <c r="H2611">
        <f ca="1" t="shared" si="84"/>
        <v>0.0489371045981515</v>
      </c>
    </row>
    <row r="2612" spans="2:8">
      <c r="B2612" s="31">
        <v>34662</v>
      </c>
      <c r="C2612">
        <v>43.753342</v>
      </c>
      <c r="D2612">
        <f t="shared" si="83"/>
        <v>-4.3664141358619</v>
      </c>
      <c r="E2612">
        <v>0.00990088939948877</v>
      </c>
      <c r="G2612">
        <v>2603</v>
      </c>
      <c r="H2612">
        <f ca="1" t="shared" si="84"/>
        <v>0.0769686882239508</v>
      </c>
    </row>
    <row r="2613" spans="2:8">
      <c r="B2613" s="31">
        <v>40637</v>
      </c>
      <c r="C2613">
        <v>234.798553</v>
      </c>
      <c r="D2613">
        <f t="shared" si="83"/>
        <v>0.859806576405946</v>
      </c>
      <c r="E2613">
        <v>0.00988675172968377</v>
      </c>
      <c r="G2613">
        <v>2604</v>
      </c>
      <c r="H2613">
        <f ca="1" t="shared" si="84"/>
        <v>-0.00278841381976031</v>
      </c>
    </row>
    <row r="2614" spans="2:8">
      <c r="B2614" s="31">
        <v>35831</v>
      </c>
      <c r="C2614">
        <v>32.917213</v>
      </c>
      <c r="D2614">
        <f t="shared" si="83"/>
        <v>-0.18222147178742</v>
      </c>
      <c r="E2614">
        <v>0.00988115245358105</v>
      </c>
      <c r="G2614">
        <v>2605</v>
      </c>
      <c r="H2614">
        <f ca="1" t="shared" si="84"/>
        <v>0.00591430434767002</v>
      </c>
    </row>
    <row r="2615" spans="2:8">
      <c r="B2615" s="31">
        <v>37846</v>
      </c>
      <c r="C2615">
        <v>38.915436</v>
      </c>
      <c r="D2615">
        <f t="shared" si="83"/>
        <v>-2.28761641010523</v>
      </c>
      <c r="E2615">
        <v>0.00987682625475399</v>
      </c>
      <c r="G2615">
        <v>2606</v>
      </c>
      <c r="H2615">
        <f ca="1" t="shared" si="84"/>
        <v>-0.00857922705222573</v>
      </c>
    </row>
    <row r="2616" spans="2:8">
      <c r="B2616" s="31">
        <v>39153</v>
      </c>
      <c r="C2616">
        <v>127.939026</v>
      </c>
      <c r="D2616">
        <f t="shared" si="83"/>
        <v>0.251556425011396</v>
      </c>
      <c r="E2616">
        <v>0.00987338296603877</v>
      </c>
      <c r="G2616">
        <v>2607</v>
      </c>
      <c r="H2616">
        <f ca="1" t="shared" si="84"/>
        <v>-0.0098062062305911</v>
      </c>
    </row>
    <row r="2617" spans="2:8">
      <c r="B2617" s="31">
        <v>44000</v>
      </c>
      <c r="C2617">
        <v>95.755142</v>
      </c>
      <c r="D2617">
        <f t="shared" si="83"/>
        <v>0.885963889020184</v>
      </c>
      <c r="E2617">
        <v>0.00985983603888344</v>
      </c>
      <c r="G2617">
        <v>2608</v>
      </c>
      <c r="H2617">
        <f ca="1" t="shared" si="84"/>
        <v>0.0112653961200605</v>
      </c>
    </row>
    <row r="2618" spans="2:8">
      <c r="B2618" s="31">
        <v>37090</v>
      </c>
      <c r="C2618">
        <v>10.919544</v>
      </c>
      <c r="D2618">
        <f t="shared" si="83"/>
        <v>0.0711267796530697</v>
      </c>
      <c r="E2618">
        <v>0.00985901975393848</v>
      </c>
      <c r="G2618">
        <v>2609</v>
      </c>
      <c r="H2618">
        <f ca="1" t="shared" si="84"/>
        <v>0.0197686203321534</v>
      </c>
    </row>
    <row r="2619" spans="2:8">
      <c r="B2619" s="31">
        <v>37062</v>
      </c>
      <c r="C2619">
        <v>10.142872</v>
      </c>
      <c r="D2619">
        <f t="shared" si="83"/>
        <v>-20.379828021097</v>
      </c>
      <c r="E2619">
        <v>0.00985588697165864</v>
      </c>
      <c r="G2619">
        <v>2610</v>
      </c>
      <c r="H2619">
        <f ca="1" t="shared" si="84"/>
        <v>-0.0392572605115923</v>
      </c>
    </row>
    <row r="2620" spans="2:8">
      <c r="B2620" s="31">
        <v>43566</v>
      </c>
      <c r="C2620">
        <v>216.852859</v>
      </c>
      <c r="D2620">
        <f t="shared" si="83"/>
        <v>0.408553349992955</v>
      </c>
      <c r="E2620">
        <v>0.0098533079520063</v>
      </c>
      <c r="G2620">
        <v>2611</v>
      </c>
      <c r="H2620">
        <f ca="1" t="shared" si="84"/>
        <v>-0.0331602365958331</v>
      </c>
    </row>
    <row r="2621" spans="2:8">
      <c r="B2621" s="31">
        <v>39198</v>
      </c>
      <c r="C2621">
        <v>128.256897</v>
      </c>
      <c r="D2621">
        <f t="shared" si="83"/>
        <v>0.846887282794624</v>
      </c>
      <c r="E2621">
        <v>0.00984861656211753</v>
      </c>
      <c r="G2621">
        <v>2612</v>
      </c>
      <c r="H2621">
        <f ca="1" t="shared" si="84"/>
        <v>0.0255847704763452</v>
      </c>
    </row>
    <row r="2622" spans="2:8">
      <c r="B2622" s="31">
        <v>36019</v>
      </c>
      <c r="C2622">
        <v>19.637762</v>
      </c>
      <c r="D2622">
        <f t="shared" si="83"/>
        <v>-8.77744826523511</v>
      </c>
      <c r="E2622">
        <v>0.00983737352555748</v>
      </c>
      <c r="G2622">
        <v>2613</v>
      </c>
      <c r="H2622">
        <f ca="1" t="shared" si="84"/>
        <v>0.0330287315051002</v>
      </c>
    </row>
    <row r="2623" spans="2:8">
      <c r="B2623" s="31">
        <v>44201</v>
      </c>
      <c r="C2623">
        <v>192.007202</v>
      </c>
      <c r="D2623">
        <f t="shared" si="83"/>
        <v>-3.91018378050215</v>
      </c>
      <c r="E2623">
        <v>0.00983439673268086</v>
      </c>
      <c r="G2623">
        <v>2614</v>
      </c>
      <c r="H2623">
        <f ca="1" t="shared" si="84"/>
        <v>-0.0270938930422865</v>
      </c>
    </row>
    <row r="2624" spans="2:8">
      <c r="B2624" s="31">
        <v>45429</v>
      </c>
      <c r="C2624">
        <v>942.790649</v>
      </c>
      <c r="D2624">
        <f t="shared" si="83"/>
        <v>0.705888067203348</v>
      </c>
      <c r="E2624">
        <v>0.00983402095665039</v>
      </c>
      <c r="G2624">
        <v>2615</v>
      </c>
      <c r="H2624">
        <f ca="1" t="shared" si="84"/>
        <v>-0.00667721002590743</v>
      </c>
    </row>
    <row r="2625" spans="2:8">
      <c r="B2625" s="31">
        <v>41386</v>
      </c>
      <c r="C2625">
        <v>277.28598</v>
      </c>
      <c r="D2625">
        <f t="shared" si="83"/>
        <v>0.0713408950571537</v>
      </c>
      <c r="E2625">
        <v>0.00981597410730974</v>
      </c>
      <c r="G2625">
        <v>2616</v>
      </c>
      <c r="H2625">
        <f ca="1" t="shared" si="84"/>
        <v>-0.0046341632099118</v>
      </c>
    </row>
    <row r="2626" spans="2:8">
      <c r="B2626" s="31">
        <v>41199</v>
      </c>
      <c r="C2626">
        <v>257.50415</v>
      </c>
      <c r="D2626">
        <f t="shared" si="83"/>
        <v>0.829724480168572</v>
      </c>
      <c r="E2626">
        <v>0.00981518161940298</v>
      </c>
      <c r="G2626">
        <v>2617</v>
      </c>
      <c r="H2626">
        <f ca="1" t="shared" si="84"/>
        <v>0.0349186274225306</v>
      </c>
    </row>
    <row r="2627" spans="2:8">
      <c r="B2627" s="31">
        <v>33701</v>
      </c>
      <c r="C2627">
        <v>43.846653</v>
      </c>
      <c r="D2627">
        <f t="shared" si="83"/>
        <v>-10.0995162162092</v>
      </c>
      <c r="E2627">
        <v>0.00980387260117668</v>
      </c>
      <c r="G2627">
        <v>2618</v>
      </c>
      <c r="H2627">
        <f ca="1" t="shared" si="84"/>
        <v>0.0343759909019631</v>
      </c>
    </row>
    <row r="2628" spans="2:8">
      <c r="B2628" s="31">
        <v>44504</v>
      </c>
      <c r="C2628">
        <v>486.676636</v>
      </c>
      <c r="D2628">
        <f t="shared" si="83"/>
        <v>0.893821892859472</v>
      </c>
      <c r="E2628">
        <v>0.00980189852384859</v>
      </c>
      <c r="G2628">
        <v>2619</v>
      </c>
      <c r="H2628">
        <f ca="1" t="shared" si="84"/>
        <v>0.0153474673101136</v>
      </c>
    </row>
    <row r="2629" spans="2:8">
      <c r="B2629" s="31">
        <v>35682</v>
      </c>
      <c r="C2629">
        <v>51.674404</v>
      </c>
      <c r="D2629">
        <f t="shared" si="83"/>
        <v>-4.70915734219208</v>
      </c>
      <c r="E2629">
        <v>0.00979186910409261</v>
      </c>
      <c r="G2629">
        <v>2620</v>
      </c>
      <c r="H2629">
        <f ca="1" t="shared" si="84"/>
        <v>0.0356009868356892</v>
      </c>
    </row>
    <row r="2630" spans="2:8">
      <c r="B2630" s="31">
        <v>44410</v>
      </c>
      <c r="C2630">
        <v>295.017303</v>
      </c>
      <c r="D2630">
        <f t="shared" si="83"/>
        <v>0.849489678915545</v>
      </c>
      <c r="E2630">
        <v>0.009769291396444</v>
      </c>
      <c r="G2630">
        <v>2621</v>
      </c>
      <c r="H2630">
        <f ca="1" t="shared" si="84"/>
        <v>0.0146855687875672</v>
      </c>
    </row>
    <row r="2631" spans="2:8">
      <c r="B2631" s="31">
        <v>34501</v>
      </c>
      <c r="C2631">
        <v>44.403149</v>
      </c>
      <c r="D2631">
        <f t="shared" si="83"/>
        <v>0.537950833171764</v>
      </c>
      <c r="E2631">
        <v>0.00975626751156766</v>
      </c>
      <c r="G2631">
        <v>2622</v>
      </c>
      <c r="H2631">
        <f ca="1" t="shared" si="84"/>
        <v>-0.0186142794145169</v>
      </c>
    </row>
    <row r="2632" spans="2:8">
      <c r="B2632" s="31">
        <v>37474</v>
      </c>
      <c r="C2632">
        <v>20.516438</v>
      </c>
      <c r="D2632">
        <f t="shared" si="83"/>
        <v>-12.7170446448843</v>
      </c>
      <c r="E2632">
        <v>0.00974501519220839</v>
      </c>
      <c r="G2632">
        <v>2623</v>
      </c>
      <c r="H2632">
        <f ca="1" t="shared" si="84"/>
        <v>-0.0263346622297768</v>
      </c>
    </row>
    <row r="2633" spans="2:8">
      <c r="B2633" s="31">
        <v>41492</v>
      </c>
      <c r="C2633">
        <v>281.424896</v>
      </c>
      <c r="D2633">
        <f t="shared" si="83"/>
        <v>-0.776469083246992</v>
      </c>
      <c r="E2633">
        <v>0.00973754290736239</v>
      </c>
      <c r="G2633">
        <v>2624</v>
      </c>
      <c r="H2633">
        <f ca="1" t="shared" si="84"/>
        <v>-0.0337366360999176</v>
      </c>
    </row>
    <row r="2634" spans="2:8">
      <c r="B2634" s="31">
        <v>41940</v>
      </c>
      <c r="C2634">
        <v>499.942627</v>
      </c>
      <c r="D2634">
        <f t="shared" ref="D2634:D2697" si="85">(C2634-C2635)/C2634</f>
        <v>0.366661334921537</v>
      </c>
      <c r="E2634">
        <v>0.00973164666752856</v>
      </c>
      <c r="G2634">
        <v>2625</v>
      </c>
      <c r="H2634">
        <f ca="1" t="shared" si="84"/>
        <v>0.0487891543633975</v>
      </c>
    </row>
    <row r="2635" spans="2:8">
      <c r="B2635" s="31">
        <v>44343</v>
      </c>
      <c r="C2635">
        <v>316.632996</v>
      </c>
      <c r="D2635">
        <f t="shared" si="85"/>
        <v>0.847415529618398</v>
      </c>
      <c r="E2635">
        <v>0.00973000615513856</v>
      </c>
      <c r="G2635">
        <v>2626</v>
      </c>
      <c r="H2635">
        <f ca="1" t="shared" ref="H2635:H2698" si="86">_xlfn.NORM.INV(RAND(),N$12,N$13)</f>
        <v>0.00608522013958067</v>
      </c>
    </row>
    <row r="2636" spans="2:8">
      <c r="B2636" s="31">
        <v>35712</v>
      </c>
      <c r="C2636">
        <v>48.313278</v>
      </c>
      <c r="D2636">
        <f t="shared" si="85"/>
        <v>-8.83679165797858</v>
      </c>
      <c r="E2636">
        <v>0.00972480070592598</v>
      </c>
      <c r="G2636">
        <v>2627</v>
      </c>
      <c r="H2636">
        <f ca="1" t="shared" si="86"/>
        <v>0.0435564281579469</v>
      </c>
    </row>
    <row r="2637" spans="2:8">
      <c r="B2637" s="31">
        <v>45042</v>
      </c>
      <c r="C2637">
        <v>475.24765</v>
      </c>
      <c r="D2637">
        <f t="shared" si="85"/>
        <v>0.107486427339514</v>
      </c>
      <c r="E2637">
        <v>0.00972399758315481</v>
      </c>
      <c r="G2637">
        <v>2628</v>
      </c>
      <c r="H2637">
        <f ca="1" t="shared" si="86"/>
        <v>0.025462674730668</v>
      </c>
    </row>
    <row r="2638" spans="2:8">
      <c r="B2638" s="31">
        <v>42864</v>
      </c>
      <c r="C2638">
        <v>424.164978</v>
      </c>
      <c r="D2638">
        <f t="shared" si="85"/>
        <v>0.674320518748721</v>
      </c>
      <c r="E2638">
        <v>0.00972347839618203</v>
      </c>
      <c r="G2638">
        <v>2629</v>
      </c>
      <c r="H2638">
        <f ca="1" t="shared" si="86"/>
        <v>-0.00735573688030408</v>
      </c>
    </row>
    <row r="2639" spans="2:8">
      <c r="B2639" s="31">
        <v>44141</v>
      </c>
      <c r="C2639">
        <v>138.14183</v>
      </c>
      <c r="D2639">
        <f t="shared" si="85"/>
        <v>0.679485120473647</v>
      </c>
      <c r="E2639">
        <v>0.00971218493341222</v>
      </c>
      <c r="G2639">
        <v>2630</v>
      </c>
      <c r="H2639">
        <f ca="1" t="shared" si="86"/>
        <v>0.0125456076198796</v>
      </c>
    </row>
    <row r="2640" spans="2:8">
      <c r="B2640" s="31">
        <v>33696</v>
      </c>
      <c r="C2640">
        <v>44.276512</v>
      </c>
      <c r="D2640">
        <f t="shared" si="85"/>
        <v>-9.17809289042461</v>
      </c>
      <c r="E2640">
        <v>0.00970851091431939</v>
      </c>
      <c r="G2640">
        <v>2631</v>
      </c>
      <c r="H2640">
        <f ca="1" t="shared" si="86"/>
        <v>0.0144568474013007</v>
      </c>
    </row>
    <row r="2641" spans="2:8">
      <c r="B2641" s="31">
        <v>44762</v>
      </c>
      <c r="C2641">
        <v>450.650452</v>
      </c>
      <c r="D2641">
        <f t="shared" si="85"/>
        <v>0.811879636148684</v>
      </c>
      <c r="E2641">
        <v>0.0097033831445041</v>
      </c>
      <c r="G2641">
        <v>2632</v>
      </c>
      <c r="H2641">
        <f ca="1" t="shared" si="86"/>
        <v>-0.00393495830938551</v>
      </c>
    </row>
    <row r="2642" spans="2:8">
      <c r="B2642" s="31">
        <v>38608</v>
      </c>
      <c r="C2642">
        <v>84.776527</v>
      </c>
      <c r="D2642">
        <f t="shared" si="85"/>
        <v>0.599350112561228</v>
      </c>
      <c r="E2642">
        <v>0.00970299243327108</v>
      </c>
      <c r="G2642">
        <v>2633</v>
      </c>
      <c r="H2642">
        <f ca="1" t="shared" si="86"/>
        <v>-0.0157470760457198</v>
      </c>
    </row>
    <row r="2643" spans="2:8">
      <c r="B2643" s="31">
        <v>37813</v>
      </c>
      <c r="C2643">
        <v>33.965706</v>
      </c>
      <c r="D2643">
        <f t="shared" si="85"/>
        <v>-3.22087652174814</v>
      </c>
      <c r="E2643">
        <v>0.00970001918994407</v>
      </c>
      <c r="G2643">
        <v>2634</v>
      </c>
      <c r="H2643">
        <f ca="1" t="shared" si="86"/>
        <v>-0.0102499238473583</v>
      </c>
    </row>
    <row r="2644" spans="2:8">
      <c r="B2644" s="31">
        <v>40359</v>
      </c>
      <c r="C2644">
        <v>143.365051</v>
      </c>
      <c r="D2644">
        <f t="shared" si="85"/>
        <v>0.189480635695516</v>
      </c>
      <c r="E2644">
        <v>0.00969797025357305</v>
      </c>
      <c r="G2644">
        <v>2635</v>
      </c>
      <c r="H2644">
        <f ca="1" t="shared" si="86"/>
        <v>0.0492922857250162</v>
      </c>
    </row>
    <row r="2645" spans="2:8">
      <c r="B2645" s="31">
        <v>39324</v>
      </c>
      <c r="C2645">
        <v>116.20015</v>
      </c>
      <c r="D2645">
        <f t="shared" si="85"/>
        <v>-0.0987145197316872</v>
      </c>
      <c r="E2645">
        <v>0.00969522844850029</v>
      </c>
      <c r="G2645">
        <v>2636</v>
      </c>
      <c r="H2645">
        <f ca="1" t="shared" si="86"/>
        <v>0.0165312459555902</v>
      </c>
    </row>
    <row r="2646" spans="2:8">
      <c r="B2646" s="31">
        <v>39234</v>
      </c>
      <c r="C2646">
        <v>127.670792</v>
      </c>
      <c r="D2646">
        <f t="shared" si="85"/>
        <v>-1.12900270877931</v>
      </c>
      <c r="E2646">
        <v>0.00969310192733826</v>
      </c>
      <c r="G2646">
        <v>2637</v>
      </c>
      <c r="H2646">
        <f ca="1" t="shared" si="86"/>
        <v>0.0355420496303242</v>
      </c>
    </row>
    <row r="2647" spans="2:8">
      <c r="B2647" s="31">
        <v>43290</v>
      </c>
      <c r="C2647">
        <v>271.811462</v>
      </c>
      <c r="D2647">
        <f t="shared" si="85"/>
        <v>-1.27250823955319</v>
      </c>
      <c r="E2647">
        <v>0.00968920140681935</v>
      </c>
      <c r="G2647">
        <v>2638</v>
      </c>
      <c r="H2647">
        <f ca="1" t="shared" si="86"/>
        <v>-0.00272136007758922</v>
      </c>
    </row>
    <row r="2648" spans="2:8">
      <c r="B2648" s="31">
        <v>45204</v>
      </c>
      <c r="C2648">
        <v>617.693787</v>
      </c>
      <c r="D2648">
        <f t="shared" si="85"/>
        <v>0.243159314794921</v>
      </c>
      <c r="E2648">
        <v>0.00968361205161366</v>
      </c>
      <c r="G2648">
        <v>2639</v>
      </c>
      <c r="H2648">
        <f ca="1" t="shared" si="86"/>
        <v>0.00858283011842922</v>
      </c>
    </row>
    <row r="2649" spans="2:8">
      <c r="B2649" s="31">
        <v>42828</v>
      </c>
      <c r="C2649">
        <v>467.495789</v>
      </c>
      <c r="D2649">
        <f t="shared" si="85"/>
        <v>0.904092507237536</v>
      </c>
      <c r="E2649">
        <v>0.009672561991783</v>
      </c>
      <c r="G2649">
        <v>2640</v>
      </c>
      <c r="H2649">
        <f ca="1" t="shared" si="86"/>
        <v>0.0263963511256137</v>
      </c>
    </row>
    <row r="2650" spans="2:8">
      <c r="B2650" s="31">
        <v>34494</v>
      </c>
      <c r="C2650">
        <v>44.836349</v>
      </c>
      <c r="D2650">
        <f t="shared" si="85"/>
        <v>-9.20949134373095</v>
      </c>
      <c r="E2650">
        <v>0.0096618036406131</v>
      </c>
      <c r="G2650">
        <v>2641</v>
      </c>
      <c r="H2650">
        <f ca="1" t="shared" si="86"/>
        <v>-0.0294323649544559</v>
      </c>
    </row>
    <row r="2651" spans="2:8">
      <c r="B2651" s="31">
        <v>42935</v>
      </c>
      <c r="C2651">
        <v>457.756317</v>
      </c>
      <c r="D2651">
        <f t="shared" si="85"/>
        <v>0.813883359254658</v>
      </c>
      <c r="E2651">
        <v>0.00966135438388721</v>
      </c>
      <c r="G2651">
        <v>2642</v>
      </c>
      <c r="H2651">
        <f ca="1" t="shared" si="86"/>
        <v>-0.0120298106145599</v>
      </c>
    </row>
    <row r="2652" spans="2:8">
      <c r="B2652" s="31">
        <v>38649</v>
      </c>
      <c r="C2652">
        <v>85.196068</v>
      </c>
      <c r="D2652">
        <f t="shared" si="85"/>
        <v>-2.87247254180792</v>
      </c>
      <c r="E2652">
        <v>0.00965557471502082</v>
      </c>
      <c r="G2652">
        <v>2643</v>
      </c>
      <c r="H2652">
        <f ca="1" t="shared" si="86"/>
        <v>-0.0189077287166814</v>
      </c>
    </row>
    <row r="2653" spans="2:8">
      <c r="B2653" s="31">
        <v>41541</v>
      </c>
      <c r="C2653">
        <v>329.919434</v>
      </c>
      <c r="D2653">
        <f t="shared" si="85"/>
        <v>0.459499575887367</v>
      </c>
      <c r="E2653">
        <v>0.00964119318900155</v>
      </c>
      <c r="G2653">
        <v>2644</v>
      </c>
      <c r="H2653">
        <f ca="1" t="shared" si="86"/>
        <v>-0.0380235511947375</v>
      </c>
    </row>
    <row r="2654" spans="2:8">
      <c r="B2654" s="31">
        <v>40903</v>
      </c>
      <c r="C2654">
        <v>178.321594</v>
      </c>
      <c r="D2654">
        <f t="shared" si="85"/>
        <v>0.674535513629381</v>
      </c>
      <c r="E2654">
        <v>0.00963848494983731</v>
      </c>
      <c r="G2654">
        <v>2645</v>
      </c>
      <c r="H2654">
        <f ca="1" t="shared" si="86"/>
        <v>-0.00220666137073176</v>
      </c>
    </row>
    <row r="2655" spans="2:8">
      <c r="B2655" s="31">
        <v>34999</v>
      </c>
      <c r="C2655">
        <v>58.037346</v>
      </c>
      <c r="D2655">
        <f t="shared" si="85"/>
        <v>-2.04826600789085</v>
      </c>
      <c r="E2655">
        <v>0.00963839731747901</v>
      </c>
      <c r="G2655">
        <v>2646</v>
      </c>
      <c r="H2655">
        <f ca="1" t="shared" si="86"/>
        <v>0.0146843306129082</v>
      </c>
    </row>
    <row r="2656" spans="2:8">
      <c r="B2656" s="31">
        <v>40717</v>
      </c>
      <c r="C2656">
        <v>176.913269</v>
      </c>
      <c r="D2656">
        <f t="shared" si="85"/>
        <v>-0.483836381995745</v>
      </c>
      <c r="E2656">
        <v>0.00962939077226605</v>
      </c>
      <c r="G2656">
        <v>2647</v>
      </c>
      <c r="H2656">
        <f ca="1" t="shared" si="86"/>
        <v>-0.00272358320571149</v>
      </c>
    </row>
    <row r="2657" spans="2:8">
      <c r="B2657" s="31">
        <v>41215</v>
      </c>
      <c r="C2657">
        <v>262.510345</v>
      </c>
      <c r="D2657">
        <f t="shared" si="85"/>
        <v>0.828376485505743</v>
      </c>
      <c r="E2657">
        <v>0.00962771200502575</v>
      </c>
      <c r="G2657">
        <v>2648</v>
      </c>
      <c r="H2657">
        <f ca="1" t="shared" si="86"/>
        <v>0.016604924025356</v>
      </c>
    </row>
    <row r="2658" spans="2:8">
      <c r="B2658" s="31">
        <v>34690</v>
      </c>
      <c r="C2658">
        <v>45.052948</v>
      </c>
      <c r="D2658">
        <f t="shared" si="85"/>
        <v>-21.1554811241209</v>
      </c>
      <c r="E2658">
        <v>0.00961537522472456</v>
      </c>
      <c r="G2658">
        <v>2649</v>
      </c>
      <c r="H2658">
        <f ca="1" t="shared" si="86"/>
        <v>-0.0349458672030349</v>
      </c>
    </row>
    <row r="2659" spans="2:8">
      <c r="B2659" s="31">
        <v>45407</v>
      </c>
      <c r="C2659">
        <v>998.169739</v>
      </c>
      <c r="D2659">
        <f t="shared" si="85"/>
        <v>0.945183717896701</v>
      </c>
      <c r="E2659">
        <v>0.00958798351229128</v>
      </c>
      <c r="G2659">
        <v>2650</v>
      </c>
      <c r="H2659">
        <f ca="1" t="shared" si="86"/>
        <v>-0.0192536727412668</v>
      </c>
    </row>
    <row r="2660" spans="2:8">
      <c r="B2660" s="31">
        <v>34962</v>
      </c>
      <c r="C2660">
        <v>54.715954</v>
      </c>
      <c r="D2660">
        <f t="shared" si="85"/>
        <v>-7.43870195519208</v>
      </c>
      <c r="E2660">
        <v>0.00958486440718917</v>
      </c>
      <c r="G2660">
        <v>2651</v>
      </c>
      <c r="H2660">
        <f ca="1" t="shared" si="86"/>
        <v>0.00353880263728588</v>
      </c>
    </row>
    <row r="2661" spans="2:8">
      <c r="B2661" s="31">
        <v>42937</v>
      </c>
      <c r="C2661">
        <v>461.731628</v>
      </c>
      <c r="D2661">
        <f t="shared" si="85"/>
        <v>0.774752475912263</v>
      </c>
      <c r="E2661">
        <v>0.00957817427226365</v>
      </c>
      <c r="G2661">
        <v>2652</v>
      </c>
      <c r="H2661">
        <f ca="1" t="shared" si="86"/>
        <v>-0.041852867058632</v>
      </c>
    </row>
    <row r="2662" spans="2:8">
      <c r="B2662" s="31">
        <v>44043</v>
      </c>
      <c r="C2662">
        <v>104.003906</v>
      </c>
      <c r="D2662">
        <f t="shared" si="85"/>
        <v>-3.25561386127171</v>
      </c>
      <c r="E2662">
        <v>0.00955567957226537</v>
      </c>
      <c r="G2662">
        <v>2653</v>
      </c>
      <c r="H2662">
        <f ca="1" t="shared" si="86"/>
        <v>-0.0293339261692785</v>
      </c>
    </row>
    <row r="2663" spans="2:8">
      <c r="B2663" s="31">
        <v>42711</v>
      </c>
      <c r="C2663">
        <v>442.600464</v>
      </c>
      <c r="D2663">
        <f t="shared" si="85"/>
        <v>0.411675973751351</v>
      </c>
      <c r="E2663">
        <v>0.00954311245367326</v>
      </c>
      <c r="G2663">
        <v>2654</v>
      </c>
      <c r="H2663">
        <f ca="1" t="shared" si="86"/>
        <v>0.0453387124751504</v>
      </c>
    </row>
    <row r="2664" spans="2:8">
      <c r="B2664" s="31">
        <v>40991</v>
      </c>
      <c r="C2664">
        <v>260.392487</v>
      </c>
      <c r="D2664">
        <f t="shared" si="85"/>
        <v>-0.662531242692881</v>
      </c>
      <c r="E2664">
        <v>0.0095342074904028</v>
      </c>
      <c r="G2664">
        <v>2655</v>
      </c>
      <c r="H2664">
        <f ca="1" t="shared" si="86"/>
        <v>-0.00207465122059048</v>
      </c>
    </row>
    <row r="2665" spans="2:8">
      <c r="B2665" s="31">
        <v>42951</v>
      </c>
      <c r="C2665">
        <v>432.910645</v>
      </c>
      <c r="D2665">
        <f t="shared" si="85"/>
        <v>0.947868840231452</v>
      </c>
      <c r="E2665">
        <v>0.00952704685744091</v>
      </c>
      <c r="G2665">
        <v>2656</v>
      </c>
      <c r="H2665">
        <f ca="1" t="shared" si="86"/>
        <v>0.0287745598883518</v>
      </c>
    </row>
    <row r="2666" spans="2:8">
      <c r="B2666" s="31">
        <v>34022</v>
      </c>
      <c r="C2666">
        <v>22.568134</v>
      </c>
      <c r="D2666">
        <f t="shared" si="85"/>
        <v>-1.01550363002985</v>
      </c>
      <c r="E2666">
        <v>0.00952409268750352</v>
      </c>
      <c r="G2666">
        <v>2657</v>
      </c>
      <c r="H2666">
        <f ca="1" t="shared" si="86"/>
        <v>-0.0238851227420125</v>
      </c>
    </row>
    <row r="2667" spans="2:8">
      <c r="B2667" s="31">
        <v>34691</v>
      </c>
      <c r="C2667">
        <v>45.486156</v>
      </c>
      <c r="D2667">
        <f t="shared" si="85"/>
        <v>0</v>
      </c>
      <c r="E2667">
        <v>0.00952395273849917</v>
      </c>
      <c r="G2667">
        <v>2658</v>
      </c>
      <c r="H2667">
        <f ca="1" t="shared" si="86"/>
        <v>-0.0202577714155182</v>
      </c>
    </row>
    <row r="2668" spans="2:8">
      <c r="B2668" s="31">
        <v>34655</v>
      </c>
      <c r="C2668">
        <v>45.486156</v>
      </c>
      <c r="D2668">
        <f t="shared" si="85"/>
        <v>0.310356122421072</v>
      </c>
      <c r="E2668">
        <v>0.00952395273849917</v>
      </c>
      <c r="G2668">
        <v>2659</v>
      </c>
      <c r="H2668">
        <f ca="1" t="shared" si="86"/>
        <v>-0.0418518485570745</v>
      </c>
    </row>
    <row r="2669" spans="2:8">
      <c r="B2669" s="31">
        <v>37803</v>
      </c>
      <c r="C2669">
        <v>31.369249</v>
      </c>
      <c r="D2669">
        <f t="shared" si="85"/>
        <v>-8.30579504788272</v>
      </c>
      <c r="E2669">
        <v>0.00950249079919004</v>
      </c>
      <c r="G2669">
        <v>2660</v>
      </c>
      <c r="H2669">
        <f ca="1" t="shared" si="86"/>
        <v>-0.0279989426336579</v>
      </c>
    </row>
    <row r="2670" spans="2:8">
      <c r="B2670" s="31">
        <v>41408</v>
      </c>
      <c r="C2670">
        <v>291.915802</v>
      </c>
      <c r="D2670">
        <f t="shared" si="85"/>
        <v>0.76291874737223</v>
      </c>
      <c r="E2670">
        <v>0.00949056879079122</v>
      </c>
      <c r="G2670">
        <v>2661</v>
      </c>
      <c r="H2670">
        <f ca="1" t="shared" si="86"/>
        <v>-0.00471838316531847</v>
      </c>
    </row>
    <row r="2671" spans="2:8">
      <c r="B2671" s="31">
        <v>38484</v>
      </c>
      <c r="C2671">
        <v>69.207764</v>
      </c>
      <c r="D2671">
        <f t="shared" si="85"/>
        <v>0.337524255226625</v>
      </c>
      <c r="E2671">
        <v>0.00945983459312444</v>
      </c>
      <c r="G2671">
        <v>2662</v>
      </c>
      <c r="H2671">
        <f ca="1" t="shared" si="86"/>
        <v>0.00650305660065394</v>
      </c>
    </row>
    <row r="2672" spans="2:8">
      <c r="B2672" s="31">
        <v>35754</v>
      </c>
      <c r="C2672">
        <v>45.848465</v>
      </c>
      <c r="D2672">
        <f t="shared" si="85"/>
        <v>-2.49420662174841</v>
      </c>
      <c r="E2672">
        <v>0.00945926979234742</v>
      </c>
      <c r="G2672">
        <v>2663</v>
      </c>
      <c r="H2672">
        <f ca="1" t="shared" si="86"/>
        <v>-0.00606477934489902</v>
      </c>
    </row>
    <row r="2673" spans="2:8">
      <c r="B2673" s="31">
        <v>39098</v>
      </c>
      <c r="C2673">
        <v>160.20401</v>
      </c>
      <c r="D2673">
        <f t="shared" si="85"/>
        <v>0.857787192717586</v>
      </c>
      <c r="E2673">
        <v>0.00945106804754772</v>
      </c>
      <c r="G2673">
        <v>2664</v>
      </c>
      <c r="H2673">
        <f ca="1" t="shared" si="86"/>
        <v>-0.00924838474380209</v>
      </c>
    </row>
    <row r="2674" spans="2:8">
      <c r="B2674" s="31">
        <v>34023</v>
      </c>
      <c r="C2674">
        <v>22.783062</v>
      </c>
      <c r="D2674">
        <f t="shared" si="85"/>
        <v>-4.12913158907262</v>
      </c>
      <c r="E2674">
        <v>0.00943367489409459</v>
      </c>
      <c r="G2674">
        <v>2665</v>
      </c>
      <c r="H2674">
        <f ca="1" t="shared" si="86"/>
        <v>0.0348695634927629</v>
      </c>
    </row>
    <row r="2675" spans="2:8">
      <c r="B2675" s="31">
        <v>39259</v>
      </c>
      <c r="C2675">
        <v>116.857323</v>
      </c>
      <c r="D2675">
        <f t="shared" si="85"/>
        <v>0.658437255147459</v>
      </c>
      <c r="E2675">
        <v>0.00942160039041797</v>
      </c>
      <c r="G2675">
        <v>2666</v>
      </c>
      <c r="H2675">
        <f ca="1" t="shared" si="86"/>
        <v>0.0293927618186136</v>
      </c>
    </row>
    <row r="2676" spans="2:8">
      <c r="B2676" s="31">
        <v>35790</v>
      </c>
      <c r="C2676">
        <v>39.914108</v>
      </c>
      <c r="D2676">
        <f t="shared" si="85"/>
        <v>-0.970436142528852</v>
      </c>
      <c r="E2676">
        <v>0.00941667041638513</v>
      </c>
      <c r="G2676">
        <v>2667</v>
      </c>
      <c r="H2676">
        <f ca="1" t="shared" si="86"/>
        <v>-0.0499735636257323</v>
      </c>
    </row>
    <row r="2677" spans="2:8">
      <c r="B2677" s="31">
        <v>38559</v>
      </c>
      <c r="C2677">
        <v>78.648201</v>
      </c>
      <c r="D2677">
        <f t="shared" si="85"/>
        <v>-0.605300520478529</v>
      </c>
      <c r="E2677">
        <v>0.00941303158351965</v>
      </c>
      <c r="G2677">
        <v>2668</v>
      </c>
      <c r="H2677">
        <f ca="1" t="shared" si="86"/>
        <v>0.0433178751794453</v>
      </c>
    </row>
    <row r="2678" spans="2:8">
      <c r="B2678" s="31">
        <v>39497</v>
      </c>
      <c r="C2678">
        <v>126.253998</v>
      </c>
      <c r="D2678">
        <f t="shared" si="85"/>
        <v>-0.522294890020037</v>
      </c>
      <c r="E2678">
        <v>0.00939609849028307</v>
      </c>
      <c r="G2678">
        <v>2669</v>
      </c>
      <c r="H2678">
        <f ca="1" t="shared" si="86"/>
        <v>-0.0246978809858139</v>
      </c>
    </row>
    <row r="2679" spans="2:8">
      <c r="B2679" s="31">
        <v>40749</v>
      </c>
      <c r="C2679">
        <v>192.195816</v>
      </c>
      <c r="D2679">
        <f t="shared" si="85"/>
        <v>0.893452482857379</v>
      </c>
      <c r="E2679">
        <v>0.00938991824879277</v>
      </c>
      <c r="G2679">
        <v>2670</v>
      </c>
      <c r="H2679">
        <f ca="1" t="shared" si="86"/>
        <v>-0.00638102808390045</v>
      </c>
    </row>
    <row r="2680" spans="2:8">
      <c r="B2680" s="31">
        <v>37484</v>
      </c>
      <c r="C2680">
        <v>20.477987</v>
      </c>
      <c r="D2680">
        <f t="shared" si="85"/>
        <v>-15.0416292382645</v>
      </c>
      <c r="E2680">
        <v>0.00938778796958889</v>
      </c>
      <c r="G2680">
        <v>2671</v>
      </c>
      <c r="H2680">
        <f ca="1" t="shared" si="86"/>
        <v>0.00530752631795284</v>
      </c>
    </row>
    <row r="2681" spans="2:8">
      <c r="B2681" s="31">
        <v>41548</v>
      </c>
      <c r="C2681">
        <v>328.500275</v>
      </c>
      <c r="D2681">
        <f t="shared" si="85"/>
        <v>0.483573893507395</v>
      </c>
      <c r="E2681">
        <v>0.00938463750144499</v>
      </c>
      <c r="G2681">
        <v>2672</v>
      </c>
      <c r="H2681">
        <f ca="1" t="shared" si="86"/>
        <v>3.74440403383449e-5</v>
      </c>
    </row>
    <row r="2682" spans="2:8">
      <c r="B2682" s="31">
        <v>44158</v>
      </c>
      <c r="C2682">
        <v>169.646118</v>
      </c>
      <c r="D2682">
        <f t="shared" si="85"/>
        <v>-1.65533938124066</v>
      </c>
      <c r="E2682">
        <v>0.00937314698824991</v>
      </c>
      <c r="G2682">
        <v>2673</v>
      </c>
      <c r="H2682">
        <f ca="1" t="shared" si="86"/>
        <v>0.0209247850253451</v>
      </c>
    </row>
    <row r="2683" spans="2:8">
      <c r="B2683" s="31">
        <v>42523</v>
      </c>
      <c r="C2683">
        <v>450.468018</v>
      </c>
      <c r="D2683">
        <f t="shared" si="85"/>
        <v>0.676933191292617</v>
      </c>
      <c r="E2683">
        <v>0.00937250999248519</v>
      </c>
      <c r="G2683">
        <v>2674</v>
      </c>
      <c r="H2683">
        <f ca="1" t="shared" si="86"/>
        <v>-0.0119157473392788</v>
      </c>
    </row>
    <row r="2684" spans="2:8">
      <c r="B2684" s="31">
        <v>38993</v>
      </c>
      <c r="C2684">
        <v>145.531265</v>
      </c>
      <c r="D2684">
        <f t="shared" si="85"/>
        <v>-0.0888084632535834</v>
      </c>
      <c r="E2684">
        <v>0.00936939564154823</v>
      </c>
      <c r="G2684">
        <v>2675</v>
      </c>
      <c r="H2684">
        <f ca="1" t="shared" si="86"/>
        <v>0.0400603486187138</v>
      </c>
    </row>
    <row r="2685" spans="2:8">
      <c r="B2685" s="31">
        <v>39086</v>
      </c>
      <c r="C2685">
        <v>158.455673</v>
      </c>
      <c r="D2685">
        <f t="shared" si="85"/>
        <v>-1.71209396207607</v>
      </c>
      <c r="E2685">
        <v>0.00934436093051703</v>
      </c>
      <c r="G2685">
        <v>2676</v>
      </c>
      <c r="H2685">
        <f ca="1" t="shared" si="86"/>
        <v>-0.0205994506505488</v>
      </c>
    </row>
    <row r="2686" spans="2:8">
      <c r="B2686" s="31">
        <v>41796</v>
      </c>
      <c r="C2686">
        <v>429.746674</v>
      </c>
      <c r="D2686">
        <f t="shared" si="85"/>
        <v>0.634726652939727</v>
      </c>
      <c r="E2686">
        <v>0.00933727994367205</v>
      </c>
      <c r="G2686">
        <v>2677</v>
      </c>
      <c r="H2686">
        <f ca="1" t="shared" si="86"/>
        <v>-0.005853665537661</v>
      </c>
    </row>
    <row r="2687" spans="2:8">
      <c r="B2687" s="31">
        <v>39085</v>
      </c>
      <c r="C2687">
        <v>156.975006</v>
      </c>
      <c r="D2687">
        <f t="shared" si="85"/>
        <v>0.15099809583699</v>
      </c>
      <c r="E2687">
        <v>0.00932596237645629</v>
      </c>
      <c r="G2687">
        <v>2678</v>
      </c>
      <c r="H2687">
        <f ca="1" t="shared" si="86"/>
        <v>0.064811067717663</v>
      </c>
    </row>
    <row r="2688" spans="2:8">
      <c r="B2688" s="31">
        <v>44138</v>
      </c>
      <c r="C2688">
        <v>133.272079</v>
      </c>
      <c r="D2688">
        <f t="shared" si="85"/>
        <v>0.882291668909885</v>
      </c>
      <c r="E2688">
        <v>0.00932137480949777</v>
      </c>
      <c r="G2688">
        <v>2679</v>
      </c>
      <c r="H2688">
        <f ca="1" t="shared" si="86"/>
        <v>0.0128370579797617</v>
      </c>
    </row>
    <row r="2689" spans="2:8">
      <c r="B2689" s="31">
        <v>36775</v>
      </c>
      <c r="C2689">
        <v>15.687234</v>
      </c>
      <c r="D2689">
        <f t="shared" si="85"/>
        <v>-20.118568831191</v>
      </c>
      <c r="E2689">
        <v>0.00931407028160608</v>
      </c>
      <c r="G2689">
        <v>2680</v>
      </c>
      <c r="H2689">
        <f ca="1" t="shared" si="86"/>
        <v>-0.0243381020063966</v>
      </c>
    </row>
    <row r="2690" spans="2:8">
      <c r="B2690" s="31">
        <v>44469</v>
      </c>
      <c r="C2690">
        <v>331.291931</v>
      </c>
      <c r="D2690">
        <f t="shared" si="85"/>
        <v>0.926272128251744</v>
      </c>
      <c r="E2690">
        <v>0.00929956546391105</v>
      </c>
      <c r="G2690">
        <v>2681</v>
      </c>
      <c r="H2690">
        <f ca="1" t="shared" si="86"/>
        <v>0.00828693086465101</v>
      </c>
    </row>
    <row r="2691" spans="2:8">
      <c r="B2691" s="31">
        <v>39863</v>
      </c>
      <c r="C2691">
        <v>24.425449</v>
      </c>
      <c r="D2691">
        <f t="shared" si="85"/>
        <v>0.0498486230488537</v>
      </c>
      <c r="E2691">
        <v>0.00929018745980884</v>
      </c>
      <c r="G2691">
        <v>2682</v>
      </c>
      <c r="H2691">
        <f ca="1" t="shared" si="86"/>
        <v>0.0263312338660976</v>
      </c>
    </row>
    <row r="2692" spans="2:8">
      <c r="B2692" s="31">
        <v>37736</v>
      </c>
      <c r="C2692">
        <v>23.207874</v>
      </c>
      <c r="D2692">
        <f t="shared" si="85"/>
        <v>-0.000217814005711971</v>
      </c>
      <c r="E2692">
        <v>0.00927741162331376</v>
      </c>
      <c r="G2692">
        <v>2683</v>
      </c>
      <c r="H2692">
        <f ca="1" t="shared" si="86"/>
        <v>0.000486266969542484</v>
      </c>
    </row>
    <row r="2693" spans="2:8">
      <c r="B2693" s="31">
        <v>34229</v>
      </c>
      <c r="C2693">
        <v>23.212929</v>
      </c>
      <c r="D2693">
        <f t="shared" si="85"/>
        <v>-18.1897886733725</v>
      </c>
      <c r="E2693">
        <v>0.00925906420512461</v>
      </c>
      <c r="G2693">
        <v>2684</v>
      </c>
      <c r="H2693">
        <f ca="1" t="shared" si="86"/>
        <v>-0.0659874866379696</v>
      </c>
    </row>
    <row r="2694" spans="2:8">
      <c r="B2694" s="31">
        <v>42535</v>
      </c>
      <c r="C2694">
        <v>445.451202</v>
      </c>
      <c r="D2694">
        <f t="shared" si="85"/>
        <v>0.650893071335791</v>
      </c>
      <c r="E2694">
        <v>0.00925506538424382</v>
      </c>
      <c r="G2694">
        <v>2685</v>
      </c>
      <c r="H2694">
        <f ca="1" t="shared" si="86"/>
        <v>0.000920048667507212</v>
      </c>
    </row>
    <row r="2695" spans="2:8">
      <c r="B2695" s="31">
        <v>40291</v>
      </c>
      <c r="C2695">
        <v>155.510101</v>
      </c>
      <c r="D2695">
        <f t="shared" si="85"/>
        <v>0.637033223970448</v>
      </c>
      <c r="E2695">
        <v>0.00923670546648278</v>
      </c>
      <c r="G2695">
        <v>2686</v>
      </c>
      <c r="H2695">
        <f ca="1" t="shared" si="86"/>
        <v>-0.00353894136419851</v>
      </c>
    </row>
    <row r="2696" spans="2:8">
      <c r="B2696" s="31">
        <v>35640</v>
      </c>
      <c r="C2696">
        <v>56.445</v>
      </c>
      <c r="D2696">
        <f t="shared" si="85"/>
        <v>-0.345920347240677</v>
      </c>
      <c r="E2696">
        <v>0.00922001948799714</v>
      </c>
      <c r="G2696">
        <v>2687</v>
      </c>
      <c r="H2696">
        <f ca="1" t="shared" si="86"/>
        <v>-0.00701405159441288</v>
      </c>
    </row>
    <row r="2697" spans="2:8">
      <c r="B2697" s="31">
        <v>35230</v>
      </c>
      <c r="C2697">
        <v>75.970474</v>
      </c>
      <c r="D2697">
        <f t="shared" si="85"/>
        <v>0.741022413523443</v>
      </c>
      <c r="E2697">
        <v>0.00921697553183612</v>
      </c>
      <c r="G2697">
        <v>2688</v>
      </c>
      <c r="H2697">
        <f ca="1" t="shared" si="86"/>
        <v>-0.0232638424981696</v>
      </c>
    </row>
    <row r="2698" spans="2:8">
      <c r="B2698" s="31">
        <v>36661</v>
      </c>
      <c r="C2698">
        <v>19.67465</v>
      </c>
      <c r="D2698">
        <f t="shared" ref="D2698:D2761" si="87">(C2698-C2699)/C2698</f>
        <v>-0.312328656418285</v>
      </c>
      <c r="E2698">
        <v>0.00920951579824807</v>
      </c>
      <c r="G2698">
        <v>2689</v>
      </c>
      <c r="H2698">
        <f ca="1" t="shared" si="86"/>
        <v>0.0349742730109916</v>
      </c>
    </row>
    <row r="2699" spans="2:8">
      <c r="B2699" s="31">
        <v>36158</v>
      </c>
      <c r="C2699">
        <v>25.819607</v>
      </c>
      <c r="D2699">
        <f t="shared" si="87"/>
        <v>-1.25247770037708</v>
      </c>
      <c r="E2699">
        <v>0.00920846703824735</v>
      </c>
      <c r="G2699">
        <v>2690</v>
      </c>
      <c r="H2699">
        <f ca="1" t="shared" ref="H2699:H2762" si="88">_xlfn.NORM.INV(RAND(),N$12,N$13)</f>
        <v>0.0236900025426137</v>
      </c>
    </row>
    <row r="2700" spans="2:8">
      <c r="B2700" s="31">
        <v>35592</v>
      </c>
      <c r="C2700">
        <v>58.158089</v>
      </c>
      <c r="D2700">
        <f t="shared" si="87"/>
        <v>-4.85788785116375</v>
      </c>
      <c r="E2700">
        <v>0.00919729326044385</v>
      </c>
      <c r="G2700">
        <v>2691</v>
      </c>
      <c r="H2700">
        <f ca="1" t="shared" si="88"/>
        <v>-0.011203629871687</v>
      </c>
    </row>
    <row r="2701" spans="2:8">
      <c r="B2701" s="31">
        <v>44375</v>
      </c>
      <c r="C2701">
        <v>340.683563</v>
      </c>
      <c r="D2701">
        <f t="shared" si="87"/>
        <v>-0.493436523675197</v>
      </c>
      <c r="E2701">
        <v>0.00918894640068087</v>
      </c>
      <c r="G2701">
        <v>2692</v>
      </c>
      <c r="H2701">
        <f ca="1" t="shared" si="88"/>
        <v>0.00906045167478928</v>
      </c>
    </row>
    <row r="2702" spans="2:8">
      <c r="B2702" s="31">
        <v>44574</v>
      </c>
      <c r="C2702">
        <v>508.789276</v>
      </c>
      <c r="D2702">
        <f t="shared" si="87"/>
        <v>0.907193499888154</v>
      </c>
      <c r="E2702">
        <v>0.00918053744513275</v>
      </c>
      <c r="G2702">
        <v>2693</v>
      </c>
      <c r="H2702">
        <f ca="1" t="shared" si="88"/>
        <v>-0.0197786490048826</v>
      </c>
    </row>
    <row r="2703" spans="2:8">
      <c r="B2703" s="31">
        <v>34645</v>
      </c>
      <c r="C2703">
        <v>47.218952</v>
      </c>
      <c r="D2703">
        <f t="shared" si="87"/>
        <v>-11.0621420610945</v>
      </c>
      <c r="E2703">
        <v>0.00917436710581809</v>
      </c>
      <c r="G2703">
        <v>2694</v>
      </c>
      <c r="H2703">
        <f ca="1" t="shared" si="88"/>
        <v>0.0174969170127773</v>
      </c>
    </row>
    <row r="2704" spans="2:8">
      <c r="B2704" s="31">
        <v>45104</v>
      </c>
      <c r="C2704">
        <v>569.561707</v>
      </c>
      <c r="D2704">
        <f t="shared" si="87"/>
        <v>0.872539408622848</v>
      </c>
      <c r="E2704">
        <v>0.00916071241425641</v>
      </c>
      <c r="G2704">
        <v>2695</v>
      </c>
      <c r="H2704">
        <f ca="1" t="shared" si="88"/>
        <v>-0.0093193227454778</v>
      </c>
    </row>
    <row r="2705" spans="2:8">
      <c r="B2705" s="31">
        <v>35243</v>
      </c>
      <c r="C2705">
        <v>72.596672</v>
      </c>
      <c r="D2705">
        <f t="shared" si="87"/>
        <v>0.631138835124563</v>
      </c>
      <c r="E2705">
        <v>0.00915810575999947</v>
      </c>
      <c r="G2705">
        <v>2696</v>
      </c>
      <c r="H2705">
        <f ca="1" t="shared" si="88"/>
        <v>0.0300215422936042</v>
      </c>
    </row>
    <row r="2706" spans="2:8">
      <c r="B2706" s="31">
        <v>36326</v>
      </c>
      <c r="C2706">
        <v>26.778093</v>
      </c>
      <c r="D2706">
        <f t="shared" si="87"/>
        <v>-11.5740201888163</v>
      </c>
      <c r="E2706">
        <v>0.00915647727416575</v>
      </c>
      <c r="G2706">
        <v>2697</v>
      </c>
      <c r="H2706">
        <f ca="1" t="shared" si="88"/>
        <v>-0.0182238333540517</v>
      </c>
    </row>
    <row r="2707" spans="2:8">
      <c r="B2707" s="31">
        <v>43179</v>
      </c>
      <c r="C2707">
        <v>336.708282</v>
      </c>
      <c r="D2707">
        <f t="shared" si="87"/>
        <v>-0.291469872428027</v>
      </c>
      <c r="E2707">
        <v>0.00914988185529699</v>
      </c>
      <c r="G2707">
        <v>2698</v>
      </c>
      <c r="H2707">
        <f ca="1" t="shared" si="88"/>
        <v>0.0263832588451631</v>
      </c>
    </row>
    <row r="2708" spans="2:8">
      <c r="B2708" s="31">
        <v>43109</v>
      </c>
      <c r="C2708">
        <v>434.848602</v>
      </c>
      <c r="D2708">
        <f t="shared" si="87"/>
        <v>0.755803165718813</v>
      </c>
      <c r="E2708">
        <v>0.00914182771133764</v>
      </c>
      <c r="G2708">
        <v>2699</v>
      </c>
      <c r="H2708">
        <f ca="1" t="shared" si="88"/>
        <v>-0.0164306250520831</v>
      </c>
    </row>
    <row r="2709" spans="2:8">
      <c r="B2709" s="31">
        <v>38720</v>
      </c>
      <c r="C2709">
        <v>106.188652</v>
      </c>
      <c r="D2709">
        <f t="shared" si="87"/>
        <v>-2.73894508991413</v>
      </c>
      <c r="E2709">
        <v>0.00914094850737922</v>
      </c>
      <c r="G2709">
        <v>2700</v>
      </c>
      <c r="H2709">
        <f ca="1" t="shared" si="88"/>
        <v>-0.00558542129058125</v>
      </c>
    </row>
    <row r="2710" spans="2:8">
      <c r="B2710" s="31">
        <v>43131</v>
      </c>
      <c r="C2710">
        <v>397.033539</v>
      </c>
      <c r="D2710">
        <f t="shared" si="87"/>
        <v>0.940722045650657</v>
      </c>
      <c r="E2710">
        <v>0.00913643721166844</v>
      </c>
      <c r="G2710">
        <v>2701</v>
      </c>
      <c r="H2710">
        <f ca="1" t="shared" si="88"/>
        <v>0.017716287005716</v>
      </c>
    </row>
    <row r="2711" spans="2:8">
      <c r="B2711" s="31">
        <v>34281</v>
      </c>
      <c r="C2711">
        <v>23.535336</v>
      </c>
      <c r="D2711">
        <f t="shared" si="87"/>
        <v>-1.05249030649063</v>
      </c>
      <c r="E2711">
        <v>0.00913256560263257</v>
      </c>
      <c r="G2711">
        <v>2702</v>
      </c>
      <c r="H2711">
        <f ca="1" t="shared" si="88"/>
        <v>0.00889948835156402</v>
      </c>
    </row>
    <row r="2712" spans="2:8">
      <c r="B2712" s="31">
        <v>35726</v>
      </c>
      <c r="C2712">
        <v>48.306049</v>
      </c>
      <c r="D2712">
        <f t="shared" si="87"/>
        <v>-0.650139261027123</v>
      </c>
      <c r="E2712">
        <v>0.00912773884695062</v>
      </c>
      <c r="G2712">
        <v>2703</v>
      </c>
      <c r="H2712">
        <f ca="1" t="shared" si="88"/>
        <v>0.0165993956552193</v>
      </c>
    </row>
    <row r="2713" spans="2:8">
      <c r="B2713" s="31">
        <v>40046</v>
      </c>
      <c r="C2713">
        <v>79.711708</v>
      </c>
      <c r="D2713">
        <f t="shared" si="87"/>
        <v>-4.26014606285942</v>
      </c>
      <c r="E2713">
        <v>0.00912549759942427</v>
      </c>
      <c r="G2713">
        <v>2704</v>
      </c>
      <c r="H2713">
        <f ca="1" t="shared" si="88"/>
        <v>-0.0591517787688523</v>
      </c>
    </row>
    <row r="2714" spans="2:8">
      <c r="B2714" s="31">
        <v>43122</v>
      </c>
      <c r="C2714">
        <v>419.295227</v>
      </c>
      <c r="D2714">
        <f t="shared" si="87"/>
        <v>0.638869189894213</v>
      </c>
      <c r="E2714">
        <v>0.00912539126041614</v>
      </c>
      <c r="G2714">
        <v>2705</v>
      </c>
      <c r="H2714">
        <f ca="1" t="shared" si="88"/>
        <v>-0.0497413078078722</v>
      </c>
    </row>
    <row r="2715" spans="2:8">
      <c r="B2715" s="31">
        <v>39122</v>
      </c>
      <c r="C2715">
        <v>151.420425</v>
      </c>
      <c r="D2715">
        <f t="shared" si="87"/>
        <v>-0.116426796451007</v>
      </c>
      <c r="E2715">
        <v>0.00911544132834116</v>
      </c>
      <c r="G2715">
        <v>2706</v>
      </c>
      <c r="H2715">
        <f ca="1" t="shared" si="88"/>
        <v>0.00413481990721861</v>
      </c>
    </row>
    <row r="2716" spans="2:8">
      <c r="B2716" s="31">
        <v>43787</v>
      </c>
      <c r="C2716">
        <v>169.04982</v>
      </c>
      <c r="D2716">
        <f t="shared" si="87"/>
        <v>-0.401943196390271</v>
      </c>
      <c r="E2716">
        <v>0.00911223093878485</v>
      </c>
      <c r="G2716">
        <v>2707</v>
      </c>
      <c r="H2716">
        <f ca="1" t="shared" si="88"/>
        <v>-0.00619231611360145</v>
      </c>
    </row>
    <row r="2717" spans="2:8">
      <c r="B2717" s="31">
        <v>41081</v>
      </c>
      <c r="C2717">
        <v>236.998245</v>
      </c>
      <c r="D2717">
        <f t="shared" si="87"/>
        <v>0.700983173947132</v>
      </c>
      <c r="E2717">
        <v>0.00906533295214911</v>
      </c>
      <c r="G2717">
        <v>2708</v>
      </c>
      <c r="H2717">
        <f ca="1" t="shared" si="88"/>
        <v>-0.00552543439508005</v>
      </c>
    </row>
    <row r="2718" spans="2:8">
      <c r="B2718" s="31">
        <v>38527</v>
      </c>
      <c r="C2718">
        <v>70.866463</v>
      </c>
      <c r="D2718">
        <f t="shared" si="87"/>
        <v>0.192365026034952</v>
      </c>
      <c r="E2718">
        <v>0.00905409939818785</v>
      </c>
      <c r="G2718">
        <v>2709</v>
      </c>
      <c r="H2718">
        <f ca="1" t="shared" si="88"/>
        <v>-0.00299427725393153</v>
      </c>
    </row>
    <row r="2719" spans="2:8">
      <c r="B2719" s="31">
        <v>35377</v>
      </c>
      <c r="C2719">
        <v>57.234234</v>
      </c>
      <c r="D2719">
        <f t="shared" si="87"/>
        <v>0.56113641706116</v>
      </c>
      <c r="E2719">
        <v>0.00902110439706423</v>
      </c>
      <c r="G2719">
        <v>2710</v>
      </c>
      <c r="H2719">
        <f ca="1" t="shared" si="88"/>
        <v>0.0194984550680169</v>
      </c>
    </row>
    <row r="2720" spans="2:8">
      <c r="B2720" s="31">
        <v>36573</v>
      </c>
      <c r="C2720">
        <v>25.118021</v>
      </c>
      <c r="D2720">
        <f t="shared" si="87"/>
        <v>0.0142050203716287</v>
      </c>
      <c r="E2720">
        <v>0.00901735053091959</v>
      </c>
      <c r="G2720">
        <v>2711</v>
      </c>
      <c r="H2720">
        <f ca="1" t="shared" si="88"/>
        <v>-0.0299009955161734</v>
      </c>
    </row>
    <row r="2721" spans="2:8">
      <c r="B2721" s="31">
        <v>37748</v>
      </c>
      <c r="C2721">
        <v>24.761219</v>
      </c>
      <c r="D2721">
        <f t="shared" si="87"/>
        <v>-0.622469394580291</v>
      </c>
      <c r="E2721">
        <v>0.0090061398027295</v>
      </c>
      <c r="G2721">
        <v>2712</v>
      </c>
      <c r="H2721">
        <f ca="1" t="shared" si="88"/>
        <v>-0.00569553119188021</v>
      </c>
    </row>
    <row r="2722" spans="2:8">
      <c r="B2722" s="31">
        <v>35915</v>
      </c>
      <c r="C2722">
        <v>40.17432</v>
      </c>
      <c r="D2722">
        <f t="shared" si="87"/>
        <v>-1.71862099968338</v>
      </c>
      <c r="E2722">
        <v>0.00899609501791197</v>
      </c>
      <c r="G2722">
        <v>2713</v>
      </c>
      <c r="H2722">
        <f ca="1" t="shared" si="88"/>
        <v>-0.0401068050337688</v>
      </c>
    </row>
    <row r="2723" spans="2:8">
      <c r="B2723" s="31">
        <v>39567</v>
      </c>
      <c r="C2723">
        <v>109.21875</v>
      </c>
      <c r="D2723">
        <f t="shared" si="87"/>
        <v>-2.44636450243205</v>
      </c>
      <c r="E2723">
        <v>0.00898654306151645</v>
      </c>
      <c r="G2723">
        <v>2714</v>
      </c>
      <c r="H2723">
        <f ca="1" t="shared" si="88"/>
        <v>-0.0476756941986266</v>
      </c>
    </row>
    <row r="2724" spans="2:8">
      <c r="B2724" s="31">
        <v>41579</v>
      </c>
      <c r="C2724">
        <v>376.407623</v>
      </c>
      <c r="D2724">
        <f t="shared" si="87"/>
        <v>0.931663318093853</v>
      </c>
      <c r="E2724">
        <v>0.00897039749909638</v>
      </c>
      <c r="G2724">
        <v>2715</v>
      </c>
      <c r="H2724">
        <f ca="1" t="shared" si="88"/>
        <v>-0.0642380657596307</v>
      </c>
    </row>
    <row r="2725" spans="2:8">
      <c r="B2725" s="31">
        <v>37718</v>
      </c>
      <c r="C2725">
        <v>25.722448</v>
      </c>
      <c r="D2725">
        <f t="shared" si="87"/>
        <v>-2.08667849187605</v>
      </c>
      <c r="E2725">
        <v>0.00896850875157766</v>
      </c>
      <c r="G2725">
        <v>2716</v>
      </c>
      <c r="H2725">
        <f ca="1" t="shared" si="88"/>
        <v>0.00264037177805934</v>
      </c>
    </row>
    <row r="2726" spans="2:8">
      <c r="B2726" s="31">
        <v>38085</v>
      </c>
      <c r="C2726">
        <v>79.396927</v>
      </c>
      <c r="D2726">
        <f t="shared" si="87"/>
        <v>0.65967754646222</v>
      </c>
      <c r="E2726">
        <v>0.00895787818085208</v>
      </c>
      <c r="G2726">
        <v>2717</v>
      </c>
      <c r="H2726">
        <f ca="1" t="shared" si="88"/>
        <v>-0.0483015590996721</v>
      </c>
    </row>
    <row r="2727" spans="2:8">
      <c r="B2727" s="31">
        <v>36560</v>
      </c>
      <c r="C2727">
        <v>27.020557</v>
      </c>
      <c r="D2727">
        <f t="shared" si="87"/>
        <v>0.426548238809437</v>
      </c>
      <c r="E2727">
        <v>0.00894111842328044</v>
      </c>
      <c r="G2727">
        <v>2718</v>
      </c>
      <c r="H2727">
        <f ca="1" t="shared" si="88"/>
        <v>0.0376863030970681</v>
      </c>
    </row>
    <row r="2728" spans="2:8">
      <c r="B2728" s="31">
        <v>37257</v>
      </c>
      <c r="C2728">
        <v>15.494986</v>
      </c>
      <c r="D2728">
        <f t="shared" si="87"/>
        <v>-1.72756025723418</v>
      </c>
      <c r="E2728">
        <v>0.00893282510871587</v>
      </c>
      <c r="G2728">
        <v>2719</v>
      </c>
      <c r="H2728">
        <f ca="1" t="shared" si="88"/>
        <v>-0.0062469740176892</v>
      </c>
    </row>
    <row r="2729" spans="2:8">
      <c r="B2729" s="31">
        <v>36446</v>
      </c>
      <c r="C2729">
        <v>42.263508</v>
      </c>
      <c r="D2729">
        <f t="shared" si="87"/>
        <v>-22.7225924549377</v>
      </c>
      <c r="E2729">
        <v>0.00893184257208368</v>
      </c>
      <c r="G2729">
        <v>2720</v>
      </c>
      <c r="H2729">
        <f ca="1" t="shared" si="88"/>
        <v>-0.0412805864993104</v>
      </c>
    </row>
    <row r="2730" spans="2:8">
      <c r="B2730" s="31">
        <v>45481</v>
      </c>
      <c r="C2730">
        <v>1002.599976</v>
      </c>
      <c r="D2730">
        <f t="shared" si="87"/>
        <v>0.73884909109553</v>
      </c>
      <c r="E2730">
        <v>0.00892674268326527</v>
      </c>
      <c r="G2730">
        <v>2721</v>
      </c>
      <c r="H2730">
        <f ca="1" t="shared" si="88"/>
        <v>-0.0629536225670604</v>
      </c>
    </row>
    <row r="2731" spans="2:8">
      <c r="B2731" s="31">
        <v>41220</v>
      </c>
      <c r="C2731">
        <v>261.829895</v>
      </c>
      <c r="D2731">
        <f t="shared" si="87"/>
        <v>0.360235778271232</v>
      </c>
      <c r="E2731">
        <v>0.00891039581251792</v>
      </c>
      <c r="G2731">
        <v>2722</v>
      </c>
      <c r="H2731">
        <f ca="1" t="shared" si="88"/>
        <v>0.00600206971274728</v>
      </c>
    </row>
    <row r="2732" spans="2:8">
      <c r="B2732" s="31">
        <v>43784</v>
      </c>
      <c r="C2732">
        <v>167.509399</v>
      </c>
      <c r="D2732">
        <f t="shared" si="87"/>
        <v>0.0981285474016894</v>
      </c>
      <c r="E2732">
        <v>0.00889951852791265</v>
      </c>
      <c r="G2732">
        <v>2723</v>
      </c>
      <c r="H2732">
        <f ca="1" t="shared" si="88"/>
        <v>-0.029604139695092</v>
      </c>
    </row>
    <row r="2733" spans="2:8">
      <c r="B2733" s="31">
        <v>40380</v>
      </c>
      <c r="C2733">
        <v>151.071945</v>
      </c>
      <c r="D2733">
        <f t="shared" si="87"/>
        <v>-0.822363602983996</v>
      </c>
      <c r="E2733">
        <v>0.00889860787851784</v>
      </c>
      <c r="G2733">
        <v>2724</v>
      </c>
      <c r="H2733">
        <f ca="1" t="shared" si="88"/>
        <v>-0.0155967976626036</v>
      </c>
    </row>
    <row r="2734" spans="2:8">
      <c r="B2734" s="31">
        <v>41498</v>
      </c>
      <c r="C2734">
        <v>275.308014</v>
      </c>
      <c r="D2734">
        <f t="shared" si="87"/>
        <v>0.671934471911159</v>
      </c>
      <c r="E2734">
        <v>0.00888741655010448</v>
      </c>
      <c r="G2734">
        <v>2725</v>
      </c>
      <c r="H2734">
        <f ca="1" t="shared" si="88"/>
        <v>-0.0424256226213975</v>
      </c>
    </row>
    <row r="2735" spans="2:8">
      <c r="B2735" s="31">
        <v>40053</v>
      </c>
      <c r="C2735">
        <v>90.319069</v>
      </c>
      <c r="D2735">
        <f t="shared" si="87"/>
        <v>-0.173004296578832</v>
      </c>
      <c r="E2735">
        <v>0.00886943376265317</v>
      </c>
      <c r="G2735">
        <v>2726</v>
      </c>
      <c r="H2735">
        <f ca="1" t="shared" si="88"/>
        <v>0.0518381060435249</v>
      </c>
    </row>
    <row r="2736" spans="2:8">
      <c r="B2736" s="31">
        <v>40122</v>
      </c>
      <c r="C2736">
        <v>105.944656</v>
      </c>
      <c r="D2736">
        <f t="shared" si="87"/>
        <v>0.770751938634828</v>
      </c>
      <c r="E2736">
        <v>0.00886487375068727</v>
      </c>
      <c r="G2736">
        <v>2727</v>
      </c>
      <c r="H2736">
        <f ca="1" t="shared" si="88"/>
        <v>-0.00947867417425277</v>
      </c>
    </row>
    <row r="2737" spans="2:8">
      <c r="B2737" s="31">
        <v>33595</v>
      </c>
      <c r="C2737">
        <v>24.287607</v>
      </c>
      <c r="D2737">
        <f t="shared" si="87"/>
        <v>-1.01550375053417</v>
      </c>
      <c r="E2737">
        <v>0.00884982205122141</v>
      </c>
      <c r="G2737">
        <v>2728</v>
      </c>
      <c r="H2737">
        <f ca="1" t="shared" si="88"/>
        <v>-0.0550352053115096</v>
      </c>
    </row>
    <row r="2738" spans="2:8">
      <c r="B2738" s="31">
        <v>34621</v>
      </c>
      <c r="C2738">
        <v>48.951763</v>
      </c>
      <c r="D2738">
        <f t="shared" si="87"/>
        <v>0</v>
      </c>
      <c r="E2738">
        <v>0.00884969148097895</v>
      </c>
      <c r="G2738">
        <v>2729</v>
      </c>
      <c r="H2738">
        <f ca="1" t="shared" si="88"/>
        <v>0.0462440711493569</v>
      </c>
    </row>
    <row r="2739" spans="2:8">
      <c r="B2739" s="31">
        <v>34582</v>
      </c>
      <c r="C2739">
        <v>48.951763</v>
      </c>
      <c r="D2739">
        <f t="shared" si="87"/>
        <v>-4.94645606533109</v>
      </c>
      <c r="E2739">
        <v>0.00884969148097895</v>
      </c>
      <c r="G2739">
        <v>2730</v>
      </c>
      <c r="H2739">
        <f ca="1" t="shared" si="88"/>
        <v>0.0134582489075806</v>
      </c>
    </row>
    <row r="2740" spans="2:8">
      <c r="B2740" s="31">
        <v>41442</v>
      </c>
      <c r="C2740">
        <v>291.089508</v>
      </c>
      <c r="D2740">
        <f t="shared" si="87"/>
        <v>-2.21331926879343</v>
      </c>
      <c r="E2740">
        <v>0.00884947388759903</v>
      </c>
      <c r="G2740">
        <v>2731</v>
      </c>
      <c r="H2740">
        <f ca="1" t="shared" si="88"/>
        <v>-0.00771625029717586</v>
      </c>
    </row>
    <row r="2741" spans="2:8">
      <c r="B2741" s="31">
        <v>45449</v>
      </c>
      <c r="C2741">
        <v>935.363525</v>
      </c>
      <c r="D2741">
        <f t="shared" si="87"/>
        <v>0.573298974855792</v>
      </c>
      <c r="E2741">
        <v>0.00884620126704212</v>
      </c>
      <c r="G2741">
        <v>2732</v>
      </c>
      <c r="H2741">
        <f ca="1" t="shared" si="88"/>
        <v>-0.025415861612216</v>
      </c>
    </row>
    <row r="2742" spans="2:8">
      <c r="B2742" s="31">
        <v>44858</v>
      </c>
      <c r="C2742">
        <v>399.120575</v>
      </c>
      <c r="D2742">
        <f t="shared" si="87"/>
        <v>-1.0373310671844</v>
      </c>
      <c r="E2742">
        <v>0.00883970213763091</v>
      </c>
      <c r="G2742">
        <v>2733</v>
      </c>
      <c r="H2742">
        <f ca="1" t="shared" si="88"/>
        <v>-0.00971450615517946</v>
      </c>
    </row>
    <row r="2743" spans="2:8">
      <c r="B2743" s="31">
        <v>45302</v>
      </c>
      <c r="C2743">
        <v>813.140747</v>
      </c>
      <c r="D2743">
        <f t="shared" si="87"/>
        <v>0.865420452235682</v>
      </c>
      <c r="E2743">
        <v>0.00882732297758044</v>
      </c>
      <c r="G2743">
        <v>2734</v>
      </c>
      <c r="H2743">
        <f ca="1" t="shared" si="88"/>
        <v>0.0276184872049863</v>
      </c>
    </row>
    <row r="2744" spans="2:8">
      <c r="B2744" s="31">
        <v>39562</v>
      </c>
      <c r="C2744">
        <v>109.432114</v>
      </c>
      <c r="D2744">
        <f t="shared" si="87"/>
        <v>-0.59973564981117</v>
      </c>
      <c r="E2744">
        <v>0.00881306194998666</v>
      </c>
      <c r="G2744">
        <v>2735</v>
      </c>
      <c r="H2744">
        <f ca="1" t="shared" si="88"/>
        <v>-0.0190131816770468</v>
      </c>
    </row>
    <row r="2745" spans="2:8">
      <c r="B2745" s="31">
        <v>43826</v>
      </c>
      <c r="C2745">
        <v>175.062454</v>
      </c>
      <c r="D2745">
        <f t="shared" si="87"/>
        <v>0.258018615459372</v>
      </c>
      <c r="E2745">
        <v>0.0087991740364841</v>
      </c>
      <c r="G2745">
        <v>2736</v>
      </c>
      <c r="H2745">
        <f ca="1" t="shared" si="88"/>
        <v>0.00688888014172892</v>
      </c>
    </row>
    <row r="2746" spans="2:8">
      <c r="B2746" s="31">
        <v>43679</v>
      </c>
      <c r="C2746">
        <v>129.893082</v>
      </c>
      <c r="D2746">
        <f t="shared" si="87"/>
        <v>-2.52716120016307</v>
      </c>
      <c r="E2746">
        <v>0.00879876728154006</v>
      </c>
      <c r="G2746">
        <v>2737</v>
      </c>
      <c r="H2746">
        <f ca="1" t="shared" si="88"/>
        <v>0.0259300391807308</v>
      </c>
    </row>
    <row r="2747" spans="2:8">
      <c r="B2747" s="31">
        <v>42928</v>
      </c>
      <c r="C2747">
        <v>458.153839</v>
      </c>
      <c r="D2747">
        <f t="shared" si="87"/>
        <v>0.33242945935459</v>
      </c>
      <c r="E2747">
        <v>0.00878517794107148</v>
      </c>
      <c r="G2747">
        <v>2738</v>
      </c>
      <c r="H2747">
        <f ca="1" t="shared" si="88"/>
        <v>-0.00258218910333242</v>
      </c>
    </row>
    <row r="2748" spans="2:8">
      <c r="B2748" s="31">
        <v>44292</v>
      </c>
      <c r="C2748">
        <v>305.850006</v>
      </c>
      <c r="D2748">
        <f t="shared" si="87"/>
        <v>0.838532080983513</v>
      </c>
      <c r="E2748">
        <v>0.00877341817021255</v>
      </c>
      <c r="G2748">
        <v>2739</v>
      </c>
      <c r="H2748">
        <f ca="1" t="shared" si="88"/>
        <v>0.0218862827570082</v>
      </c>
    </row>
    <row r="2749" spans="2:8">
      <c r="B2749" s="31">
        <v>34611</v>
      </c>
      <c r="C2749">
        <v>49.384964</v>
      </c>
      <c r="D2749">
        <f t="shared" si="87"/>
        <v>0</v>
      </c>
      <c r="E2749">
        <v>0.00877192094338667</v>
      </c>
      <c r="G2749">
        <v>2740</v>
      </c>
      <c r="H2749">
        <f ca="1" t="shared" si="88"/>
        <v>0.0232927129679484</v>
      </c>
    </row>
    <row r="2750" spans="2:8">
      <c r="B2750" s="31">
        <v>34585</v>
      </c>
      <c r="C2750">
        <v>49.384964</v>
      </c>
      <c r="D2750">
        <f t="shared" si="87"/>
        <v>-0.372722110316816</v>
      </c>
      <c r="E2750">
        <v>0.00877192094338667</v>
      </c>
      <c r="G2750">
        <v>2741</v>
      </c>
      <c r="H2750">
        <f ca="1" t="shared" si="88"/>
        <v>-0.0520347330619742</v>
      </c>
    </row>
    <row r="2751" spans="2:8">
      <c r="B2751" s="31">
        <v>35209</v>
      </c>
      <c r="C2751">
        <v>67.791832</v>
      </c>
      <c r="D2751">
        <f t="shared" si="87"/>
        <v>-0.581756162010786</v>
      </c>
      <c r="E2751">
        <v>0.0087673246535069</v>
      </c>
      <c r="G2751">
        <v>2742</v>
      </c>
      <c r="H2751">
        <f ca="1" t="shared" si="88"/>
        <v>0.0396514994130957</v>
      </c>
    </row>
    <row r="2752" spans="2:8">
      <c r="B2752" s="31">
        <v>39539</v>
      </c>
      <c r="C2752">
        <v>107.230148</v>
      </c>
      <c r="D2752">
        <f t="shared" si="87"/>
        <v>0.361288002698644</v>
      </c>
      <c r="E2752">
        <v>0.00875497252880779</v>
      </c>
      <c r="G2752">
        <v>2743</v>
      </c>
      <c r="H2752">
        <f ca="1" t="shared" si="88"/>
        <v>-0.00210218580081318</v>
      </c>
    </row>
    <row r="2753" spans="2:8">
      <c r="B2753" s="31">
        <v>38301</v>
      </c>
      <c r="C2753">
        <v>68.489182</v>
      </c>
      <c r="D2753">
        <f t="shared" si="87"/>
        <v>0.470331737937825</v>
      </c>
      <c r="E2753">
        <v>0.00874311800073773</v>
      </c>
      <c r="G2753">
        <v>2744</v>
      </c>
      <c r="H2753">
        <f ca="1" t="shared" si="88"/>
        <v>-0.0524340877428181</v>
      </c>
    </row>
    <row r="2754" spans="2:8">
      <c r="B2754" s="31">
        <v>36537</v>
      </c>
      <c r="C2754">
        <v>36.276546</v>
      </c>
      <c r="D2754">
        <f t="shared" si="87"/>
        <v>-2.14976966109177</v>
      </c>
      <c r="E2754">
        <v>0.00874096447881235</v>
      </c>
      <c r="G2754">
        <v>2745</v>
      </c>
      <c r="H2754">
        <f ca="1" t="shared" si="88"/>
        <v>0.00470565817448249</v>
      </c>
    </row>
    <row r="2755" spans="2:8">
      <c r="B2755" s="31">
        <v>39304</v>
      </c>
      <c r="C2755">
        <v>114.262764</v>
      </c>
      <c r="D2755">
        <f t="shared" si="87"/>
        <v>0.772650607331711</v>
      </c>
      <c r="E2755">
        <v>0.00873913744988702</v>
      </c>
      <c r="G2755">
        <v>2746</v>
      </c>
      <c r="H2755">
        <f ca="1" t="shared" si="88"/>
        <v>0.00396652454545158</v>
      </c>
    </row>
    <row r="2756" spans="2:8">
      <c r="B2756" s="31">
        <v>39876</v>
      </c>
      <c r="C2756">
        <v>25.97757</v>
      </c>
      <c r="D2756">
        <f t="shared" si="87"/>
        <v>0.052644146469435</v>
      </c>
      <c r="E2756">
        <v>0.00873507414280856</v>
      </c>
      <c r="G2756">
        <v>2747</v>
      </c>
      <c r="H2756">
        <f ca="1" t="shared" si="88"/>
        <v>0.00301183117432497</v>
      </c>
    </row>
    <row r="2757" spans="2:8">
      <c r="B2757" s="31">
        <v>33604</v>
      </c>
      <c r="C2757">
        <v>24.610003</v>
      </c>
      <c r="D2757">
        <f t="shared" si="87"/>
        <v>-0.0377036930877253</v>
      </c>
      <c r="E2757">
        <v>0.00873368442905098</v>
      </c>
      <c r="G2757">
        <v>2748</v>
      </c>
      <c r="H2757">
        <f ca="1" t="shared" si="88"/>
        <v>0.0102141669942635</v>
      </c>
    </row>
    <row r="2758" spans="2:8">
      <c r="B2758" s="31">
        <v>37763</v>
      </c>
      <c r="C2758">
        <v>25.537891</v>
      </c>
      <c r="D2758">
        <f t="shared" si="87"/>
        <v>-1.08120690154093</v>
      </c>
      <c r="E2758">
        <v>0.00873216194712398</v>
      </c>
      <c r="G2758">
        <v>2749</v>
      </c>
      <c r="H2758">
        <f ca="1" t="shared" si="88"/>
        <v>-0.0623753768103428</v>
      </c>
    </row>
    <row r="2759" spans="2:8">
      <c r="B2759" s="31">
        <v>35086</v>
      </c>
      <c r="C2759">
        <v>53.149635</v>
      </c>
      <c r="D2759">
        <f t="shared" si="87"/>
        <v>-0.226162362168621</v>
      </c>
      <c r="E2759">
        <v>0.00868299471859037</v>
      </c>
      <c r="G2759">
        <v>2750</v>
      </c>
      <c r="H2759">
        <f ca="1" t="shared" si="88"/>
        <v>0.0269151740604478</v>
      </c>
    </row>
    <row r="2760" spans="2:8">
      <c r="B2760" s="31">
        <v>35333</v>
      </c>
      <c r="C2760">
        <v>65.170082</v>
      </c>
      <c r="D2760">
        <f t="shared" si="87"/>
        <v>-5.41479855741167</v>
      </c>
      <c r="E2760">
        <v>0.0086825423972919</v>
      </c>
      <c r="G2760">
        <v>2751</v>
      </c>
      <c r="H2760">
        <f ca="1" t="shared" si="88"/>
        <v>-0.0318514903728866</v>
      </c>
    </row>
    <row r="2761" spans="2:8">
      <c r="B2761" s="31">
        <v>44707</v>
      </c>
      <c r="C2761">
        <v>418.052948</v>
      </c>
      <c r="D2761">
        <f t="shared" si="87"/>
        <v>-0.718879207616543</v>
      </c>
      <c r="E2761">
        <v>0.00867706355703061</v>
      </c>
      <c r="G2761">
        <v>2752</v>
      </c>
      <c r="H2761">
        <f ca="1" t="shared" si="88"/>
        <v>-0.0188361091919214</v>
      </c>
    </row>
    <row r="2762" spans="2:8">
      <c r="B2762" s="31">
        <v>45271</v>
      </c>
      <c r="C2762">
        <v>718.58252</v>
      </c>
      <c r="D2762">
        <f t="shared" ref="D2762:D2825" si="89">(C2762-C2763)/C2762</f>
        <v>0.932662187496573</v>
      </c>
      <c r="E2762">
        <v>0.00867092341739679</v>
      </c>
      <c r="G2762">
        <v>2753</v>
      </c>
      <c r="H2762">
        <f ca="1" t="shared" si="88"/>
        <v>0.0267659325086574</v>
      </c>
    </row>
    <row r="2763" spans="2:8">
      <c r="B2763" s="31">
        <v>35026</v>
      </c>
      <c r="C2763">
        <v>48.387775</v>
      </c>
      <c r="D2763">
        <f t="shared" si="89"/>
        <v>-0.276501492370749</v>
      </c>
      <c r="E2763">
        <v>0.00867076446478474</v>
      </c>
      <c r="G2763">
        <v>2754</v>
      </c>
      <c r="H2763">
        <f ca="1" t="shared" ref="H2763:H2826" si="90">_xlfn.NORM.INV(RAND(),N$12,N$13)</f>
        <v>-0.0170902977049963</v>
      </c>
    </row>
    <row r="2764" spans="2:8">
      <c r="B2764" s="31">
        <v>39990</v>
      </c>
      <c r="C2764">
        <v>61.767067</v>
      </c>
      <c r="D2764">
        <f t="shared" si="89"/>
        <v>-2.65532248762921</v>
      </c>
      <c r="E2764">
        <v>0.0086700895155018</v>
      </c>
      <c r="G2764">
        <v>2755</v>
      </c>
      <c r="H2764">
        <f ca="1" t="shared" si="90"/>
        <v>-0.00836462306357921</v>
      </c>
    </row>
    <row r="2765" spans="2:8">
      <c r="B2765" s="31">
        <v>41067</v>
      </c>
      <c r="C2765">
        <v>225.778549</v>
      </c>
      <c r="D2765">
        <f t="shared" si="89"/>
        <v>-0.291207598291368</v>
      </c>
      <c r="E2765">
        <v>0.00866988475508358</v>
      </c>
      <c r="G2765">
        <v>2756</v>
      </c>
      <c r="H2765">
        <f ca="1" t="shared" si="90"/>
        <v>0.00442258094698806</v>
      </c>
    </row>
    <row r="2766" spans="2:8">
      <c r="B2766" s="31">
        <v>41480</v>
      </c>
      <c r="C2766">
        <v>291.526978</v>
      </c>
      <c r="D2766">
        <f t="shared" si="89"/>
        <v>0.414030673346465</v>
      </c>
      <c r="E2766">
        <v>0.00866964703348987</v>
      </c>
      <c r="G2766">
        <v>2757</v>
      </c>
      <c r="H2766">
        <f ca="1" t="shared" si="90"/>
        <v>0.0437576260308309</v>
      </c>
    </row>
    <row r="2767" spans="2:8">
      <c r="B2767" s="31">
        <v>40890</v>
      </c>
      <c r="C2767">
        <v>170.825867</v>
      </c>
      <c r="D2767">
        <f t="shared" si="89"/>
        <v>0.169031514413447</v>
      </c>
      <c r="E2767">
        <v>0.00866395134408993</v>
      </c>
      <c r="G2767">
        <v>2758</v>
      </c>
      <c r="H2767">
        <f ca="1" t="shared" si="90"/>
        <v>-0.0276318234520459</v>
      </c>
    </row>
    <row r="2768" spans="2:8">
      <c r="B2768" s="31">
        <v>39065</v>
      </c>
      <c r="C2768">
        <v>141.950912</v>
      </c>
      <c r="D2768">
        <f t="shared" si="89"/>
        <v>-0.63089995504925</v>
      </c>
      <c r="E2768">
        <v>0.00866288904153005</v>
      </c>
      <c r="G2768">
        <v>2759</v>
      </c>
      <c r="H2768">
        <f ca="1" t="shared" si="90"/>
        <v>-0.041374684532467</v>
      </c>
    </row>
    <row r="2769" spans="2:8">
      <c r="B2769" s="31">
        <v>41089</v>
      </c>
      <c r="C2769">
        <v>231.507736</v>
      </c>
      <c r="D2769">
        <f t="shared" si="89"/>
        <v>0.783874302152909</v>
      </c>
      <c r="E2769">
        <v>0.00866149457744252</v>
      </c>
      <c r="G2769">
        <v>2760</v>
      </c>
      <c r="H2769">
        <f ca="1" t="shared" si="90"/>
        <v>-0.0119595235256715</v>
      </c>
    </row>
    <row r="2770" spans="2:8">
      <c r="B2770" s="31">
        <v>34598</v>
      </c>
      <c r="C2770">
        <v>50.034771</v>
      </c>
      <c r="D2770">
        <f t="shared" si="89"/>
        <v>-7.60452588061211</v>
      </c>
      <c r="E2770">
        <v>0.00865821890141153</v>
      </c>
      <c r="G2770">
        <v>2761</v>
      </c>
      <c r="H2770">
        <f ca="1" t="shared" si="90"/>
        <v>0.00207460160294281</v>
      </c>
    </row>
    <row r="2771" spans="2:8">
      <c r="B2771" s="31">
        <v>44980</v>
      </c>
      <c r="C2771">
        <v>430.525482</v>
      </c>
      <c r="D2771">
        <f t="shared" si="89"/>
        <v>0.734279805068542</v>
      </c>
      <c r="E2771">
        <v>0.00865655380649461</v>
      </c>
      <c r="G2771">
        <v>2762</v>
      </c>
      <c r="H2771">
        <f ca="1" t="shared" si="90"/>
        <v>-0.0382598662275841</v>
      </c>
    </row>
    <row r="2772" spans="2:8">
      <c r="B2772" s="31">
        <v>39262</v>
      </c>
      <c r="C2772">
        <v>114.399315</v>
      </c>
      <c r="D2772">
        <f t="shared" si="89"/>
        <v>0.789435837093955</v>
      </c>
      <c r="E2772">
        <v>0.00865415146935108</v>
      </c>
      <c r="G2772">
        <v>2763</v>
      </c>
      <c r="H2772">
        <f ca="1" t="shared" si="90"/>
        <v>0.0151362664156311</v>
      </c>
    </row>
    <row r="2773" spans="2:8">
      <c r="B2773" s="31">
        <v>35984</v>
      </c>
      <c r="C2773">
        <v>24.088396</v>
      </c>
      <c r="D2773">
        <f t="shared" si="89"/>
        <v>0.185954888818666</v>
      </c>
      <c r="E2773">
        <v>0.00863677266016382</v>
      </c>
      <c r="G2773">
        <v>2764</v>
      </c>
      <c r="H2773">
        <f ca="1" t="shared" si="90"/>
        <v>0.0314356200517301</v>
      </c>
    </row>
    <row r="2774" spans="2:8">
      <c r="B2774" s="31">
        <v>37291</v>
      </c>
      <c r="C2774">
        <v>19.609041</v>
      </c>
      <c r="D2774">
        <f t="shared" si="89"/>
        <v>-2.40030652187427</v>
      </c>
      <c r="E2774">
        <v>0.00862744894051679</v>
      </c>
      <c r="G2774">
        <v>2765</v>
      </c>
      <c r="H2774">
        <f ca="1" t="shared" si="90"/>
        <v>-0.0213086969385123</v>
      </c>
    </row>
    <row r="2775" spans="2:8">
      <c r="B2775" s="31">
        <v>38524</v>
      </c>
      <c r="C2775">
        <v>66.67675</v>
      </c>
      <c r="D2775">
        <f t="shared" si="89"/>
        <v>0.626070301866843</v>
      </c>
      <c r="E2775">
        <v>0.00862147600175463</v>
      </c>
      <c r="G2775">
        <v>2766</v>
      </c>
      <c r="H2775">
        <f ca="1" t="shared" si="90"/>
        <v>0.021104806903221</v>
      </c>
    </row>
    <row r="2776" spans="2:8">
      <c r="B2776" s="31">
        <v>34261</v>
      </c>
      <c r="C2776">
        <v>24.932417</v>
      </c>
      <c r="D2776">
        <f t="shared" si="89"/>
        <v>-0.499999177777269</v>
      </c>
      <c r="E2776">
        <v>0.00862086495665467</v>
      </c>
      <c r="G2776">
        <v>2767</v>
      </c>
      <c r="H2776">
        <f ca="1" t="shared" si="90"/>
        <v>0.0268960846353734</v>
      </c>
    </row>
    <row r="2777" spans="2:8">
      <c r="B2777" s="31">
        <v>34383</v>
      </c>
      <c r="C2777">
        <v>37.398605</v>
      </c>
      <c r="D2777">
        <f t="shared" si="89"/>
        <v>-9.94843938697714</v>
      </c>
      <c r="E2777">
        <v>0.00862050870614025</v>
      </c>
      <c r="G2777">
        <v>2768</v>
      </c>
      <c r="H2777">
        <f ca="1" t="shared" si="90"/>
        <v>-0.013057004720376</v>
      </c>
    </row>
    <row r="2778" spans="2:8">
      <c r="B2778" s="31">
        <v>44747</v>
      </c>
      <c r="C2778">
        <v>409.45636</v>
      </c>
      <c r="D2778">
        <f t="shared" si="89"/>
        <v>0.910093989015093</v>
      </c>
      <c r="E2778">
        <v>0.00861648845801296</v>
      </c>
      <c r="G2778">
        <v>2769</v>
      </c>
      <c r="H2778">
        <f ca="1" t="shared" si="90"/>
        <v>-0.0232211460821464</v>
      </c>
    </row>
    <row r="2779" spans="2:8">
      <c r="B2779" s="31">
        <v>36371</v>
      </c>
      <c r="C2779">
        <v>36.812588</v>
      </c>
      <c r="D2779">
        <f t="shared" si="89"/>
        <v>-13.4177833951799</v>
      </c>
      <c r="E2779">
        <v>0.00861381981619974</v>
      </c>
      <c r="G2779">
        <v>2770</v>
      </c>
      <c r="H2779">
        <f ca="1" t="shared" si="90"/>
        <v>0.0280134605367783</v>
      </c>
    </row>
    <row r="2780" spans="2:8">
      <c r="B2780" s="31">
        <v>42093</v>
      </c>
      <c r="C2780">
        <v>530.75592</v>
      </c>
      <c r="D2780">
        <f t="shared" si="89"/>
        <v>0.978122471059767</v>
      </c>
      <c r="E2780">
        <v>0.00861106363165936</v>
      </c>
      <c r="G2780">
        <v>2771</v>
      </c>
      <c r="H2780">
        <f ca="1" t="shared" si="90"/>
        <v>-0.0283648209798605</v>
      </c>
    </row>
    <row r="2781" spans="2:8">
      <c r="B2781" s="31">
        <v>37134</v>
      </c>
      <c r="C2781">
        <v>11.611628</v>
      </c>
      <c r="D2781">
        <f t="shared" si="89"/>
        <v>-4.76768115547622</v>
      </c>
      <c r="E2781">
        <v>0.00860930095245908</v>
      </c>
      <c r="G2781">
        <v>2772</v>
      </c>
      <c r="H2781">
        <f ca="1" t="shared" si="90"/>
        <v>0.00146608117283132</v>
      </c>
    </row>
    <row r="2782" spans="2:8">
      <c r="B2782" s="31">
        <v>38293</v>
      </c>
      <c r="C2782">
        <v>66.972168</v>
      </c>
      <c r="D2782">
        <f t="shared" si="89"/>
        <v>0.246433772309715</v>
      </c>
      <c r="E2782">
        <v>0.00858356563878895</v>
      </c>
      <c r="G2782">
        <v>2773</v>
      </c>
      <c r="H2782">
        <f ca="1" t="shared" si="90"/>
        <v>0.051209260040811</v>
      </c>
    </row>
    <row r="2783" spans="2:8">
      <c r="B2783" s="31">
        <v>34591</v>
      </c>
      <c r="C2783">
        <v>50.467964</v>
      </c>
      <c r="D2783">
        <f t="shared" si="89"/>
        <v>0.520642897343749</v>
      </c>
      <c r="E2783">
        <v>0.00858352439183009</v>
      </c>
      <c r="G2783">
        <v>2774</v>
      </c>
      <c r="H2783">
        <f ca="1" t="shared" si="90"/>
        <v>-0.0247460396390506</v>
      </c>
    </row>
    <row r="2784" spans="2:8">
      <c r="B2784" s="31">
        <v>37727</v>
      </c>
      <c r="C2784">
        <v>24.192177</v>
      </c>
      <c r="D2784">
        <f t="shared" si="89"/>
        <v>-20.776643003232</v>
      </c>
      <c r="E2784">
        <v>0.00858240248490255</v>
      </c>
      <c r="G2784">
        <v>2775</v>
      </c>
      <c r="H2784">
        <f ca="1" t="shared" si="90"/>
        <v>0.0256294096577943</v>
      </c>
    </row>
    <row r="2785" spans="2:8">
      <c r="B2785" s="31">
        <v>41948</v>
      </c>
      <c r="C2785">
        <v>526.824402</v>
      </c>
      <c r="D2785">
        <f t="shared" si="89"/>
        <v>0.955616076417052</v>
      </c>
      <c r="E2785">
        <v>0.00858206260536869</v>
      </c>
      <c r="G2785">
        <v>2776</v>
      </c>
      <c r="H2785">
        <f ca="1" t="shared" si="90"/>
        <v>0.0119944426617433</v>
      </c>
    </row>
    <row r="2786" spans="2:8">
      <c r="B2786" s="31">
        <v>36152</v>
      </c>
      <c r="C2786">
        <v>23.382534</v>
      </c>
      <c r="D2786">
        <f t="shared" si="89"/>
        <v>-1.81631939463875</v>
      </c>
      <c r="E2786">
        <v>0.00857952350245694</v>
      </c>
      <c r="G2786">
        <v>2777</v>
      </c>
      <c r="H2786">
        <f ca="1" t="shared" si="90"/>
        <v>-0.0292585886659419</v>
      </c>
    </row>
    <row r="2787" spans="2:8">
      <c r="B2787" s="31">
        <v>37967</v>
      </c>
      <c r="C2787">
        <v>65.852684</v>
      </c>
      <c r="D2787">
        <f t="shared" si="89"/>
        <v>-0.810578836847409</v>
      </c>
      <c r="E2787">
        <v>0.0085769017402541</v>
      </c>
      <c r="G2787">
        <v>2778</v>
      </c>
      <c r="H2787">
        <f ca="1" t="shared" si="90"/>
        <v>0.0128415601935151</v>
      </c>
    </row>
    <row r="2788" spans="2:8">
      <c r="B2788" s="31">
        <v>40140</v>
      </c>
      <c r="C2788">
        <v>119.231476</v>
      </c>
      <c r="D2788">
        <f t="shared" si="89"/>
        <v>0.114220283576796</v>
      </c>
      <c r="E2788">
        <v>0.00857204015490007</v>
      </c>
      <c r="G2788">
        <v>2779</v>
      </c>
      <c r="H2788">
        <f ca="1" t="shared" si="90"/>
        <v>0.0234379636593144</v>
      </c>
    </row>
    <row r="2789" spans="2:8">
      <c r="B2789" s="31">
        <v>38729</v>
      </c>
      <c r="C2789">
        <v>105.612823</v>
      </c>
      <c r="D2789">
        <f t="shared" si="89"/>
        <v>-2.24601031637986</v>
      </c>
      <c r="E2789">
        <v>0.00856757706400866</v>
      </c>
      <c r="G2789">
        <v>2780</v>
      </c>
      <c r="H2789">
        <f ca="1" t="shared" si="90"/>
        <v>0.0755308142488095</v>
      </c>
    </row>
    <row r="2790" spans="2:8">
      <c r="B2790" s="31">
        <v>44474</v>
      </c>
      <c r="C2790">
        <v>342.820313</v>
      </c>
      <c r="D2790">
        <f t="shared" si="89"/>
        <v>0.901282331540255</v>
      </c>
      <c r="E2790">
        <v>0.00855189406469035</v>
      </c>
      <c r="G2790">
        <v>2781</v>
      </c>
      <c r="H2790">
        <f ca="1" t="shared" si="90"/>
        <v>0.000563569056915893</v>
      </c>
    </row>
    <row r="2791" spans="2:8">
      <c r="B2791" s="31">
        <v>35849</v>
      </c>
      <c r="C2791">
        <v>33.842422</v>
      </c>
      <c r="D2791">
        <f t="shared" si="89"/>
        <v>-2.54629346563907</v>
      </c>
      <c r="E2791">
        <v>0.00854333061623073</v>
      </c>
      <c r="G2791">
        <v>2782</v>
      </c>
      <c r="H2791">
        <f ca="1" t="shared" si="90"/>
        <v>0.0181748520442024</v>
      </c>
    </row>
    <row r="2792" spans="2:8">
      <c r="B2792" s="31">
        <v>39405</v>
      </c>
      <c r="C2792">
        <v>120.01516</v>
      </c>
      <c r="D2792">
        <f t="shared" si="89"/>
        <v>-2.44565692367531</v>
      </c>
      <c r="E2792">
        <v>0.00853361358681688</v>
      </c>
      <c r="G2792">
        <v>2783</v>
      </c>
      <c r="H2792">
        <f ca="1" t="shared" si="90"/>
        <v>-0.0516541805774083</v>
      </c>
    </row>
    <row r="2793" spans="2:8">
      <c r="B2793" s="31">
        <v>45007</v>
      </c>
      <c r="C2793">
        <v>413.531067</v>
      </c>
      <c r="D2793">
        <f t="shared" si="89"/>
        <v>-0.128334449899988</v>
      </c>
      <c r="E2793">
        <v>0.008531661298376</v>
      </c>
      <c r="G2793">
        <v>2784</v>
      </c>
      <c r="H2793">
        <f ca="1" t="shared" si="90"/>
        <v>0.00775342315032928</v>
      </c>
    </row>
    <row r="2794" spans="2:8">
      <c r="B2794" s="31">
        <v>45029</v>
      </c>
      <c r="C2794">
        <v>466.601349</v>
      </c>
      <c r="D2794">
        <f t="shared" si="89"/>
        <v>0.947723882384232</v>
      </c>
      <c r="E2794">
        <v>0.00851971604565599</v>
      </c>
      <c r="G2794">
        <v>2785</v>
      </c>
      <c r="H2794">
        <f ca="1" t="shared" si="90"/>
        <v>0.0432659602167731</v>
      </c>
    </row>
    <row r="2795" spans="2:8">
      <c r="B2795" s="31">
        <v>37578</v>
      </c>
      <c r="C2795">
        <v>24.392107</v>
      </c>
      <c r="D2795">
        <f t="shared" si="89"/>
        <v>0</v>
      </c>
      <c r="E2795">
        <v>0.00851193379891287</v>
      </c>
      <c r="G2795">
        <v>2786</v>
      </c>
      <c r="H2795">
        <f ca="1" t="shared" si="90"/>
        <v>-0.0238373921818066</v>
      </c>
    </row>
    <row r="2796" spans="2:8">
      <c r="B2796" s="31">
        <v>37439</v>
      </c>
      <c r="C2796">
        <v>24.392107</v>
      </c>
      <c r="D2796">
        <f t="shared" si="89"/>
        <v>-0.0353682853227891</v>
      </c>
      <c r="E2796">
        <v>0.00851193379891287</v>
      </c>
      <c r="G2796">
        <v>2787</v>
      </c>
      <c r="H2796">
        <f ca="1" t="shared" si="90"/>
        <v>-0.0373154538999315</v>
      </c>
    </row>
    <row r="2797" spans="2:8">
      <c r="B2797" s="31">
        <v>34291</v>
      </c>
      <c r="C2797">
        <v>25.254814</v>
      </c>
      <c r="D2797">
        <f t="shared" si="89"/>
        <v>-2.68256412421014</v>
      </c>
      <c r="E2797">
        <v>0.00851089222039013</v>
      </c>
      <c r="G2797">
        <v>2788</v>
      </c>
      <c r="H2797">
        <f ca="1" t="shared" si="90"/>
        <v>-0.053247509843369</v>
      </c>
    </row>
    <row r="2798" spans="2:8">
      <c r="B2798" s="31">
        <v>38694</v>
      </c>
      <c r="C2798">
        <v>93.002472</v>
      </c>
      <c r="D2798">
        <f t="shared" si="89"/>
        <v>-0.133252286025257</v>
      </c>
      <c r="E2798">
        <v>0.00849088183376452</v>
      </c>
      <c r="G2798">
        <v>2789</v>
      </c>
      <c r="H2798">
        <f ca="1" t="shared" si="90"/>
        <v>-0.00482040642701842</v>
      </c>
    </row>
    <row r="2799" spans="2:8">
      <c r="B2799" s="31">
        <v>44035</v>
      </c>
      <c r="C2799">
        <v>105.395264</v>
      </c>
      <c r="D2799">
        <f t="shared" si="89"/>
        <v>0.571569363875781</v>
      </c>
      <c r="E2799">
        <v>0.00848660524252776</v>
      </c>
      <c r="G2799">
        <v>2790</v>
      </c>
      <c r="H2799">
        <f ca="1" t="shared" si="90"/>
        <v>-0.0134102513553595</v>
      </c>
    </row>
    <row r="2800" spans="2:8">
      <c r="B2800" s="31">
        <v>35759</v>
      </c>
      <c r="C2800">
        <v>45.15456</v>
      </c>
      <c r="D2800">
        <f t="shared" si="89"/>
        <v>-8.34740526759645</v>
      </c>
      <c r="E2800">
        <v>0.00848399364316679</v>
      </c>
      <c r="G2800">
        <v>2791</v>
      </c>
      <c r="H2800">
        <f ca="1" t="shared" si="90"/>
        <v>-0.0465247857845187</v>
      </c>
    </row>
    <row r="2801" spans="2:8">
      <c r="B2801" s="31">
        <v>44887</v>
      </c>
      <c r="C2801">
        <v>422.077972</v>
      </c>
      <c r="D2801">
        <f t="shared" si="89"/>
        <v>0.969955465953575</v>
      </c>
      <c r="E2801">
        <v>0.00847660678202841</v>
      </c>
      <c r="G2801">
        <v>2792</v>
      </c>
      <c r="H2801">
        <f ca="1" t="shared" si="90"/>
        <v>0.0129023356430405</v>
      </c>
    </row>
    <row r="2802" spans="2:8">
      <c r="B2802" s="31">
        <v>33284</v>
      </c>
      <c r="C2802">
        <v>12.681136</v>
      </c>
      <c r="D2802">
        <f t="shared" si="89"/>
        <v>-5.40133628406793</v>
      </c>
      <c r="E2802">
        <v>0.0084743196508578</v>
      </c>
      <c r="G2802">
        <v>2793</v>
      </c>
      <c r="H2802">
        <f ca="1" t="shared" si="90"/>
        <v>-0.00902893391662188</v>
      </c>
    </row>
    <row r="2803" spans="2:8">
      <c r="B2803" s="31">
        <v>38397</v>
      </c>
      <c r="C2803">
        <v>81.176216</v>
      </c>
      <c r="D2803">
        <f t="shared" si="89"/>
        <v>0.283735534063327</v>
      </c>
      <c r="E2803">
        <v>0.00845879536932336</v>
      </c>
      <c r="G2803">
        <v>2794</v>
      </c>
      <c r="H2803">
        <f ca="1" t="shared" si="90"/>
        <v>0.0186902994030119</v>
      </c>
    </row>
    <row r="2804" spans="2:8">
      <c r="B2804" s="31">
        <v>35584</v>
      </c>
      <c r="C2804">
        <v>58.143639</v>
      </c>
      <c r="D2804">
        <f t="shared" si="89"/>
        <v>-6.56702071915382</v>
      </c>
      <c r="E2804">
        <v>0.00845354725733629</v>
      </c>
      <c r="G2804">
        <v>2795</v>
      </c>
      <c r="H2804">
        <f ca="1" t="shared" si="90"/>
        <v>0.0100321580223776</v>
      </c>
    </row>
    <row r="2805" spans="2:8">
      <c r="B2805" s="31">
        <v>41802</v>
      </c>
      <c r="C2805">
        <v>439.974121</v>
      </c>
      <c r="D2805">
        <f t="shared" si="89"/>
        <v>0.704991451076733</v>
      </c>
      <c r="E2805">
        <v>0.00845289489197031</v>
      </c>
      <c r="G2805">
        <v>2796</v>
      </c>
      <c r="H2805">
        <f ca="1" t="shared" si="90"/>
        <v>0.000303725961568643</v>
      </c>
    </row>
    <row r="2806" spans="2:8">
      <c r="B2806" s="31">
        <v>39162</v>
      </c>
      <c r="C2806">
        <v>129.796127</v>
      </c>
      <c r="D2806">
        <f t="shared" si="89"/>
        <v>0.643758422776359</v>
      </c>
      <c r="E2806">
        <v>0.00844277888199245</v>
      </c>
      <c r="G2806">
        <v>2797</v>
      </c>
      <c r="H2806">
        <f ca="1" t="shared" si="90"/>
        <v>0.0215568132864042</v>
      </c>
    </row>
    <row r="2807" spans="2:8">
      <c r="B2807" s="31">
        <v>35755</v>
      </c>
      <c r="C2807">
        <v>46.238777</v>
      </c>
      <c r="D2807">
        <f t="shared" si="89"/>
        <v>-2.91745815422411</v>
      </c>
      <c r="E2807">
        <v>0.00844122672189192</v>
      </c>
      <c r="G2807">
        <v>2798</v>
      </c>
      <c r="H2807">
        <f ca="1" t="shared" si="90"/>
        <v>-0.0352994906736908</v>
      </c>
    </row>
    <row r="2808" spans="2:8">
      <c r="B2808" s="31">
        <v>40855</v>
      </c>
      <c r="C2808">
        <v>181.138474</v>
      </c>
      <c r="D2808">
        <f t="shared" si="89"/>
        <v>0.570621816102967</v>
      </c>
      <c r="E2808">
        <v>0.00843444225990337</v>
      </c>
      <c r="G2808">
        <v>2799</v>
      </c>
      <c r="H2808">
        <f ca="1" t="shared" si="90"/>
        <v>-0.0142455169356477</v>
      </c>
    </row>
    <row r="2809" spans="2:8">
      <c r="B2809" s="31">
        <v>38097</v>
      </c>
      <c r="C2809">
        <v>77.776909</v>
      </c>
      <c r="D2809">
        <f t="shared" si="89"/>
        <v>-5.59276118828533</v>
      </c>
      <c r="E2809">
        <v>0.00843318419866749</v>
      </c>
      <c r="G2809">
        <v>2800</v>
      </c>
      <c r="H2809">
        <f ca="1" t="shared" si="90"/>
        <v>0.019642671541605</v>
      </c>
    </row>
    <row r="2810" spans="2:8">
      <c r="B2810" s="31">
        <v>45058</v>
      </c>
      <c r="C2810">
        <v>512.764587</v>
      </c>
      <c r="D2810">
        <f t="shared" si="89"/>
        <v>0.0789804581415058</v>
      </c>
      <c r="E2810">
        <v>0.00843100344603169</v>
      </c>
      <c r="G2810">
        <v>2801</v>
      </c>
      <c r="H2810">
        <f ca="1" t="shared" si="90"/>
        <v>0.0478149166852567</v>
      </c>
    </row>
    <row r="2811" spans="2:8">
      <c r="B2811" s="31">
        <v>45040</v>
      </c>
      <c r="C2811">
        <v>472.266205</v>
      </c>
      <c r="D2811">
        <f t="shared" si="89"/>
        <v>0.976780716291143</v>
      </c>
      <c r="E2811">
        <v>0.00841752163909343</v>
      </c>
      <c r="G2811">
        <v>2802</v>
      </c>
      <c r="H2811">
        <f ca="1" t="shared" si="90"/>
        <v>-0.00182940929307256</v>
      </c>
    </row>
    <row r="2812" spans="2:8">
      <c r="B2812" s="31">
        <v>37092</v>
      </c>
      <c r="C2812">
        <v>10.965683</v>
      </c>
      <c r="D2812">
        <f t="shared" si="89"/>
        <v>-3.55294111639011</v>
      </c>
      <c r="E2812">
        <v>0.00841516210162197</v>
      </c>
      <c r="G2812">
        <v>2803</v>
      </c>
      <c r="H2812">
        <f ca="1" t="shared" si="90"/>
        <v>-0.049914072723737</v>
      </c>
    </row>
    <row r="2813" spans="2:8">
      <c r="B2813" s="31">
        <v>35032</v>
      </c>
      <c r="C2813">
        <v>49.926109</v>
      </c>
      <c r="D2813">
        <f t="shared" si="89"/>
        <v>0.270031317681897</v>
      </c>
      <c r="E2813">
        <v>0.00840321844428128</v>
      </c>
      <c r="G2813">
        <v>2804</v>
      </c>
      <c r="H2813">
        <f ca="1" t="shared" si="90"/>
        <v>0.0040309387060832</v>
      </c>
    </row>
    <row r="2814" spans="2:8">
      <c r="B2814" s="31">
        <v>37832</v>
      </c>
      <c r="C2814">
        <v>36.444496</v>
      </c>
      <c r="D2814">
        <f t="shared" si="89"/>
        <v>-0.440336450255753</v>
      </c>
      <c r="E2814">
        <v>0.00839454605161773</v>
      </c>
      <c r="G2814">
        <v>2805</v>
      </c>
      <c r="H2814">
        <f ca="1" t="shared" si="90"/>
        <v>0.0176849159305471</v>
      </c>
    </row>
    <row r="2815" spans="2:8">
      <c r="B2815" s="31">
        <v>35075</v>
      </c>
      <c r="C2815">
        <v>52.492336</v>
      </c>
      <c r="D2815">
        <f t="shared" si="89"/>
        <v>-7.251854499293</v>
      </c>
      <c r="E2815">
        <v>0.00839210127741322</v>
      </c>
      <c r="G2815">
        <v>2806</v>
      </c>
      <c r="H2815">
        <f ca="1" t="shared" si="90"/>
        <v>-0.010059771512197</v>
      </c>
    </row>
    <row r="2816" spans="2:8">
      <c r="B2816" s="31">
        <v>44995</v>
      </c>
      <c r="C2816">
        <v>433.159119</v>
      </c>
      <c r="D2816">
        <f t="shared" si="89"/>
        <v>0.938504032740911</v>
      </c>
      <c r="E2816">
        <v>0.00837445603909808</v>
      </c>
      <c r="G2816">
        <v>2807</v>
      </c>
      <c r="H2816">
        <f ca="1" t="shared" si="90"/>
        <v>0.0221447093572122</v>
      </c>
    </row>
    <row r="2817" spans="2:8">
      <c r="B2817" s="31">
        <v>37767</v>
      </c>
      <c r="C2817">
        <v>26.637539</v>
      </c>
      <c r="D2817">
        <f t="shared" si="89"/>
        <v>-0.943406633773488</v>
      </c>
      <c r="E2817">
        <v>0.00837183194738825</v>
      </c>
      <c r="G2817">
        <v>2808</v>
      </c>
      <c r="H2817">
        <f ca="1" t="shared" si="90"/>
        <v>-0.0288447159644541</v>
      </c>
    </row>
    <row r="2818" spans="2:8">
      <c r="B2818" s="31">
        <v>34593</v>
      </c>
      <c r="C2818">
        <v>51.76757</v>
      </c>
      <c r="D2818">
        <f t="shared" si="89"/>
        <v>-1.02431147531167</v>
      </c>
      <c r="E2818">
        <v>0.00836817335640826</v>
      </c>
      <c r="G2818">
        <v>2809</v>
      </c>
      <c r="H2818">
        <f ca="1" t="shared" si="90"/>
        <v>0.0121292386838349</v>
      </c>
    </row>
    <row r="2819" spans="2:8">
      <c r="B2819" s="31">
        <v>40071</v>
      </c>
      <c r="C2819">
        <v>104.793686</v>
      </c>
      <c r="D2819">
        <f t="shared" si="89"/>
        <v>-0.780462298081585</v>
      </c>
      <c r="E2819">
        <v>0.00834726817415317</v>
      </c>
      <c r="G2819">
        <v>2810</v>
      </c>
      <c r="H2819">
        <f ca="1" t="shared" si="90"/>
        <v>-0.0133007416648148</v>
      </c>
    </row>
    <row r="2820" spans="2:8">
      <c r="B2820" s="31">
        <v>40745</v>
      </c>
      <c r="C2820">
        <v>186.581207</v>
      </c>
      <c r="D2820">
        <f t="shared" si="89"/>
        <v>0.7673649200908</v>
      </c>
      <c r="E2820">
        <v>0.00834182083514988</v>
      </c>
      <c r="G2820">
        <v>2811</v>
      </c>
      <c r="H2820">
        <f ca="1" t="shared" si="90"/>
        <v>-0.00520892081552479</v>
      </c>
    </row>
    <row r="2821" spans="2:8">
      <c r="B2821" s="31">
        <v>35796</v>
      </c>
      <c r="C2821">
        <v>43.405334</v>
      </c>
      <c r="D2821">
        <f t="shared" si="89"/>
        <v>0.68075225501087</v>
      </c>
      <c r="E2821">
        <v>0.00832651120712493</v>
      </c>
      <c r="G2821">
        <v>2812</v>
      </c>
      <c r="H2821">
        <f ca="1" t="shared" si="90"/>
        <v>0.0108031390381626</v>
      </c>
    </row>
    <row r="2822" spans="2:8">
      <c r="B2822" s="31">
        <v>36907</v>
      </c>
      <c r="C2822">
        <v>13.857055</v>
      </c>
      <c r="D2822">
        <f t="shared" si="89"/>
        <v>-34.339964011112</v>
      </c>
      <c r="E2822">
        <v>0.00832399092014866</v>
      </c>
      <c r="G2822">
        <v>2813</v>
      </c>
      <c r="H2822">
        <f ca="1" t="shared" si="90"/>
        <v>0.0135449211673987</v>
      </c>
    </row>
    <row r="2823" spans="2:8">
      <c r="B2823" s="31">
        <v>44525</v>
      </c>
      <c r="C2823">
        <v>489.707825</v>
      </c>
      <c r="D2823">
        <f t="shared" si="89"/>
        <v>0.379383022928008</v>
      </c>
      <c r="E2823">
        <v>0.00832068999510063</v>
      </c>
      <c r="G2823">
        <v>2814</v>
      </c>
      <c r="H2823">
        <f ca="1" t="shared" si="90"/>
        <v>-0.0167132980472382</v>
      </c>
    </row>
    <row r="2824" spans="2:8">
      <c r="B2824" s="31">
        <v>41274</v>
      </c>
      <c r="C2824">
        <v>303.92099</v>
      </c>
      <c r="D2824">
        <f t="shared" si="89"/>
        <v>0.0769231865163378</v>
      </c>
      <c r="E2824">
        <v>0.00831599357451436</v>
      </c>
      <c r="G2824">
        <v>2815</v>
      </c>
      <c r="H2824">
        <f ca="1" t="shared" si="90"/>
        <v>0.0466045479534209</v>
      </c>
    </row>
    <row r="2825" spans="2:8">
      <c r="B2825" s="31">
        <v>41312</v>
      </c>
      <c r="C2825">
        <v>280.542419</v>
      </c>
      <c r="D2825">
        <f t="shared" si="89"/>
        <v>-0.579608052071441</v>
      </c>
      <c r="E2825">
        <v>0.00831595096497678</v>
      </c>
      <c r="G2825">
        <v>2816</v>
      </c>
      <c r="H2825">
        <f ca="1" t="shared" si="90"/>
        <v>0.0107251981917874</v>
      </c>
    </row>
    <row r="2826" spans="2:8">
      <c r="B2826" s="31">
        <v>44813</v>
      </c>
      <c r="C2826">
        <v>443.147064</v>
      </c>
      <c r="D2826">
        <f t="shared" ref="D2826:D2889" si="91">(C2826-C2827)/C2826</f>
        <v>0.712188615560815</v>
      </c>
      <c r="E2826">
        <v>0.00829781871239019</v>
      </c>
      <c r="G2826">
        <v>2817</v>
      </c>
      <c r="H2826">
        <f ca="1" t="shared" si="90"/>
        <v>0.0152068738872731</v>
      </c>
    </row>
    <row r="2827" spans="2:8">
      <c r="B2827" s="31">
        <v>39349</v>
      </c>
      <c r="C2827">
        <v>127.54277</v>
      </c>
      <c r="D2827">
        <f t="shared" si="91"/>
        <v>0.610601565263166</v>
      </c>
      <c r="E2827">
        <v>0.00829763223740561</v>
      </c>
      <c r="G2827">
        <v>2818</v>
      </c>
      <c r="H2827">
        <f ca="1" t="shared" ref="H2827:H2890" si="92">_xlfn.NORM.INV(RAND(),N$12,N$13)</f>
        <v>-0.0357538222089639</v>
      </c>
    </row>
    <row r="2828" spans="2:8">
      <c r="B2828" s="31">
        <v>35675</v>
      </c>
      <c r="C2828">
        <v>49.664955</v>
      </c>
      <c r="D2828">
        <f t="shared" si="91"/>
        <v>-9.14546605347775</v>
      </c>
      <c r="E2828">
        <v>0.00829570871452512</v>
      </c>
      <c r="G2828">
        <v>2819</v>
      </c>
      <c r="H2828">
        <f ca="1" t="shared" si="92"/>
        <v>-0.030274079201322</v>
      </c>
    </row>
    <row r="2829" spans="2:8">
      <c r="B2829" s="31">
        <v>41877</v>
      </c>
      <c r="C2829">
        <v>503.874115</v>
      </c>
      <c r="D2829">
        <f t="shared" si="91"/>
        <v>0.974177722941771</v>
      </c>
      <c r="E2829">
        <v>0.00829019764192499</v>
      </c>
      <c r="G2829">
        <v>2820</v>
      </c>
      <c r="H2829">
        <f ca="1" t="shared" si="92"/>
        <v>-0.01135273389607</v>
      </c>
    </row>
    <row r="2830" spans="2:8">
      <c r="B2830" s="31">
        <v>37041</v>
      </c>
      <c r="C2830">
        <v>13.011177</v>
      </c>
      <c r="D2830">
        <f t="shared" si="91"/>
        <v>-10.5811425822583</v>
      </c>
      <c r="E2830">
        <v>0.00827434750906855</v>
      </c>
      <c r="G2830">
        <v>2821</v>
      </c>
      <c r="H2830">
        <f ca="1" t="shared" si="92"/>
        <v>0.00213292110088418</v>
      </c>
    </row>
    <row r="2831" spans="2:8">
      <c r="B2831" s="31">
        <v>38999</v>
      </c>
      <c r="C2831">
        <v>150.684296</v>
      </c>
      <c r="D2831">
        <f t="shared" si="91"/>
        <v>0.827406818823376</v>
      </c>
      <c r="E2831">
        <v>0.00827189715907751</v>
      </c>
      <c r="G2831">
        <v>2822</v>
      </c>
      <c r="H2831">
        <f ca="1" t="shared" si="92"/>
        <v>0.019423980239366</v>
      </c>
    </row>
    <row r="2832" spans="2:8">
      <c r="B2832" s="31">
        <v>33617</v>
      </c>
      <c r="C2832">
        <v>26.007082</v>
      </c>
      <c r="D2832">
        <f t="shared" si="91"/>
        <v>-5.71605326579891</v>
      </c>
      <c r="E2832">
        <v>0.0082645565542493</v>
      </c>
      <c r="G2832">
        <v>2823</v>
      </c>
      <c r="H2832">
        <f ca="1" t="shared" si="92"/>
        <v>-0.0251118331836923</v>
      </c>
    </row>
    <row r="2833" spans="2:8">
      <c r="B2833" s="31">
        <v>43521</v>
      </c>
      <c r="C2833">
        <v>174.664948</v>
      </c>
      <c r="D2833">
        <f t="shared" si="91"/>
        <v>0.65134374871826</v>
      </c>
      <c r="E2833">
        <v>0.00825040179212147</v>
      </c>
      <c r="G2833">
        <v>2824</v>
      </c>
      <c r="H2833">
        <f ca="1" t="shared" si="92"/>
        <v>0.0145848843997672</v>
      </c>
    </row>
    <row r="2834" spans="2:8">
      <c r="B2834" s="31">
        <v>35363</v>
      </c>
      <c r="C2834">
        <v>60.898026</v>
      </c>
      <c r="D2834">
        <f t="shared" si="91"/>
        <v>0.571175722510283</v>
      </c>
      <c r="E2834">
        <v>0.00824609651550945</v>
      </c>
      <c r="G2834">
        <v>2825</v>
      </c>
      <c r="H2834">
        <f ca="1" t="shared" si="92"/>
        <v>-0.00801725739637011</v>
      </c>
    </row>
    <row r="2835" spans="2:8">
      <c r="B2835" s="31">
        <v>33471</v>
      </c>
      <c r="C2835">
        <v>26.114552</v>
      </c>
      <c r="D2835">
        <f t="shared" si="91"/>
        <v>-1.20083365780121</v>
      </c>
      <c r="E2835">
        <v>0.008230353712367</v>
      </c>
      <c r="G2835">
        <v>2826</v>
      </c>
      <c r="H2835">
        <f ca="1" t="shared" si="92"/>
        <v>-0.0162556432134123</v>
      </c>
    </row>
    <row r="2836" spans="2:8">
      <c r="B2836" s="31">
        <v>39728</v>
      </c>
      <c r="C2836">
        <v>57.473785</v>
      </c>
      <c r="D2836">
        <f t="shared" si="91"/>
        <v>-2.36931033861786</v>
      </c>
      <c r="E2836">
        <v>0.00821223101975964</v>
      </c>
      <c r="G2836">
        <v>2827</v>
      </c>
      <c r="H2836">
        <f ca="1" t="shared" si="92"/>
        <v>-0.0295029296653489</v>
      </c>
    </row>
    <row r="2837" spans="2:8">
      <c r="B2837" s="31">
        <v>43411</v>
      </c>
      <c r="C2837">
        <v>193.647018</v>
      </c>
      <c r="D2837">
        <f t="shared" si="91"/>
        <v>-0.908134454205745</v>
      </c>
      <c r="E2837">
        <v>0.00821142518187391</v>
      </c>
      <c r="G2837">
        <v>2828</v>
      </c>
      <c r="H2837">
        <f ca="1" t="shared" si="92"/>
        <v>-0.0540402822637261</v>
      </c>
    </row>
    <row r="2838" spans="2:8">
      <c r="B2838" s="31">
        <v>43143</v>
      </c>
      <c r="C2838">
        <v>369.504547</v>
      </c>
      <c r="D2838">
        <f t="shared" si="91"/>
        <v>0.931489638745907</v>
      </c>
      <c r="E2838">
        <v>0.0082033875485705</v>
      </c>
      <c r="G2838">
        <v>2829</v>
      </c>
      <c r="H2838">
        <f ca="1" t="shared" si="92"/>
        <v>-0.0332631316887004</v>
      </c>
    </row>
    <row r="2839" spans="2:8">
      <c r="B2839" s="31">
        <v>37762</v>
      </c>
      <c r="C2839">
        <v>25.31489</v>
      </c>
      <c r="D2839">
        <f t="shared" si="91"/>
        <v>-5.94287682071698</v>
      </c>
      <c r="E2839">
        <v>0.00820181324113989</v>
      </c>
      <c r="G2839">
        <v>2830</v>
      </c>
      <c r="H2839">
        <f ca="1" t="shared" si="92"/>
        <v>0.0450905016212689</v>
      </c>
    </row>
    <row r="2840" spans="2:8">
      <c r="B2840" s="31">
        <v>43602</v>
      </c>
      <c r="C2840">
        <v>175.758163</v>
      </c>
      <c r="D2840">
        <f t="shared" si="91"/>
        <v>0.85080627521124</v>
      </c>
      <c r="E2840">
        <v>0.00819916398420707</v>
      </c>
      <c r="G2840">
        <v>2831</v>
      </c>
      <c r="H2840">
        <f ca="1" t="shared" si="92"/>
        <v>-0.00355894035446011</v>
      </c>
    </row>
    <row r="2841" spans="2:8">
      <c r="B2841" s="31">
        <v>33618</v>
      </c>
      <c r="C2841">
        <v>26.222015</v>
      </c>
      <c r="D2841">
        <f t="shared" si="91"/>
        <v>-14.973144016583</v>
      </c>
      <c r="E2841">
        <v>0.00819666223209767</v>
      </c>
      <c r="G2841">
        <v>2832</v>
      </c>
      <c r="H2841">
        <f ca="1" t="shared" si="92"/>
        <v>0.0161372924883921</v>
      </c>
    </row>
    <row r="2842" spans="2:8">
      <c r="B2842" s="31">
        <v>44704</v>
      </c>
      <c r="C2842">
        <v>418.848022</v>
      </c>
      <c r="D2842">
        <f t="shared" si="91"/>
        <v>-0.0722907556192303</v>
      </c>
      <c r="E2842">
        <v>0.00818604796944707</v>
      </c>
      <c r="G2842">
        <v>2833</v>
      </c>
      <c r="H2842">
        <f ca="1" t="shared" si="92"/>
        <v>0.0363082960050902</v>
      </c>
    </row>
    <row r="2843" spans="2:8">
      <c r="B2843" s="31">
        <v>42536</v>
      </c>
      <c r="C2843">
        <v>449.126862</v>
      </c>
      <c r="D2843">
        <f t="shared" si="91"/>
        <v>0.943498351697343</v>
      </c>
      <c r="E2843">
        <v>0.00818401282798354</v>
      </c>
      <c r="G2843">
        <v>2834</v>
      </c>
      <c r="H2843">
        <f ca="1" t="shared" si="92"/>
        <v>-0.0241113886235545</v>
      </c>
    </row>
    <row r="2844" spans="2:8">
      <c r="B2844" s="31">
        <v>37595</v>
      </c>
      <c r="C2844">
        <v>25.376408</v>
      </c>
      <c r="D2844">
        <f t="shared" si="91"/>
        <v>-4.20219169710701</v>
      </c>
      <c r="E2844">
        <v>0.00818181202004634</v>
      </c>
      <c r="G2844">
        <v>2835</v>
      </c>
      <c r="H2844">
        <f ca="1" t="shared" si="92"/>
        <v>0.0304727420716939</v>
      </c>
    </row>
    <row r="2845" spans="2:8">
      <c r="B2845" s="31">
        <v>39142</v>
      </c>
      <c r="C2845">
        <v>132.012939</v>
      </c>
      <c r="D2845">
        <f t="shared" si="91"/>
        <v>0.563284330788212</v>
      </c>
      <c r="E2845">
        <v>0.00817466839367917</v>
      </c>
      <c r="G2845">
        <v>2836</v>
      </c>
      <c r="H2845">
        <f ca="1" t="shared" si="92"/>
        <v>0.018243077834846</v>
      </c>
    </row>
    <row r="2846" spans="2:8">
      <c r="B2846" s="31">
        <v>35583</v>
      </c>
      <c r="C2846">
        <v>57.652119</v>
      </c>
      <c r="D2846">
        <f t="shared" si="91"/>
        <v>-9.82309718745984</v>
      </c>
      <c r="E2846">
        <v>0.00814958770205831</v>
      </c>
      <c r="G2846">
        <v>2837</v>
      </c>
      <c r="H2846">
        <f ca="1" t="shared" si="92"/>
        <v>-0.0356271278814777</v>
      </c>
    </row>
    <row r="2847" spans="2:8">
      <c r="B2847" s="31">
        <v>45182</v>
      </c>
      <c r="C2847">
        <v>623.974487</v>
      </c>
      <c r="D2847">
        <f t="shared" si="91"/>
        <v>0.975771143989097</v>
      </c>
      <c r="E2847">
        <v>0.00814832994926597</v>
      </c>
      <c r="G2847">
        <v>2838</v>
      </c>
      <c r="H2847">
        <f ca="1" t="shared" si="92"/>
        <v>0.0414500471963345</v>
      </c>
    </row>
    <row r="2848" spans="2:8">
      <c r="B2848" s="31">
        <v>36873</v>
      </c>
      <c r="C2848">
        <v>15.118188</v>
      </c>
      <c r="D2848">
        <f t="shared" si="91"/>
        <v>-20.407291998221</v>
      </c>
      <c r="E2848">
        <v>0.00813847532521757</v>
      </c>
      <c r="G2848">
        <v>2839</v>
      </c>
      <c r="H2848">
        <f ca="1" t="shared" si="92"/>
        <v>-0.0405712094453611</v>
      </c>
    </row>
    <row r="2849" spans="2:8">
      <c r="B2849" s="31">
        <v>44350</v>
      </c>
      <c r="C2849">
        <v>323.639465</v>
      </c>
      <c r="D2849">
        <f t="shared" si="91"/>
        <v>-0.58449594520248</v>
      </c>
      <c r="E2849">
        <v>0.00813756134468943</v>
      </c>
      <c r="G2849">
        <v>2840</v>
      </c>
      <c r="H2849">
        <f ca="1" t="shared" si="92"/>
        <v>0.0368066956501766</v>
      </c>
    </row>
    <row r="2850" spans="2:8">
      <c r="B2850" s="31">
        <v>42118</v>
      </c>
      <c r="C2850">
        <v>512.80542</v>
      </c>
      <c r="D2850">
        <f t="shared" si="91"/>
        <v>0.17779586456009</v>
      </c>
      <c r="E2850">
        <v>0.00813652671611781</v>
      </c>
      <c r="G2850">
        <v>2841</v>
      </c>
      <c r="H2850">
        <f ca="1" t="shared" si="92"/>
        <v>0.0129137428591963</v>
      </c>
    </row>
    <row r="2851" spans="2:8">
      <c r="B2851" s="31">
        <v>45019</v>
      </c>
      <c r="C2851">
        <v>421.630737</v>
      </c>
      <c r="D2851">
        <f t="shared" si="91"/>
        <v>0.937298309444646</v>
      </c>
      <c r="E2851">
        <v>0.00813202335388566</v>
      </c>
      <c r="G2851">
        <v>2842</v>
      </c>
      <c r="H2851">
        <f ca="1" t="shared" si="92"/>
        <v>0.0322559307878522</v>
      </c>
    </row>
    <row r="2852" spans="2:8">
      <c r="B2852" s="31">
        <v>33466</v>
      </c>
      <c r="C2852">
        <v>26.43696</v>
      </c>
      <c r="D2852">
        <f t="shared" si="91"/>
        <v>-7.84179565275281</v>
      </c>
      <c r="E2852">
        <v>0.00813047339784908</v>
      </c>
      <c r="G2852">
        <v>2843</v>
      </c>
      <c r="H2852">
        <f ca="1" t="shared" si="92"/>
        <v>-0.0127251343905546</v>
      </c>
    </row>
    <row r="2853" spans="2:8">
      <c r="B2853" s="31">
        <v>40591</v>
      </c>
      <c r="C2853">
        <v>233.750198</v>
      </c>
      <c r="D2853">
        <f t="shared" si="91"/>
        <v>-0.256577806192917</v>
      </c>
      <c r="E2853">
        <v>0.00812922092155842</v>
      </c>
      <c r="G2853">
        <v>2844</v>
      </c>
      <c r="H2853">
        <f ca="1" t="shared" si="92"/>
        <v>-0.00644047749362067</v>
      </c>
    </row>
    <row r="2854" spans="2:8">
      <c r="B2854" s="31">
        <v>44442</v>
      </c>
      <c r="C2854">
        <v>293.725311</v>
      </c>
      <c r="D2854">
        <f t="shared" si="91"/>
        <v>0.916039734825577</v>
      </c>
      <c r="E2854">
        <v>0.00812048846549679</v>
      </c>
      <c r="G2854">
        <v>2845</v>
      </c>
      <c r="H2854">
        <f ca="1" t="shared" si="92"/>
        <v>-0.0267068915654852</v>
      </c>
    </row>
    <row r="2855" spans="2:8">
      <c r="B2855" s="31">
        <v>37713</v>
      </c>
      <c r="C2855">
        <v>24.661255</v>
      </c>
      <c r="D2855">
        <f t="shared" si="91"/>
        <v>-16.8988403874823</v>
      </c>
      <c r="E2855">
        <v>0.00810721108881113</v>
      </c>
      <c r="G2855">
        <v>2846</v>
      </c>
      <c r="H2855">
        <f ca="1" t="shared" si="92"/>
        <v>0.0218169071038854</v>
      </c>
    </row>
    <row r="2856" spans="2:8">
      <c r="B2856" s="31">
        <v>44972</v>
      </c>
      <c r="C2856">
        <v>441.407867</v>
      </c>
      <c r="D2856">
        <f t="shared" si="91"/>
        <v>0.505009764585822</v>
      </c>
      <c r="E2856">
        <v>0.00810540379426449</v>
      </c>
      <c r="G2856">
        <v>2847</v>
      </c>
      <c r="H2856">
        <f ca="1" t="shared" si="92"/>
        <v>0.024034229012143</v>
      </c>
    </row>
    <row r="2857" spans="2:8">
      <c r="B2857" s="31">
        <v>40472</v>
      </c>
      <c r="C2857">
        <v>218.492584</v>
      </c>
      <c r="D2857">
        <f t="shared" si="91"/>
        <v>-0.829598449895215</v>
      </c>
      <c r="E2857">
        <v>0.0080969292760984</v>
      </c>
      <c r="G2857">
        <v>2848</v>
      </c>
      <c r="H2857">
        <f ca="1" t="shared" si="92"/>
        <v>-0.00666561702705112</v>
      </c>
    </row>
    <row r="2858" spans="2:8">
      <c r="B2858" s="31">
        <v>42346</v>
      </c>
      <c r="C2858">
        <v>399.753693</v>
      </c>
      <c r="D2858">
        <f t="shared" si="91"/>
        <v>0.537959012676338</v>
      </c>
      <c r="E2858">
        <v>0.00807649324205245</v>
      </c>
      <c r="G2858">
        <v>2849</v>
      </c>
      <c r="H2858">
        <f ca="1" t="shared" si="92"/>
        <v>0.0111821747979618</v>
      </c>
    </row>
    <row r="2859" spans="2:8">
      <c r="B2859" s="31">
        <v>43389</v>
      </c>
      <c r="C2859">
        <v>184.702591</v>
      </c>
      <c r="D2859">
        <f t="shared" si="91"/>
        <v>-1.13370989473559</v>
      </c>
      <c r="E2859">
        <v>0.00807109955485147</v>
      </c>
      <c r="G2859">
        <v>2850</v>
      </c>
      <c r="H2859">
        <f ca="1" t="shared" si="92"/>
        <v>-0.0415336725930534</v>
      </c>
    </row>
    <row r="2860" spans="2:8">
      <c r="B2860" s="31">
        <v>44846</v>
      </c>
      <c r="C2860">
        <v>394.101746</v>
      </c>
      <c r="D2860">
        <f t="shared" si="91"/>
        <v>0.0455182276710847</v>
      </c>
      <c r="E2860">
        <v>0.00806958363488188</v>
      </c>
      <c r="G2860">
        <v>2851</v>
      </c>
      <c r="H2860">
        <f ca="1" t="shared" si="92"/>
        <v>-0.0457713759625786</v>
      </c>
    </row>
    <row r="2861" spans="2:8">
      <c r="B2861" s="31">
        <v>41717</v>
      </c>
      <c r="C2861">
        <v>376.162933</v>
      </c>
      <c r="D2861">
        <f t="shared" si="91"/>
        <v>0.845891692364064</v>
      </c>
      <c r="E2861">
        <v>0.00806556344029788</v>
      </c>
      <c r="G2861">
        <v>2852</v>
      </c>
      <c r="H2861">
        <f ca="1" t="shared" si="92"/>
        <v>0.00140731899901027</v>
      </c>
    </row>
    <row r="2862" spans="2:8">
      <c r="B2862" s="31">
        <v>35384</v>
      </c>
      <c r="C2862">
        <v>57.969833</v>
      </c>
      <c r="D2862">
        <f t="shared" si="91"/>
        <v>0.179297135460094</v>
      </c>
      <c r="E2862">
        <v>0.00805279187193796</v>
      </c>
      <c r="G2862">
        <v>2853</v>
      </c>
      <c r="H2862">
        <f ca="1" t="shared" si="92"/>
        <v>-0.0423719334529191</v>
      </c>
    </row>
    <row r="2863" spans="2:8">
      <c r="B2863" s="31">
        <v>35699</v>
      </c>
      <c r="C2863">
        <v>47.576008</v>
      </c>
      <c r="D2863">
        <f t="shared" si="91"/>
        <v>-9.53824919484627</v>
      </c>
      <c r="E2863">
        <v>0.00805235697791209</v>
      </c>
      <c r="G2863">
        <v>2854</v>
      </c>
      <c r="H2863">
        <f ca="1" t="shared" si="92"/>
        <v>0.0331973032479457</v>
      </c>
    </row>
    <row r="2864" spans="2:8">
      <c r="B2864" s="31">
        <v>41890</v>
      </c>
      <c r="C2864">
        <v>501.367828</v>
      </c>
      <c r="D2864">
        <f t="shared" si="91"/>
        <v>0.0503137748200309</v>
      </c>
      <c r="E2864">
        <v>0.00803770360789876</v>
      </c>
      <c r="G2864">
        <v>2855</v>
      </c>
      <c r="H2864">
        <f ca="1" t="shared" si="92"/>
        <v>0.0298795003505445</v>
      </c>
    </row>
    <row r="2865" spans="2:8">
      <c r="B2865" s="31">
        <v>44532</v>
      </c>
      <c r="C2865">
        <v>476.14212</v>
      </c>
      <c r="D2865">
        <f t="shared" si="91"/>
        <v>0.0902734691902493</v>
      </c>
      <c r="E2865">
        <v>0.00803590533011447</v>
      </c>
      <c r="G2865">
        <v>2856</v>
      </c>
      <c r="H2865">
        <f ca="1" t="shared" si="92"/>
        <v>0.0576725959784471</v>
      </c>
    </row>
    <row r="2866" spans="2:8">
      <c r="B2866" s="31">
        <v>44719</v>
      </c>
      <c r="C2866">
        <v>433.159119</v>
      </c>
      <c r="D2866">
        <f t="shared" si="91"/>
        <v>0.846576784177087</v>
      </c>
      <c r="E2866">
        <v>0.0080302915197313</v>
      </c>
      <c r="G2866">
        <v>2857</v>
      </c>
      <c r="H2866">
        <f ca="1" t="shared" si="92"/>
        <v>-0.0310959696171829</v>
      </c>
    </row>
    <row r="2867" spans="2:8">
      <c r="B2867" s="31">
        <v>37972</v>
      </c>
      <c r="C2867">
        <v>66.456665</v>
      </c>
      <c r="D2867">
        <f t="shared" si="91"/>
        <v>0.0119463563210703</v>
      </c>
      <c r="E2867">
        <v>0.00802619270768404</v>
      </c>
      <c r="G2867">
        <v>2858</v>
      </c>
      <c r="H2867">
        <f ca="1" t="shared" si="92"/>
        <v>-0.0327871585406707</v>
      </c>
    </row>
    <row r="2868" spans="2:8">
      <c r="B2868" s="31">
        <v>38441</v>
      </c>
      <c r="C2868">
        <v>65.66275</v>
      </c>
      <c r="D2868">
        <f t="shared" si="91"/>
        <v>-1.35808156070222</v>
      </c>
      <c r="E2868">
        <v>0.00802540253035405</v>
      </c>
      <c r="G2868">
        <v>2859</v>
      </c>
      <c r="H2868">
        <f ca="1" t="shared" si="92"/>
        <v>-0.0119875359148494</v>
      </c>
    </row>
    <row r="2869" spans="2:8">
      <c r="B2869" s="31">
        <v>43655</v>
      </c>
      <c r="C2869">
        <v>154.83812</v>
      </c>
      <c r="D2869">
        <f t="shared" si="91"/>
        <v>0.568434394579319</v>
      </c>
      <c r="E2869">
        <v>0.0080231857632992</v>
      </c>
      <c r="G2869">
        <v>2860</v>
      </c>
      <c r="H2869">
        <f ca="1" t="shared" si="92"/>
        <v>-0.0260307322459732</v>
      </c>
    </row>
    <row r="2870" spans="2:8">
      <c r="B2870" s="31">
        <v>39973</v>
      </c>
      <c r="C2870">
        <v>66.822807</v>
      </c>
      <c r="D2870">
        <f t="shared" si="91"/>
        <v>-4.00853666623134</v>
      </c>
      <c r="E2870">
        <v>0.00801428470372385</v>
      </c>
      <c r="G2870">
        <v>2861</v>
      </c>
      <c r="H2870">
        <f ca="1" t="shared" si="92"/>
        <v>-0.0164325145743785</v>
      </c>
    </row>
    <row r="2871" spans="2:8">
      <c r="B2871" s="31">
        <v>42398</v>
      </c>
      <c r="C2871">
        <v>334.684479</v>
      </c>
      <c r="D2871">
        <f t="shared" si="91"/>
        <v>0.79755669817004</v>
      </c>
      <c r="E2871">
        <v>0.00801426767089491</v>
      </c>
      <c r="G2871">
        <v>2862</v>
      </c>
      <c r="H2871">
        <f ca="1" t="shared" si="92"/>
        <v>0.0351444490024102</v>
      </c>
    </row>
    <row r="2872" spans="2:8">
      <c r="B2872" s="31">
        <v>38455</v>
      </c>
      <c r="C2872">
        <v>67.754631</v>
      </c>
      <c r="D2872">
        <f t="shared" si="91"/>
        <v>0.603468920080164</v>
      </c>
      <c r="E2872">
        <v>0.00801319396160552</v>
      </c>
      <c r="G2872">
        <v>2863</v>
      </c>
      <c r="H2872">
        <f ca="1" t="shared" si="92"/>
        <v>-0.024520342339287</v>
      </c>
    </row>
    <row r="2873" spans="2:8">
      <c r="B2873" s="31">
        <v>33644</v>
      </c>
      <c r="C2873">
        <v>26.866817</v>
      </c>
      <c r="D2873">
        <f t="shared" si="91"/>
        <v>-0.0564295725839052</v>
      </c>
      <c r="E2873">
        <v>0.0079999428291041</v>
      </c>
      <c r="G2873">
        <v>2864</v>
      </c>
      <c r="H2873">
        <f ca="1" t="shared" si="92"/>
        <v>0.00315112369710455</v>
      </c>
    </row>
    <row r="2874" spans="2:8">
      <c r="B2874" s="31">
        <v>39827</v>
      </c>
      <c r="C2874">
        <v>28.3829</v>
      </c>
      <c r="D2874">
        <f t="shared" si="91"/>
        <v>-3.40133425407552</v>
      </c>
      <c r="E2874">
        <v>0.00799484901120042</v>
      </c>
      <c r="G2874">
        <v>2865</v>
      </c>
      <c r="H2874">
        <f ca="1" t="shared" si="92"/>
        <v>-0.0112767951823777</v>
      </c>
    </row>
    <row r="2875" spans="2:8">
      <c r="B2875" s="31">
        <v>39289</v>
      </c>
      <c r="C2875">
        <v>124.92263</v>
      </c>
      <c r="D2875">
        <f t="shared" si="91"/>
        <v>0.23321752832133</v>
      </c>
      <c r="E2875">
        <v>0.00799365175068759</v>
      </c>
      <c r="G2875">
        <v>2866</v>
      </c>
      <c r="H2875">
        <f ca="1" t="shared" si="92"/>
        <v>0.0179194099012934</v>
      </c>
    </row>
    <row r="2876" spans="2:8">
      <c r="B2876" s="31">
        <v>40058</v>
      </c>
      <c r="C2876">
        <v>95.788483</v>
      </c>
      <c r="D2876">
        <f t="shared" si="91"/>
        <v>0.351428187875154</v>
      </c>
      <c r="E2876">
        <v>0.00797845394419708</v>
      </c>
      <c r="G2876">
        <v>2867</v>
      </c>
      <c r="H2876">
        <f ca="1" t="shared" si="92"/>
        <v>-0.000134796493439789</v>
      </c>
    </row>
    <row r="2877" spans="2:8">
      <c r="B2877" s="31">
        <v>38246</v>
      </c>
      <c r="C2877">
        <v>62.12571</v>
      </c>
      <c r="D2877">
        <f t="shared" si="91"/>
        <v>-7.05281084111554</v>
      </c>
      <c r="E2877">
        <v>0.00796813428772075</v>
      </c>
      <c r="G2877">
        <v>2868</v>
      </c>
      <c r="H2877">
        <f ca="1" t="shared" si="92"/>
        <v>0.018970688626719</v>
      </c>
    </row>
    <row r="2878" spans="2:8">
      <c r="B2878" s="31">
        <v>41920</v>
      </c>
      <c r="C2878">
        <v>500.286591</v>
      </c>
      <c r="D2878">
        <f t="shared" si="91"/>
        <v>0.71065498335533</v>
      </c>
      <c r="E2878">
        <v>0.00795674333794</v>
      </c>
      <c r="G2878">
        <v>2869</v>
      </c>
      <c r="H2878">
        <f ca="1" t="shared" si="92"/>
        <v>-0.0208339164090508</v>
      </c>
    </row>
    <row r="2879" spans="2:8">
      <c r="B2879" s="31">
        <v>40176</v>
      </c>
      <c r="C2879">
        <v>144.755432</v>
      </c>
      <c r="D2879">
        <f t="shared" si="91"/>
        <v>0.812913687411744</v>
      </c>
      <c r="E2879">
        <v>0.00795113512562348</v>
      </c>
      <c r="G2879">
        <v>2870</v>
      </c>
      <c r="H2879">
        <f ca="1" t="shared" si="92"/>
        <v>-0.0309577927523737</v>
      </c>
    </row>
    <row r="2880" spans="2:8">
      <c r="B2880" s="31">
        <v>33639</v>
      </c>
      <c r="C2880">
        <v>27.08176</v>
      </c>
      <c r="D2880">
        <f t="shared" si="91"/>
        <v>-8.56040065342873</v>
      </c>
      <c r="E2880">
        <v>0.00793681799114969</v>
      </c>
      <c r="G2880">
        <v>2871</v>
      </c>
      <c r="H2880">
        <f ca="1" t="shared" si="92"/>
        <v>0.0202005548838134</v>
      </c>
    </row>
    <row r="2881" spans="2:8">
      <c r="B2881" s="31">
        <v>41046</v>
      </c>
      <c r="C2881">
        <v>258.912476</v>
      </c>
      <c r="D2881">
        <f t="shared" si="91"/>
        <v>0.906324741956429</v>
      </c>
      <c r="E2881">
        <v>0.00792923937740277</v>
      </c>
      <c r="G2881">
        <v>2872</v>
      </c>
      <c r="H2881">
        <f ca="1" t="shared" si="92"/>
        <v>-0.00281158740802641</v>
      </c>
    </row>
    <row r="2882" spans="2:8">
      <c r="B2882" s="31">
        <v>37753</v>
      </c>
      <c r="C2882">
        <v>24.253693</v>
      </c>
      <c r="D2882">
        <f t="shared" si="91"/>
        <v>-8.15644689656128</v>
      </c>
      <c r="E2882">
        <v>0.00792646299266661</v>
      </c>
      <c r="G2882">
        <v>2873</v>
      </c>
      <c r="H2882">
        <f ca="1" t="shared" si="92"/>
        <v>0.0609115341657539</v>
      </c>
    </row>
    <row r="2883" spans="2:8">
      <c r="B2883" s="31">
        <v>40673</v>
      </c>
      <c r="C2883">
        <v>222.077652</v>
      </c>
      <c r="D2883">
        <f t="shared" si="91"/>
        <v>0.447969609296842</v>
      </c>
      <c r="E2883">
        <v>0.00792416969538206</v>
      </c>
      <c r="G2883">
        <v>2874</v>
      </c>
      <c r="H2883">
        <f ca="1" t="shared" si="92"/>
        <v>-0.0155811783070931</v>
      </c>
    </row>
    <row r="2884" spans="2:8">
      <c r="B2884" s="31">
        <v>39230</v>
      </c>
      <c r="C2884">
        <v>122.593613</v>
      </c>
      <c r="D2884">
        <f t="shared" si="91"/>
        <v>-2.2827965515626</v>
      </c>
      <c r="E2884">
        <v>0.00791569785939831</v>
      </c>
      <c r="G2884">
        <v>2875</v>
      </c>
      <c r="H2884">
        <f ca="1" t="shared" si="92"/>
        <v>0.00295847539407911</v>
      </c>
    </row>
    <row r="2885" spans="2:8">
      <c r="B2885" s="31">
        <v>42996</v>
      </c>
      <c r="C2885">
        <v>402.44989</v>
      </c>
      <c r="D2885">
        <f t="shared" si="91"/>
        <v>-0.0795159616020767</v>
      </c>
      <c r="E2885">
        <v>0.00790219373646736</v>
      </c>
      <c r="G2885">
        <v>2876</v>
      </c>
      <c r="H2885">
        <f ca="1" t="shared" si="92"/>
        <v>0.0360710991293473</v>
      </c>
    </row>
    <row r="2886" spans="2:8">
      <c r="B2886" s="31">
        <v>44880</v>
      </c>
      <c r="C2886">
        <v>434.45108</v>
      </c>
      <c r="D2886">
        <f t="shared" si="91"/>
        <v>0.0144114683752196</v>
      </c>
      <c r="E2886">
        <v>0.00789198176236548</v>
      </c>
      <c r="G2886">
        <v>2877</v>
      </c>
      <c r="H2886">
        <f ca="1" t="shared" si="92"/>
        <v>0.0475072282099181</v>
      </c>
    </row>
    <row r="2887" spans="2:8">
      <c r="B2887" s="31">
        <v>42867</v>
      </c>
      <c r="C2887">
        <v>428.190002</v>
      </c>
      <c r="D2887">
        <f t="shared" si="91"/>
        <v>0.191133871920718</v>
      </c>
      <c r="E2887">
        <v>0.00789142199541596</v>
      </c>
      <c r="G2887">
        <v>2878</v>
      </c>
      <c r="H2887">
        <f ca="1" t="shared" si="92"/>
        <v>0.00300750620263349</v>
      </c>
    </row>
    <row r="2888" spans="2:8">
      <c r="B2888" s="31">
        <v>44258</v>
      </c>
      <c r="C2888">
        <v>346.348389</v>
      </c>
      <c r="D2888">
        <f t="shared" si="91"/>
        <v>0.708608288055297</v>
      </c>
      <c r="E2888">
        <v>0.00789090432293017</v>
      </c>
      <c r="G2888">
        <v>2879</v>
      </c>
      <c r="H2888">
        <f ca="1" t="shared" si="92"/>
        <v>0.00820408963830791</v>
      </c>
    </row>
    <row r="2889" spans="2:8">
      <c r="B2889" s="31">
        <v>44014</v>
      </c>
      <c r="C2889">
        <v>100.92305</v>
      </c>
      <c r="D2889">
        <f t="shared" si="91"/>
        <v>-3.12604569521036</v>
      </c>
      <c r="E2889">
        <v>0.00787803182721883</v>
      </c>
      <c r="G2889">
        <v>2880</v>
      </c>
      <c r="H2889">
        <f ca="1" t="shared" si="92"/>
        <v>-0.0358776445849946</v>
      </c>
    </row>
    <row r="2890" spans="2:8">
      <c r="B2890" s="31">
        <v>45002</v>
      </c>
      <c r="C2890">
        <v>416.413116</v>
      </c>
      <c r="D2890">
        <f t="shared" ref="D2890:D2953" si="93">(C2890-C2891)/C2890</f>
        <v>0.934448068633842</v>
      </c>
      <c r="E2890">
        <v>0.00787583741718647</v>
      </c>
      <c r="G2890">
        <v>2881</v>
      </c>
      <c r="H2890">
        <f ca="1" t="shared" si="92"/>
        <v>0.018655488329833</v>
      </c>
    </row>
    <row r="2891" spans="2:8">
      <c r="B2891" s="31">
        <v>33640</v>
      </c>
      <c r="C2891">
        <v>27.296684</v>
      </c>
      <c r="D2891">
        <f t="shared" si="93"/>
        <v>0.295547547093999</v>
      </c>
      <c r="E2891">
        <v>0.00787363036477251</v>
      </c>
      <c r="G2891">
        <v>2882</v>
      </c>
      <c r="H2891">
        <f ca="1" t="shared" ref="H2891:H2954" si="94">_xlfn.NORM.INV(RAND(),N$12,N$13)</f>
        <v>-0.0181186862079905</v>
      </c>
    </row>
    <row r="2892" spans="2:8">
      <c r="B2892" s="31">
        <v>36649</v>
      </c>
      <c r="C2892">
        <v>19.229216</v>
      </c>
      <c r="D2892">
        <f t="shared" si="93"/>
        <v>-7.89208343179462</v>
      </c>
      <c r="E2892">
        <v>0.00785258223736227</v>
      </c>
      <c r="G2892">
        <v>2883</v>
      </c>
      <c r="H2892">
        <f ca="1" t="shared" si="94"/>
        <v>-0.0100423357446709</v>
      </c>
    </row>
    <row r="2893" spans="2:8">
      <c r="B2893" s="31">
        <v>44159</v>
      </c>
      <c r="C2893">
        <v>170.987793</v>
      </c>
      <c r="D2893">
        <f t="shared" si="93"/>
        <v>-1.96566902293429</v>
      </c>
      <c r="E2893">
        <v>0.00784661276960285</v>
      </c>
      <c r="G2893">
        <v>2884</v>
      </c>
      <c r="H2893">
        <f ca="1" t="shared" si="94"/>
        <v>-0.0546819882836108</v>
      </c>
    </row>
    <row r="2894" spans="2:8">
      <c r="B2894" s="31">
        <v>42129</v>
      </c>
      <c r="C2894">
        <v>507.093201</v>
      </c>
      <c r="D2894">
        <f t="shared" si="93"/>
        <v>0.637133939802123</v>
      </c>
      <c r="E2894">
        <v>0.00783628136240778</v>
      </c>
      <c r="G2894">
        <v>2885</v>
      </c>
      <c r="H2894">
        <f ca="1" t="shared" si="94"/>
        <v>0.0167170203425862</v>
      </c>
    </row>
    <row r="2895" spans="2:8">
      <c r="B2895" s="31">
        <v>43830</v>
      </c>
      <c r="C2895">
        <v>184.006912</v>
      </c>
      <c r="D2895">
        <f t="shared" si="93"/>
        <v>-1.17256279481501</v>
      </c>
      <c r="E2895">
        <v>0.00783152645918</v>
      </c>
      <c r="G2895">
        <v>2886</v>
      </c>
      <c r="H2895">
        <f ca="1" t="shared" si="94"/>
        <v>-0.019669948008309</v>
      </c>
    </row>
    <row r="2896" spans="2:8">
      <c r="B2896" s="31">
        <v>44833</v>
      </c>
      <c r="C2896">
        <v>399.766571</v>
      </c>
      <c r="D2896">
        <f t="shared" si="93"/>
        <v>-0.514088995700443</v>
      </c>
      <c r="E2896">
        <v>0.00783103247519912</v>
      </c>
      <c r="G2896">
        <v>2887</v>
      </c>
      <c r="H2896">
        <f ca="1" t="shared" si="94"/>
        <v>7.08328554329604e-5</v>
      </c>
    </row>
    <row r="2897" spans="2:8">
      <c r="B2897" s="31">
        <v>45167</v>
      </c>
      <c r="C2897">
        <v>605.282166</v>
      </c>
      <c r="D2897">
        <f t="shared" si="93"/>
        <v>-0.348678115522076</v>
      </c>
      <c r="E2897">
        <v>0.00782348013207446</v>
      </c>
      <c r="G2897">
        <v>2888</v>
      </c>
      <c r="H2897">
        <f ca="1" t="shared" si="94"/>
        <v>0.0249802769077322</v>
      </c>
    </row>
    <row r="2898" spans="2:8">
      <c r="B2898" s="31">
        <v>45307</v>
      </c>
      <c r="C2898">
        <v>816.330811</v>
      </c>
      <c r="D2898">
        <f t="shared" si="93"/>
        <v>0.423607474249799</v>
      </c>
      <c r="E2898">
        <v>0.00781576404323669</v>
      </c>
      <c r="G2898">
        <v>2889</v>
      </c>
      <c r="H2898">
        <f ca="1" t="shared" si="94"/>
        <v>-0.0333808174608796</v>
      </c>
    </row>
    <row r="2899" spans="2:8">
      <c r="B2899" s="31">
        <v>42809</v>
      </c>
      <c r="C2899">
        <v>470.526978</v>
      </c>
      <c r="D2899">
        <f t="shared" si="93"/>
        <v>0.841908875626681</v>
      </c>
      <c r="E2899">
        <v>0.00781503754711384</v>
      </c>
      <c r="G2899">
        <v>2890</v>
      </c>
      <c r="H2899">
        <f ca="1" t="shared" si="94"/>
        <v>-0.036223227732467</v>
      </c>
    </row>
    <row r="2900" spans="2:8">
      <c r="B2900" s="31">
        <v>35251</v>
      </c>
      <c r="C2900">
        <v>74.386139</v>
      </c>
      <c r="D2900">
        <f t="shared" si="93"/>
        <v>-5.60536536249045</v>
      </c>
      <c r="E2900">
        <v>0.00779686925275144</v>
      </c>
      <c r="G2900">
        <v>2891</v>
      </c>
      <c r="H2900">
        <f ca="1" t="shared" si="94"/>
        <v>-0.0154791816071528</v>
      </c>
    </row>
    <row r="2901" spans="2:8">
      <c r="B2901" s="31">
        <v>44588</v>
      </c>
      <c r="C2901">
        <v>491.347626</v>
      </c>
      <c r="D2901">
        <f t="shared" si="93"/>
        <v>0.856796108749287</v>
      </c>
      <c r="E2901">
        <v>0.00778722191282146</v>
      </c>
      <c r="G2901">
        <v>2892</v>
      </c>
      <c r="H2901">
        <f ca="1" t="shared" si="94"/>
        <v>-0.00403778186477029</v>
      </c>
    </row>
    <row r="2902" spans="2:8">
      <c r="B2902" s="31">
        <v>43916</v>
      </c>
      <c r="C2902">
        <v>70.362892</v>
      </c>
      <c r="D2902">
        <f t="shared" si="93"/>
        <v>-0.234308092396202</v>
      </c>
      <c r="E2902">
        <v>0.00776841292992912</v>
      </c>
      <c r="G2902">
        <v>2893</v>
      </c>
      <c r="H2902">
        <f ca="1" t="shared" si="94"/>
        <v>0.00729322264499353</v>
      </c>
    </row>
    <row r="2903" spans="2:8">
      <c r="B2903" s="31">
        <v>38614</v>
      </c>
      <c r="C2903">
        <v>86.849487</v>
      </c>
      <c r="D2903">
        <f t="shared" si="93"/>
        <v>-3.22358713529304</v>
      </c>
      <c r="E2903">
        <v>0.00776682768431315</v>
      </c>
      <c r="G2903">
        <v>2894</v>
      </c>
      <c r="H2903">
        <f ca="1" t="shared" si="94"/>
        <v>-0.00387997625025832</v>
      </c>
    </row>
    <row r="2904" spans="2:8">
      <c r="B2904" s="31">
        <v>41638</v>
      </c>
      <c r="C2904">
        <v>366.816376</v>
      </c>
      <c r="D2904">
        <f t="shared" si="93"/>
        <v>-0.243310912051538</v>
      </c>
      <c r="E2904">
        <v>0.00773745990010004</v>
      </c>
      <c r="G2904">
        <v>2895</v>
      </c>
      <c r="H2904">
        <f ca="1" t="shared" si="94"/>
        <v>0.0256373907305913</v>
      </c>
    </row>
    <row r="2905" spans="2:8">
      <c r="B2905" s="31">
        <v>42853</v>
      </c>
      <c r="C2905">
        <v>456.066803</v>
      </c>
      <c r="D2905">
        <f t="shared" si="93"/>
        <v>0.15495098203848</v>
      </c>
      <c r="E2905">
        <v>0.00773587548313618</v>
      </c>
      <c r="G2905">
        <v>2896</v>
      </c>
      <c r="H2905">
        <f ca="1" t="shared" si="94"/>
        <v>0.0350038638003881</v>
      </c>
    </row>
    <row r="2906" spans="2:8">
      <c r="B2906" s="31">
        <v>42310</v>
      </c>
      <c r="C2906">
        <v>385.398804</v>
      </c>
      <c r="D2906">
        <f t="shared" si="93"/>
        <v>0.783131729697843</v>
      </c>
      <c r="E2906">
        <v>0.00773307018358043</v>
      </c>
      <c r="G2906">
        <v>2897</v>
      </c>
      <c r="H2906">
        <f ca="1" t="shared" si="94"/>
        <v>-0.0227981469962455</v>
      </c>
    </row>
    <row r="2907" spans="2:8">
      <c r="B2907" s="31">
        <v>43972</v>
      </c>
      <c r="C2907">
        <v>83.580772</v>
      </c>
      <c r="D2907">
        <f t="shared" si="93"/>
        <v>-3.84780066400918</v>
      </c>
      <c r="E2907">
        <v>0.00772881111938036</v>
      </c>
      <c r="G2907">
        <v>2898</v>
      </c>
      <c r="H2907">
        <f ca="1" t="shared" si="94"/>
        <v>-0.0216539241335857</v>
      </c>
    </row>
    <row r="2908" spans="2:8">
      <c r="B2908" s="31">
        <v>44861</v>
      </c>
      <c r="C2908">
        <v>405.182922</v>
      </c>
      <c r="D2908">
        <f t="shared" si="93"/>
        <v>0.952450473714684</v>
      </c>
      <c r="E2908">
        <v>0.00772627332007843</v>
      </c>
      <c r="G2908">
        <v>2899</v>
      </c>
      <c r="H2908">
        <f ca="1" t="shared" si="94"/>
        <v>-0.0332810680662741</v>
      </c>
    </row>
    <row r="2909" spans="2:8">
      <c r="B2909" s="31">
        <v>36041</v>
      </c>
      <c r="C2909">
        <v>19.266256</v>
      </c>
      <c r="D2909">
        <f t="shared" si="93"/>
        <v>-1.96837678270236</v>
      </c>
      <c r="E2909">
        <v>0.00771301907334769</v>
      </c>
      <c r="G2909">
        <v>2900</v>
      </c>
      <c r="H2909">
        <f ca="1" t="shared" si="94"/>
        <v>-0.0339047598332922</v>
      </c>
    </row>
    <row r="2910" spans="2:8">
      <c r="B2910" s="31">
        <v>35578</v>
      </c>
      <c r="C2910">
        <v>57.189507</v>
      </c>
      <c r="D2910">
        <f t="shared" si="93"/>
        <v>-1.77480816542097</v>
      </c>
      <c r="E2910">
        <v>0.00770964855493508</v>
      </c>
      <c r="G2910">
        <v>2901</v>
      </c>
      <c r="H2910">
        <f ca="1" t="shared" si="94"/>
        <v>0.0451216080793902</v>
      </c>
    </row>
    <row r="2911" spans="2:8">
      <c r="B2911" s="31">
        <v>39097</v>
      </c>
      <c r="C2911">
        <v>158.689911</v>
      </c>
      <c r="D2911">
        <f t="shared" si="93"/>
        <v>0.559684742655127</v>
      </c>
      <c r="E2911">
        <v>0.00769661405884836</v>
      </c>
      <c r="G2911">
        <v>2902</v>
      </c>
      <c r="H2911">
        <f ca="1" t="shared" si="94"/>
        <v>9.16312879549987e-6</v>
      </c>
    </row>
    <row r="2912" spans="2:8">
      <c r="B2912" s="31">
        <v>35300</v>
      </c>
      <c r="C2912">
        <v>69.873589</v>
      </c>
      <c r="D2912">
        <f t="shared" si="93"/>
        <v>-1.14473222493266</v>
      </c>
      <c r="E2912">
        <v>0.0076932072288428</v>
      </c>
      <c r="G2912">
        <v>2903</v>
      </c>
      <c r="H2912">
        <f ca="1" t="shared" si="94"/>
        <v>-0.00755428661848693</v>
      </c>
    </row>
    <row r="2913" spans="2:8">
      <c r="B2913" s="31">
        <v>38806</v>
      </c>
      <c r="C2913">
        <v>149.860138</v>
      </c>
      <c r="D2913">
        <f t="shared" si="93"/>
        <v>0.106652691057845</v>
      </c>
      <c r="E2913">
        <v>0.00768447177060528</v>
      </c>
      <c r="G2913">
        <v>2904</v>
      </c>
      <c r="H2913">
        <f ca="1" t="shared" si="94"/>
        <v>0.00464065366044539</v>
      </c>
    </row>
    <row r="2914" spans="2:8">
      <c r="B2914" s="31">
        <v>38863</v>
      </c>
      <c r="C2914">
        <v>133.877151</v>
      </c>
      <c r="D2914">
        <f t="shared" si="93"/>
        <v>-0.209274852286034</v>
      </c>
      <c r="E2914">
        <v>0.00768016044799163</v>
      </c>
      <c r="G2914">
        <v>2905</v>
      </c>
      <c r="H2914">
        <f ca="1" t="shared" si="94"/>
        <v>0.0397757733577875</v>
      </c>
    </row>
    <row r="2915" spans="2:8">
      <c r="B2915" s="31">
        <v>43514</v>
      </c>
      <c r="C2915">
        <v>161.894272</v>
      </c>
      <c r="D2915">
        <f t="shared" si="93"/>
        <v>-0.489695614431621</v>
      </c>
      <c r="E2915">
        <v>0.00767339686977929</v>
      </c>
      <c r="G2915">
        <v>2906</v>
      </c>
      <c r="H2915">
        <f ca="1" t="shared" si="94"/>
        <v>0.0112130628517768</v>
      </c>
    </row>
    <row r="2916" spans="2:8">
      <c r="B2916" s="31">
        <v>41143</v>
      </c>
      <c r="C2916">
        <v>241.173187</v>
      </c>
      <c r="D2916">
        <f t="shared" si="93"/>
        <v>0.895895301163806</v>
      </c>
      <c r="E2916">
        <v>0.00765826841273197</v>
      </c>
      <c r="G2916">
        <v>2907</v>
      </c>
      <c r="H2916">
        <f ca="1" t="shared" si="94"/>
        <v>0.0383419394757434</v>
      </c>
    </row>
    <row r="2917" spans="2:8">
      <c r="B2917" s="31">
        <v>37761</v>
      </c>
      <c r="C2917">
        <v>25.107262</v>
      </c>
      <c r="D2917">
        <f t="shared" si="93"/>
        <v>-8.31304548460919</v>
      </c>
      <c r="E2917">
        <v>0.00765682853032721</v>
      </c>
      <c r="G2917">
        <v>2908</v>
      </c>
      <c r="H2917">
        <f ca="1" t="shared" si="94"/>
        <v>-0.00505609932301022</v>
      </c>
    </row>
    <row r="2918" spans="2:8">
      <c r="B2918" s="31">
        <v>40632</v>
      </c>
      <c r="C2918">
        <v>233.825073</v>
      </c>
      <c r="D2918">
        <f t="shared" si="93"/>
        <v>-0.641225117889731</v>
      </c>
      <c r="E2918">
        <v>0.00764606625398129</v>
      </c>
      <c r="G2918">
        <v>2909</v>
      </c>
      <c r="H2918">
        <f ca="1" t="shared" si="94"/>
        <v>-0.0114073541568845</v>
      </c>
    </row>
    <row r="2919" spans="2:8">
      <c r="B2919" s="31">
        <v>42305</v>
      </c>
      <c r="C2919">
        <v>383.759583</v>
      </c>
      <c r="D2919">
        <f t="shared" si="93"/>
        <v>0.330551630811002</v>
      </c>
      <c r="E2919">
        <v>0.0076364816145843</v>
      </c>
      <c r="G2919">
        <v>2910</v>
      </c>
      <c r="H2919">
        <f ca="1" t="shared" si="94"/>
        <v>-0.0315777717523155</v>
      </c>
    </row>
    <row r="2920" spans="2:8">
      <c r="B2920" s="31">
        <v>41054</v>
      </c>
      <c r="C2920">
        <v>256.907227</v>
      </c>
      <c r="D2920">
        <f t="shared" si="93"/>
        <v>0.822947152825716</v>
      </c>
      <c r="E2920">
        <v>0.00761955988104604</v>
      </c>
      <c r="G2920">
        <v>2911</v>
      </c>
      <c r="H2920">
        <f ca="1" t="shared" si="94"/>
        <v>0.00297264128838263</v>
      </c>
    </row>
    <row r="2921" spans="2:8">
      <c r="B2921" s="31">
        <v>34849</v>
      </c>
      <c r="C2921">
        <v>45.486156</v>
      </c>
      <c r="D2921">
        <f t="shared" si="93"/>
        <v>-3.91729681444174</v>
      </c>
      <c r="E2921">
        <v>0.00761928530518169</v>
      </c>
      <c r="G2921">
        <v>2912</v>
      </c>
      <c r="H2921">
        <f ca="1" t="shared" si="94"/>
        <v>0.0172368823236163</v>
      </c>
    </row>
    <row r="2922" spans="2:8">
      <c r="B2922" s="31">
        <v>40477</v>
      </c>
      <c r="C2922">
        <v>223.66893</v>
      </c>
      <c r="D2922">
        <f t="shared" si="93"/>
        <v>0.774883194550088</v>
      </c>
      <c r="E2922">
        <v>0.00761653842578842</v>
      </c>
      <c r="G2922">
        <v>2913</v>
      </c>
      <c r="H2922">
        <f ca="1" t="shared" si="94"/>
        <v>-0.0445332687143268</v>
      </c>
    </row>
    <row r="2923" spans="2:8">
      <c r="B2923" s="31">
        <v>35677</v>
      </c>
      <c r="C2923">
        <v>50.351635</v>
      </c>
      <c r="D2923">
        <f t="shared" si="93"/>
        <v>0.718838127103519</v>
      </c>
      <c r="E2923">
        <v>0.00760847189967121</v>
      </c>
      <c r="G2923">
        <v>2914</v>
      </c>
      <c r="H2923">
        <f ca="1" t="shared" si="94"/>
        <v>0.032883253443131</v>
      </c>
    </row>
    <row r="2924" spans="2:8">
      <c r="B2924" s="31">
        <v>36787</v>
      </c>
      <c r="C2924">
        <v>14.15696</v>
      </c>
      <c r="D2924">
        <f t="shared" si="93"/>
        <v>-69.1704337654412</v>
      </c>
      <c r="E2924">
        <v>0.00760459872741033</v>
      </c>
      <c r="G2924">
        <v>2915</v>
      </c>
      <c r="H2924">
        <f ca="1" t="shared" si="94"/>
        <v>-0.0132877112092559</v>
      </c>
    </row>
    <row r="2925" spans="2:8">
      <c r="B2925" s="31">
        <v>45457</v>
      </c>
      <c r="C2925">
        <v>993.400024</v>
      </c>
      <c r="D2925">
        <f t="shared" si="93"/>
        <v>0.980276642312624</v>
      </c>
      <c r="E2925">
        <v>0.00760020919830384</v>
      </c>
      <c r="G2925">
        <v>2916</v>
      </c>
      <c r="H2925">
        <f ca="1" t="shared" si="94"/>
        <v>0.0195245939483365</v>
      </c>
    </row>
    <row r="2926" spans="2:8">
      <c r="B2926" s="31">
        <v>36007</v>
      </c>
      <c r="C2926">
        <v>19.593184</v>
      </c>
      <c r="D2926">
        <f t="shared" si="93"/>
        <v>-6.18926209236845</v>
      </c>
      <c r="E2926">
        <v>0.007584576350633</v>
      </c>
      <c r="G2926">
        <v>2917</v>
      </c>
      <c r="H2926">
        <f ca="1" t="shared" si="94"/>
        <v>-0.0198333582095943</v>
      </c>
    </row>
    <row r="2927" spans="2:8">
      <c r="B2927" s="31">
        <v>40340</v>
      </c>
      <c r="C2927">
        <v>140.860535</v>
      </c>
      <c r="D2927">
        <f t="shared" si="93"/>
        <v>-3.39151437270915</v>
      </c>
      <c r="E2927">
        <v>0.00758279102092011</v>
      </c>
      <c r="G2927">
        <v>2918</v>
      </c>
      <c r="H2927">
        <f ca="1" t="shared" si="94"/>
        <v>0.0183794102225915</v>
      </c>
    </row>
    <row r="2928" spans="2:8">
      <c r="B2928" s="31">
        <v>45159</v>
      </c>
      <c r="C2928">
        <v>618.591064</v>
      </c>
      <c r="D2928">
        <f t="shared" si="93"/>
        <v>0.00902496548188094</v>
      </c>
      <c r="E2928">
        <v>0.00757454524108666</v>
      </c>
      <c r="G2928">
        <v>2919</v>
      </c>
      <c r="H2928">
        <f ca="1" t="shared" si="94"/>
        <v>-0.0421543149414589</v>
      </c>
    </row>
    <row r="2929" spans="2:8">
      <c r="B2929" s="31">
        <v>45176</v>
      </c>
      <c r="C2929">
        <v>613.008301</v>
      </c>
      <c r="D2929">
        <f t="shared" si="93"/>
        <v>0.440329086179862</v>
      </c>
      <c r="E2929">
        <v>0.00756218307719128</v>
      </c>
      <c r="G2929">
        <v>2920</v>
      </c>
      <c r="H2929">
        <f ca="1" t="shared" si="94"/>
        <v>-0.0399038241310345</v>
      </c>
    </row>
    <row r="2930" spans="2:8">
      <c r="B2930" s="31">
        <v>41555</v>
      </c>
      <c r="C2930">
        <v>343.082916</v>
      </c>
      <c r="D2930">
        <f t="shared" si="93"/>
        <v>0.874537853700649</v>
      </c>
      <c r="E2930">
        <v>0.00755950203011574</v>
      </c>
      <c r="G2930">
        <v>2921</v>
      </c>
      <c r="H2930">
        <f ca="1" t="shared" si="94"/>
        <v>-0.0156408257292307</v>
      </c>
    </row>
    <row r="2931" spans="2:8">
      <c r="B2931" s="31">
        <v>35795</v>
      </c>
      <c r="C2931">
        <v>43.043919</v>
      </c>
      <c r="D2931">
        <f t="shared" si="93"/>
        <v>-1.80941779488062</v>
      </c>
      <c r="E2931">
        <v>0.00755665393757481</v>
      </c>
      <c r="G2931">
        <v>2922</v>
      </c>
      <c r="H2931">
        <f ca="1" t="shared" si="94"/>
        <v>0.00770542587846436</v>
      </c>
    </row>
    <row r="2932" spans="2:8">
      <c r="B2932" s="31">
        <v>39406</v>
      </c>
      <c r="C2932">
        <v>120.928352</v>
      </c>
      <c r="D2932">
        <f t="shared" si="93"/>
        <v>-1.88551103383928</v>
      </c>
      <c r="E2932">
        <v>0.00755151281644861</v>
      </c>
      <c r="G2932">
        <v>2923</v>
      </c>
      <c r="H2932">
        <f ca="1" t="shared" si="94"/>
        <v>0.0110359851735811</v>
      </c>
    </row>
    <row r="2933" spans="2:8">
      <c r="B2933" s="31">
        <v>42235</v>
      </c>
      <c r="C2933">
        <v>348.940094</v>
      </c>
      <c r="D2933">
        <f t="shared" si="93"/>
        <v>-0.341895609164363</v>
      </c>
      <c r="E2933">
        <v>0.00754446979658346</v>
      </c>
      <c r="G2933">
        <v>2924</v>
      </c>
      <c r="H2933">
        <f ca="1" t="shared" si="94"/>
        <v>-0.00417769351879434</v>
      </c>
    </row>
    <row r="2934" spans="2:8">
      <c r="B2934" s="31">
        <v>44557</v>
      </c>
      <c r="C2934">
        <v>468.24118</v>
      </c>
      <c r="D2934">
        <f t="shared" si="93"/>
        <v>0.938949637022528</v>
      </c>
      <c r="E2934">
        <v>0.00753480503359397</v>
      </c>
      <c r="G2934">
        <v>2925</v>
      </c>
      <c r="H2934">
        <f ca="1" t="shared" si="94"/>
        <v>-0.00643101776334804</v>
      </c>
    </row>
    <row r="2935" spans="2:8">
      <c r="B2935" s="31">
        <v>33478</v>
      </c>
      <c r="C2935">
        <v>28.586294</v>
      </c>
      <c r="D2935">
        <f t="shared" si="93"/>
        <v>-34.8371025988888</v>
      </c>
      <c r="E2935">
        <v>0.00751849820057117</v>
      </c>
      <c r="G2935">
        <v>2926</v>
      </c>
      <c r="H2935">
        <f ca="1" t="shared" si="94"/>
        <v>-0.0149134716835872</v>
      </c>
    </row>
    <row r="2936" spans="2:8">
      <c r="B2936" s="31">
        <v>45488</v>
      </c>
      <c r="C2936">
        <v>1024.449951</v>
      </c>
      <c r="D2936">
        <f t="shared" si="93"/>
        <v>0.747502917299666</v>
      </c>
      <c r="E2936">
        <v>0.00751618074898034</v>
      </c>
      <c r="G2936">
        <v>2927</v>
      </c>
      <c r="H2936">
        <f ca="1" t="shared" si="94"/>
        <v>0.00589466043743379</v>
      </c>
    </row>
    <row r="2937" spans="2:8">
      <c r="B2937" s="31">
        <v>41233</v>
      </c>
      <c r="C2937">
        <v>258.670624</v>
      </c>
      <c r="D2937">
        <f t="shared" si="93"/>
        <v>0.749455705492093</v>
      </c>
      <c r="E2937">
        <v>0.0075159404262309</v>
      </c>
      <c r="G2937">
        <v>2928</v>
      </c>
      <c r="H2937">
        <f ca="1" t="shared" si="94"/>
        <v>-0.0435222997615631</v>
      </c>
    </row>
    <row r="2938" spans="2:8">
      <c r="B2938" s="31">
        <v>38278</v>
      </c>
      <c r="C2938">
        <v>64.808449</v>
      </c>
      <c r="D2938">
        <f t="shared" si="93"/>
        <v>0.123583670394581</v>
      </c>
      <c r="E2938">
        <v>0.00751539355617039</v>
      </c>
      <c r="G2938">
        <v>2929</v>
      </c>
      <c r="H2938">
        <f ca="1" t="shared" si="94"/>
        <v>0.017819718290422</v>
      </c>
    </row>
    <row r="2939" spans="2:8">
      <c r="B2939" s="31">
        <v>35642</v>
      </c>
      <c r="C2939">
        <v>56.799183</v>
      </c>
      <c r="D2939">
        <f t="shared" si="93"/>
        <v>0.512065428828439</v>
      </c>
      <c r="E2939">
        <v>0.00750848828230506</v>
      </c>
      <c r="G2939">
        <v>2930</v>
      </c>
      <c r="H2939">
        <f ca="1" t="shared" si="94"/>
        <v>-0.024911669136901</v>
      </c>
    </row>
    <row r="2940" spans="2:8">
      <c r="B2940" s="31">
        <v>36231</v>
      </c>
      <c r="C2940">
        <v>27.714285</v>
      </c>
      <c r="D2940">
        <f t="shared" si="93"/>
        <v>-1.15468481326507</v>
      </c>
      <c r="E2940">
        <v>0.00750652596666311</v>
      </c>
      <c r="G2940">
        <v>2931</v>
      </c>
      <c r="H2940">
        <f ca="1" t="shared" si="94"/>
        <v>0.0237350150796899</v>
      </c>
    </row>
    <row r="2941" spans="2:8">
      <c r="B2941" s="31">
        <v>35128</v>
      </c>
      <c r="C2941">
        <v>59.715549</v>
      </c>
      <c r="D2941">
        <f t="shared" si="93"/>
        <v>-1.88916734232821</v>
      </c>
      <c r="E2941">
        <v>0.0074944634604297</v>
      </c>
      <c r="G2941">
        <v>2932</v>
      </c>
      <c r="H2941">
        <f ca="1" t="shared" si="94"/>
        <v>-0.0194383722408531</v>
      </c>
    </row>
    <row r="2942" spans="2:8">
      <c r="B2942" s="31">
        <v>43494</v>
      </c>
      <c r="C2942">
        <v>172.528214</v>
      </c>
      <c r="D2942">
        <f t="shared" si="93"/>
        <v>0.748282098370299</v>
      </c>
      <c r="E2942">
        <v>0.00748849692491457</v>
      </c>
      <c r="G2942">
        <v>2933</v>
      </c>
      <c r="H2942">
        <f ca="1" t="shared" si="94"/>
        <v>-0.0355649417041905</v>
      </c>
    </row>
    <row r="2943" spans="2:8">
      <c r="B2943" s="31">
        <v>34548</v>
      </c>
      <c r="C2943">
        <v>43.42844</v>
      </c>
      <c r="D2943">
        <f t="shared" si="93"/>
        <v>-1.72193564862104</v>
      </c>
      <c r="E2943">
        <v>0.00748113448238068</v>
      </c>
      <c r="G2943">
        <v>2934</v>
      </c>
      <c r="H2943">
        <f ca="1" t="shared" si="94"/>
        <v>-0.00501836450642123</v>
      </c>
    </row>
    <row r="2944" spans="2:8">
      <c r="B2944" s="31">
        <v>40137</v>
      </c>
      <c r="C2944">
        <v>118.209419</v>
      </c>
      <c r="D2944">
        <f t="shared" si="93"/>
        <v>-1.53228936012282</v>
      </c>
      <c r="E2944">
        <v>0.00747794894415302</v>
      </c>
      <c r="G2944">
        <v>2935</v>
      </c>
      <c r="H2944">
        <f ca="1" t="shared" si="94"/>
        <v>-0.0212211651666687</v>
      </c>
    </row>
    <row r="2945" spans="2:8">
      <c r="B2945" s="31">
        <v>44452</v>
      </c>
      <c r="C2945">
        <v>299.340454</v>
      </c>
      <c r="D2945">
        <f t="shared" si="93"/>
        <v>0.476584364370611</v>
      </c>
      <c r="E2945">
        <v>0.00747013632844976</v>
      </c>
      <c r="G2945">
        <v>2936</v>
      </c>
      <c r="H2945">
        <f ca="1" t="shared" si="94"/>
        <v>-0.00611048473380827</v>
      </c>
    </row>
    <row r="2946" spans="2:8">
      <c r="B2946" s="31">
        <v>40294</v>
      </c>
      <c r="C2946">
        <v>156.679474</v>
      </c>
      <c r="D2946">
        <f t="shared" si="93"/>
        <v>-0.0301835389107829</v>
      </c>
      <c r="E2946">
        <v>0.00746347284775801</v>
      </c>
      <c r="G2946">
        <v>2937</v>
      </c>
      <c r="H2946">
        <f ca="1" t="shared" si="94"/>
        <v>-0.0600569855166969</v>
      </c>
    </row>
    <row r="2947" spans="2:8">
      <c r="B2947" s="31">
        <v>39099</v>
      </c>
      <c r="C2947">
        <v>161.408615</v>
      </c>
      <c r="D2947">
        <f t="shared" si="93"/>
        <v>0.448221769327492</v>
      </c>
      <c r="E2947">
        <v>0.00746307748195464</v>
      </c>
      <c r="G2947">
        <v>2938</v>
      </c>
      <c r="H2947">
        <f ca="1" t="shared" si="94"/>
        <v>-0.0315711961509269</v>
      </c>
    </row>
    <row r="2948" spans="2:8">
      <c r="B2948" s="31">
        <v>38035</v>
      </c>
      <c r="C2948">
        <v>89.06176</v>
      </c>
      <c r="D2948">
        <f t="shared" si="93"/>
        <v>-1.80740220045056</v>
      </c>
      <c r="E2948">
        <v>0.00745337841964957</v>
      </c>
      <c r="G2948">
        <v>2939</v>
      </c>
      <c r="H2948">
        <f ca="1" t="shared" si="94"/>
        <v>-0.00460530776395216</v>
      </c>
    </row>
    <row r="2949" spans="2:8">
      <c r="B2949" s="31">
        <v>41050</v>
      </c>
      <c r="C2949">
        <v>250.032181</v>
      </c>
      <c r="D2949">
        <f t="shared" si="93"/>
        <v>0.480711496893274</v>
      </c>
      <c r="E2949">
        <v>0.00744704138704447</v>
      </c>
      <c r="G2949">
        <v>2940</v>
      </c>
      <c r="H2949">
        <f ca="1" t="shared" si="94"/>
        <v>-0.000138499416123397</v>
      </c>
    </row>
    <row r="2950" spans="2:8">
      <c r="B2950" s="31">
        <v>40231</v>
      </c>
      <c r="C2950">
        <v>129.838837</v>
      </c>
      <c r="D2950">
        <f t="shared" si="93"/>
        <v>0.840800830648229</v>
      </c>
      <c r="E2950">
        <v>0.00744624661109683</v>
      </c>
      <c r="G2950">
        <v>2941</v>
      </c>
      <c r="H2950">
        <f ca="1" t="shared" si="94"/>
        <v>-0.0162196011334953</v>
      </c>
    </row>
    <row r="2951" spans="2:8">
      <c r="B2951" s="31">
        <v>37475</v>
      </c>
      <c r="C2951">
        <v>20.670235</v>
      </c>
      <c r="D2951">
        <f t="shared" si="93"/>
        <v>-5.91111566946384</v>
      </c>
      <c r="E2951">
        <v>0.00744050563527705</v>
      </c>
      <c r="G2951">
        <v>2942</v>
      </c>
      <c r="H2951">
        <f ca="1" t="shared" si="94"/>
        <v>0.00681849663692648</v>
      </c>
    </row>
    <row r="2952" spans="2:8">
      <c r="B2952" s="31">
        <v>38972</v>
      </c>
      <c r="C2952">
        <v>142.854385</v>
      </c>
      <c r="D2952">
        <f t="shared" si="93"/>
        <v>-1.71175169036638</v>
      </c>
      <c r="E2952">
        <v>0.00743699957127676</v>
      </c>
      <c r="G2952">
        <v>2943</v>
      </c>
      <c r="H2952">
        <f ca="1" t="shared" si="94"/>
        <v>-0.0598805691909953</v>
      </c>
    </row>
    <row r="2953" spans="2:8">
      <c r="B2953" s="31">
        <v>42503</v>
      </c>
      <c r="C2953">
        <v>387.38562</v>
      </c>
      <c r="D2953">
        <f t="shared" si="93"/>
        <v>-0.0550494052928448</v>
      </c>
      <c r="E2953">
        <v>0.00743698488343481</v>
      </c>
      <c r="G2953">
        <v>2944</v>
      </c>
      <c r="H2953">
        <f ca="1" t="shared" si="94"/>
        <v>-0.0335235728802701</v>
      </c>
    </row>
    <row r="2954" spans="2:8">
      <c r="B2954" s="31">
        <v>43004</v>
      </c>
      <c r="C2954">
        <v>408.710968</v>
      </c>
      <c r="D2954">
        <f t="shared" ref="D2954:D3017" si="95">(C2954-C2955)/C2954</f>
        <v>0.946678827566967</v>
      </c>
      <c r="E2954">
        <v>0.00741631186173591</v>
      </c>
      <c r="G2954">
        <v>2945</v>
      </c>
      <c r="H2954">
        <f ca="1" t="shared" si="94"/>
        <v>-0.0645914994295413</v>
      </c>
    </row>
    <row r="2955" spans="2:8">
      <c r="B2955" s="31">
        <v>37546</v>
      </c>
      <c r="C2955">
        <v>21.792948</v>
      </c>
      <c r="D2955">
        <f t="shared" si="95"/>
        <v>-3.87223582601124</v>
      </c>
      <c r="E2955">
        <v>0.00740982817010344</v>
      </c>
      <c r="G2955">
        <v>2946</v>
      </c>
      <c r="H2955">
        <f ca="1" t="shared" ref="H2955:H3018" si="96">_xlfn.NORM.INV(RAND(),N$12,N$13)</f>
        <v>0.0216681083634959</v>
      </c>
    </row>
    <row r="2956" spans="2:8">
      <c r="B2956" s="31">
        <v>39559</v>
      </c>
      <c r="C2956">
        <v>106.180382</v>
      </c>
      <c r="D2956">
        <f t="shared" si="95"/>
        <v>0.872681725707108</v>
      </c>
      <c r="E2956">
        <v>0.00739498187150992</v>
      </c>
      <c r="G2956">
        <v>2947</v>
      </c>
      <c r="H2956">
        <f ca="1" t="shared" si="96"/>
        <v>0.00255468270100757</v>
      </c>
    </row>
    <row r="2957" spans="2:8">
      <c r="B2957" s="31">
        <v>36860</v>
      </c>
      <c r="C2957">
        <v>13.518703</v>
      </c>
      <c r="D2957">
        <f t="shared" si="95"/>
        <v>-2.54465735359376</v>
      </c>
      <c r="E2957">
        <v>0.00739471826550221</v>
      </c>
      <c r="G2957">
        <v>2948</v>
      </c>
      <c r="H2957">
        <f ca="1" t="shared" si="96"/>
        <v>0.00587654375377981</v>
      </c>
    </row>
    <row r="2958" spans="2:8">
      <c r="B2958" s="31">
        <v>35486</v>
      </c>
      <c r="C2958">
        <v>47.91917</v>
      </c>
      <c r="D2958">
        <f t="shared" si="95"/>
        <v>0.392234277012728</v>
      </c>
      <c r="E2958">
        <v>0.0073798648849719</v>
      </c>
      <c r="G2958">
        <v>2949</v>
      </c>
      <c r="H2958">
        <f ca="1" t="shared" si="96"/>
        <v>-0.0195421823497356</v>
      </c>
    </row>
    <row r="2959" spans="2:8">
      <c r="B2959" s="31">
        <v>33655</v>
      </c>
      <c r="C2959">
        <v>29.123629</v>
      </c>
      <c r="D2959">
        <f t="shared" si="95"/>
        <v>0.283657816132735</v>
      </c>
      <c r="E2959">
        <v>0.0073797808645345</v>
      </c>
      <c r="G2959">
        <v>2950</v>
      </c>
      <c r="H2959">
        <f ca="1" t="shared" si="96"/>
        <v>-0.0292218980592292</v>
      </c>
    </row>
    <row r="2960" spans="2:8">
      <c r="B2960" s="31">
        <v>37497</v>
      </c>
      <c r="C2960">
        <v>20.862484</v>
      </c>
      <c r="D2960">
        <f t="shared" si="95"/>
        <v>-15.4781093181426</v>
      </c>
      <c r="E2960">
        <v>0.00737213267605132</v>
      </c>
      <c r="G2960">
        <v>2951</v>
      </c>
      <c r="H2960">
        <f ca="1" t="shared" si="96"/>
        <v>0.0264888726738689</v>
      </c>
    </row>
    <row r="2961" spans="2:8">
      <c r="B2961" s="31">
        <v>42437</v>
      </c>
      <c r="C2961">
        <v>343.774292</v>
      </c>
      <c r="D2961">
        <f t="shared" si="95"/>
        <v>0.434480304303848</v>
      </c>
      <c r="E2961">
        <v>0.00736888725815482</v>
      </c>
      <c r="G2961">
        <v>2952</v>
      </c>
      <c r="H2961">
        <f ca="1" t="shared" si="96"/>
        <v>-0.0168264042612548</v>
      </c>
    </row>
    <row r="2962" spans="2:8">
      <c r="B2962" s="31">
        <v>40914</v>
      </c>
      <c r="C2962">
        <v>194.411133</v>
      </c>
      <c r="D2962">
        <f t="shared" si="95"/>
        <v>0.849642911139251</v>
      </c>
      <c r="E2962">
        <v>0.0073674381600358</v>
      </c>
      <c r="G2962">
        <v>2953</v>
      </c>
      <c r="H2962">
        <f ca="1" t="shared" si="96"/>
        <v>0.0451862821855297</v>
      </c>
    </row>
    <row r="2963" spans="2:8">
      <c r="B2963" s="31">
        <v>33850</v>
      </c>
      <c r="C2963">
        <v>29.231092</v>
      </c>
      <c r="D2963">
        <f t="shared" si="95"/>
        <v>0</v>
      </c>
      <c r="E2963">
        <v>0.00735268460035634</v>
      </c>
      <c r="G2963">
        <v>2954</v>
      </c>
      <c r="H2963">
        <f ca="1" t="shared" si="96"/>
        <v>0.0284365870921958</v>
      </c>
    </row>
    <row r="2964" spans="2:8">
      <c r="B2964" s="31">
        <v>33840</v>
      </c>
      <c r="C2964">
        <v>29.231092</v>
      </c>
      <c r="D2964">
        <f t="shared" si="95"/>
        <v>-0.384507975275094</v>
      </c>
      <c r="E2964">
        <v>0.00735268460035634</v>
      </c>
      <c r="G2964">
        <v>2955</v>
      </c>
      <c r="H2964">
        <f ca="1" t="shared" si="96"/>
        <v>-0.00785504351331999</v>
      </c>
    </row>
    <row r="2965" spans="2:8">
      <c r="B2965" s="31">
        <v>35909</v>
      </c>
      <c r="C2965">
        <v>40.47068</v>
      </c>
      <c r="D2965">
        <f t="shared" si="95"/>
        <v>-9.89948849389237</v>
      </c>
      <c r="E2965">
        <v>0.00732283223311296</v>
      </c>
      <c r="G2965">
        <v>2956</v>
      </c>
      <c r="H2965">
        <f ca="1" t="shared" si="96"/>
        <v>-0.0163306787091189</v>
      </c>
    </row>
    <row r="2966" spans="2:8">
      <c r="B2966" s="31">
        <v>42849</v>
      </c>
      <c r="C2966">
        <v>441.109711</v>
      </c>
      <c r="D2966">
        <f t="shared" si="95"/>
        <v>0.599639637042586</v>
      </c>
      <c r="E2966">
        <v>0.00732226001707769</v>
      </c>
      <c r="G2966">
        <v>2957</v>
      </c>
      <c r="H2966">
        <f ca="1" t="shared" si="96"/>
        <v>0.00835719801238869</v>
      </c>
    </row>
    <row r="2967" spans="2:8">
      <c r="B2967" s="31">
        <v>40900</v>
      </c>
      <c r="C2967">
        <v>176.602844</v>
      </c>
      <c r="D2967">
        <f t="shared" si="95"/>
        <v>-1.2765905627205</v>
      </c>
      <c r="E2967">
        <v>0.00729921427539412</v>
      </c>
      <c r="G2967">
        <v>2958</v>
      </c>
      <c r="H2967">
        <f ca="1" t="shared" si="96"/>
        <v>0.0180341480566128</v>
      </c>
    </row>
    <row r="2968" spans="2:8">
      <c r="B2968" s="31">
        <v>44859</v>
      </c>
      <c r="C2968">
        <v>402.052368</v>
      </c>
      <c r="D2968">
        <f t="shared" si="95"/>
        <v>0.784430994820058</v>
      </c>
      <c r="E2968">
        <v>0.00729206748509942</v>
      </c>
      <c r="G2968">
        <v>2959</v>
      </c>
      <c r="H2968">
        <f ca="1" t="shared" si="96"/>
        <v>0.00120323853825674</v>
      </c>
    </row>
    <row r="2969" spans="2:8">
      <c r="B2969" s="31">
        <v>39611</v>
      </c>
      <c r="C2969">
        <v>86.670029</v>
      </c>
      <c r="D2969">
        <f t="shared" si="95"/>
        <v>0.629437830233102</v>
      </c>
      <c r="E2969">
        <v>0.00728722497600645</v>
      </c>
      <c r="G2969">
        <v>2960</v>
      </c>
      <c r="H2969">
        <f ca="1" t="shared" si="96"/>
        <v>0.0440385894191208</v>
      </c>
    </row>
    <row r="2970" spans="2:8">
      <c r="B2970" s="31">
        <v>36340</v>
      </c>
      <c r="C2970">
        <v>32.116634</v>
      </c>
      <c r="D2970">
        <f t="shared" si="95"/>
        <v>-3.32914031401921</v>
      </c>
      <c r="E2970">
        <v>0.00728709615086055</v>
      </c>
      <c r="G2970">
        <v>2961</v>
      </c>
      <c r="H2970">
        <f ca="1" t="shared" si="96"/>
        <v>0.0174371876908111</v>
      </c>
    </row>
    <row r="2971" spans="2:8">
      <c r="B2971" s="31">
        <v>40329</v>
      </c>
      <c r="C2971">
        <v>139.037415</v>
      </c>
      <c r="D2971">
        <f t="shared" si="95"/>
        <v>-1.99604387063727</v>
      </c>
      <c r="E2971">
        <v>0.00728483048969234</v>
      </c>
      <c r="G2971">
        <v>2962</v>
      </c>
      <c r="H2971">
        <f ca="1" t="shared" si="96"/>
        <v>-0.0117180777635428</v>
      </c>
    </row>
    <row r="2972" spans="2:8">
      <c r="B2972" s="31">
        <v>45008</v>
      </c>
      <c r="C2972">
        <v>416.562195</v>
      </c>
      <c r="D2972">
        <f t="shared" si="95"/>
        <v>0.293093140629336</v>
      </c>
      <c r="E2972">
        <v>0.00727653165933593</v>
      </c>
      <c r="G2972">
        <v>2963</v>
      </c>
      <c r="H2972">
        <f ca="1" t="shared" si="96"/>
        <v>0.049087289257876</v>
      </c>
    </row>
    <row r="2973" spans="2:8">
      <c r="B2973" s="31">
        <v>43248</v>
      </c>
      <c r="C2973">
        <v>294.470673</v>
      </c>
      <c r="D2973">
        <f t="shared" si="95"/>
        <v>-0.209584820013639</v>
      </c>
      <c r="E2973">
        <v>0.00725624042024704</v>
      </c>
      <c r="G2973">
        <v>2964</v>
      </c>
      <c r="H2973">
        <f ca="1" t="shared" si="96"/>
        <v>-0.0033825259231218</v>
      </c>
    </row>
    <row r="2974" spans="2:8">
      <c r="B2974" s="31">
        <v>43202</v>
      </c>
      <c r="C2974">
        <v>356.187256</v>
      </c>
      <c r="D2974">
        <f t="shared" si="95"/>
        <v>0.958363240822968</v>
      </c>
      <c r="E2974">
        <v>0.00725439486245957</v>
      </c>
      <c r="G2974">
        <v>2965</v>
      </c>
      <c r="H2974">
        <f ca="1" t="shared" si="96"/>
        <v>-0.0184356864772932</v>
      </c>
    </row>
    <row r="2975" spans="2:8">
      <c r="B2975" s="31">
        <v>34094</v>
      </c>
      <c r="C2975">
        <v>14.830483</v>
      </c>
      <c r="D2975">
        <f t="shared" si="95"/>
        <v>-66.7522988293773</v>
      </c>
      <c r="E2975">
        <v>0.00724629130420086</v>
      </c>
      <c r="G2975">
        <v>2966</v>
      </c>
      <c r="H2975">
        <f ca="1" t="shared" si="96"/>
        <v>-0.046397251153451</v>
      </c>
    </row>
    <row r="2976" spans="2:8">
      <c r="B2976" s="31">
        <v>45412</v>
      </c>
      <c r="C2976">
        <v>1004.799316</v>
      </c>
      <c r="D2976">
        <f t="shared" si="95"/>
        <v>0.919894886751694</v>
      </c>
      <c r="E2976">
        <v>0.00724288809129722</v>
      </c>
      <c r="G2976">
        <v>2967</v>
      </c>
      <c r="H2976">
        <f ca="1" t="shared" si="96"/>
        <v>0.00934375306988228</v>
      </c>
    </row>
    <row r="2977" spans="2:8">
      <c r="B2977" s="31">
        <v>38394</v>
      </c>
      <c r="C2977">
        <v>80.489563</v>
      </c>
      <c r="D2977">
        <f t="shared" si="95"/>
        <v>-4.21857248746648</v>
      </c>
      <c r="E2977">
        <v>0.00724137364244367</v>
      </c>
      <c r="G2977">
        <v>2968</v>
      </c>
      <c r="H2977">
        <f ca="1" t="shared" si="96"/>
        <v>-0.00475239517572956</v>
      </c>
    </row>
    <row r="2978" spans="2:8">
      <c r="B2978" s="31">
        <v>42863</v>
      </c>
      <c r="C2978">
        <v>420.040619</v>
      </c>
      <c r="D2978">
        <f t="shared" si="95"/>
        <v>0.37295296910321</v>
      </c>
      <c r="E2978">
        <v>0.00721641875306346</v>
      </c>
      <c r="G2978">
        <v>2969</v>
      </c>
      <c r="H2978">
        <f ca="1" t="shared" si="96"/>
        <v>0.0185060434854457</v>
      </c>
    </row>
    <row r="2979" spans="2:8">
      <c r="B2979" s="31">
        <v>41380</v>
      </c>
      <c r="C2979">
        <v>263.385223</v>
      </c>
      <c r="D2979">
        <f t="shared" si="95"/>
        <v>0.943284760512172</v>
      </c>
      <c r="E2979">
        <v>0.00719694134093456</v>
      </c>
      <c r="G2979">
        <v>2970</v>
      </c>
      <c r="H2979">
        <f ca="1" t="shared" si="96"/>
        <v>-0.0196136408316334</v>
      </c>
    </row>
    <row r="2980" spans="2:8">
      <c r="B2980" s="31">
        <v>34099</v>
      </c>
      <c r="C2980">
        <v>14.937956</v>
      </c>
      <c r="D2980">
        <f t="shared" si="95"/>
        <v>-4.20551780979941</v>
      </c>
      <c r="E2980">
        <v>0.00719462555653535</v>
      </c>
      <c r="G2980">
        <v>2971</v>
      </c>
      <c r="H2980">
        <f ca="1" t="shared" si="96"/>
        <v>0.0108315267405022</v>
      </c>
    </row>
    <row r="2981" spans="2:8">
      <c r="B2981" s="31">
        <v>38590</v>
      </c>
      <c r="C2981">
        <v>77.759796</v>
      </c>
      <c r="D2981">
        <f t="shared" si="95"/>
        <v>0.372781919335282</v>
      </c>
      <c r="E2981">
        <v>0.00719329304824819</v>
      </c>
      <c r="G2981">
        <v>2972</v>
      </c>
      <c r="H2981">
        <f ca="1" t="shared" si="96"/>
        <v>-0.00922694068086652</v>
      </c>
    </row>
    <row r="2982" spans="2:8">
      <c r="B2982" s="31">
        <v>34887</v>
      </c>
      <c r="C2982">
        <v>48.77235</v>
      </c>
      <c r="D2982">
        <f t="shared" si="95"/>
        <v>-2.26946304617268</v>
      </c>
      <c r="E2982">
        <v>0.00716818033168385</v>
      </c>
      <c r="G2982">
        <v>2973</v>
      </c>
      <c r="H2982">
        <f ca="1" t="shared" si="96"/>
        <v>-0.0129810404065275</v>
      </c>
    </row>
    <row r="2983" spans="2:8">
      <c r="B2983" s="31">
        <v>43641</v>
      </c>
      <c r="C2983">
        <v>159.459396</v>
      </c>
      <c r="D2983">
        <f t="shared" si="95"/>
        <v>-1.21751330978326</v>
      </c>
      <c r="E2983">
        <v>0.00716732929303208</v>
      </c>
      <c r="G2983">
        <v>2974</v>
      </c>
      <c r="H2983">
        <f ca="1" t="shared" si="96"/>
        <v>0.000368260647227921</v>
      </c>
    </row>
    <row r="2984" spans="2:8">
      <c r="B2984" s="31">
        <v>43201</v>
      </c>
      <c r="C2984">
        <v>353.603333</v>
      </c>
      <c r="D2984">
        <f t="shared" si="95"/>
        <v>0.834286723196696</v>
      </c>
      <c r="E2984">
        <v>0.00716699126815087</v>
      </c>
      <c r="G2984">
        <v>2975</v>
      </c>
      <c r="H2984">
        <f ca="1" t="shared" si="96"/>
        <v>-0.0182816657892796</v>
      </c>
    </row>
    <row r="2985" spans="2:8">
      <c r="B2985" s="31">
        <v>35004</v>
      </c>
      <c r="C2985">
        <v>58.596767</v>
      </c>
      <c r="D2985">
        <f t="shared" si="95"/>
        <v>0.614962886945623</v>
      </c>
      <c r="E2985">
        <v>0.00716010492524271</v>
      </c>
      <c r="G2985">
        <v>2976</v>
      </c>
      <c r="H2985">
        <f ca="1" t="shared" si="96"/>
        <v>-0.0253199686770867</v>
      </c>
    </row>
    <row r="2986" spans="2:8">
      <c r="B2986" s="31">
        <v>37574</v>
      </c>
      <c r="C2986">
        <v>22.56193</v>
      </c>
      <c r="D2986">
        <f t="shared" si="95"/>
        <v>-20.6184911042628</v>
      </c>
      <c r="E2986">
        <v>0.00715736641324574</v>
      </c>
      <c r="G2986">
        <v>2977</v>
      </c>
      <c r="H2986">
        <f ca="1" t="shared" si="96"/>
        <v>0.0200592525737326</v>
      </c>
    </row>
    <row r="2987" spans="2:8">
      <c r="B2987" s="31">
        <v>41925</v>
      </c>
      <c r="C2987">
        <v>487.754883</v>
      </c>
      <c r="D2987">
        <f t="shared" si="95"/>
        <v>0.0144359374870677</v>
      </c>
      <c r="E2987">
        <v>0.00715371208287833</v>
      </c>
      <c r="G2987">
        <v>2978</v>
      </c>
      <c r="H2987">
        <f ca="1" t="shared" si="96"/>
        <v>0.0794561172475766</v>
      </c>
    </row>
    <row r="2988" spans="2:8">
      <c r="B2988" s="31">
        <v>45049</v>
      </c>
      <c r="C2988">
        <v>480.713684</v>
      </c>
      <c r="D2988">
        <f t="shared" si="95"/>
        <v>0.271849983367646</v>
      </c>
      <c r="E2988">
        <v>0.0071325429546125</v>
      </c>
      <c r="G2988">
        <v>2979</v>
      </c>
      <c r="H2988">
        <f ca="1" t="shared" si="96"/>
        <v>0.0189183585404246</v>
      </c>
    </row>
    <row r="2989" spans="2:8">
      <c r="B2989" s="31">
        <v>41676</v>
      </c>
      <c r="C2989">
        <v>350.031677</v>
      </c>
      <c r="D2989">
        <f t="shared" si="95"/>
        <v>0.650693519946768</v>
      </c>
      <c r="E2989">
        <v>0.00712991755886141</v>
      </c>
      <c r="G2989">
        <v>2980</v>
      </c>
      <c r="H2989">
        <f ca="1" t="shared" si="96"/>
        <v>0.0360521272224711</v>
      </c>
    </row>
    <row r="2990" spans="2:8">
      <c r="B2990" s="31">
        <v>39272</v>
      </c>
      <c r="C2990">
        <v>122.268333</v>
      </c>
      <c r="D2990">
        <f t="shared" si="95"/>
        <v>-3.12142304254692</v>
      </c>
      <c r="E2990">
        <v>0.00711994658502456</v>
      </c>
      <c r="G2990">
        <v>2981</v>
      </c>
      <c r="H2990">
        <f ca="1" t="shared" si="96"/>
        <v>-0.0545363919851758</v>
      </c>
    </row>
    <row r="2991" spans="2:8">
      <c r="B2991" s="31">
        <v>44512</v>
      </c>
      <c r="C2991">
        <v>503.919525</v>
      </c>
      <c r="D2991">
        <f t="shared" si="95"/>
        <v>0.959863067421331</v>
      </c>
      <c r="E2991">
        <v>0.00709986182813618</v>
      </c>
      <c r="G2991">
        <v>2982</v>
      </c>
      <c r="H2991">
        <f ca="1" t="shared" si="96"/>
        <v>-0.0108411525268758</v>
      </c>
    </row>
    <row r="2992" spans="2:8">
      <c r="B2992" s="31">
        <v>36663</v>
      </c>
      <c r="C2992">
        <v>20.225784</v>
      </c>
      <c r="D2992">
        <f t="shared" si="95"/>
        <v>-0.498372918449045</v>
      </c>
      <c r="E2992">
        <v>0.00709233323168088</v>
      </c>
      <c r="G2992">
        <v>2983</v>
      </c>
      <c r="H2992">
        <f ca="1" t="shared" si="96"/>
        <v>-0.00691864639671276</v>
      </c>
    </row>
    <row r="2993" spans="2:8">
      <c r="B2993" s="31">
        <v>33892</v>
      </c>
      <c r="C2993">
        <v>30.305767</v>
      </c>
      <c r="D2993">
        <f t="shared" si="95"/>
        <v>-10.6323528125851</v>
      </c>
      <c r="E2993">
        <v>0.00709214850097668</v>
      </c>
      <c r="G2993">
        <v>2984</v>
      </c>
      <c r="H2993">
        <f ca="1" t="shared" si="96"/>
        <v>0.0139796551149483</v>
      </c>
    </row>
    <row r="2994" spans="2:8">
      <c r="B2994" s="31">
        <v>41677</v>
      </c>
      <c r="C2994">
        <v>352.527374</v>
      </c>
      <c r="D2994">
        <f t="shared" si="95"/>
        <v>0.223466203790461</v>
      </c>
      <c r="E2994">
        <v>0.00707944172301356</v>
      </c>
      <c r="G2994">
        <v>2985</v>
      </c>
      <c r="H2994">
        <f ca="1" t="shared" si="96"/>
        <v>-0.00708687450465962</v>
      </c>
    </row>
    <row r="2995" spans="2:8">
      <c r="B2995" s="31">
        <v>43291</v>
      </c>
      <c r="C2995">
        <v>273.74942</v>
      </c>
      <c r="D2995">
        <f t="shared" si="95"/>
        <v>0.908677048521235</v>
      </c>
      <c r="E2995">
        <v>0.00707931362923063</v>
      </c>
      <c r="G2995">
        <v>2986</v>
      </c>
      <c r="H2995">
        <f ca="1" t="shared" si="96"/>
        <v>-0.0545329838994112</v>
      </c>
    </row>
    <row r="2996" spans="2:8">
      <c r="B2996" s="31">
        <v>37622</v>
      </c>
      <c r="C2996">
        <v>24.999605</v>
      </c>
      <c r="D2996">
        <f t="shared" si="95"/>
        <v>0.34697012212793</v>
      </c>
      <c r="E2996">
        <v>0.00707483178234212</v>
      </c>
      <c r="G2996">
        <v>2987</v>
      </c>
      <c r="H2996">
        <f ca="1" t="shared" si="96"/>
        <v>-0.0369977613036965</v>
      </c>
    </row>
    <row r="2997" spans="2:8">
      <c r="B2997" s="31">
        <v>37237</v>
      </c>
      <c r="C2997">
        <v>16.325489</v>
      </c>
      <c r="D2997">
        <f t="shared" si="95"/>
        <v>-11.0625260290825</v>
      </c>
      <c r="E2997">
        <v>0.00706545451716637</v>
      </c>
      <c r="G2997">
        <v>2988</v>
      </c>
      <c r="H2997">
        <f ca="1" t="shared" si="96"/>
        <v>0.00267075054292953</v>
      </c>
    </row>
    <row r="2998" spans="2:8">
      <c r="B2998" s="31">
        <v>44204</v>
      </c>
      <c r="C2998">
        <v>196.926636</v>
      </c>
      <c r="D2998">
        <f t="shared" si="95"/>
        <v>-1.43048201971012</v>
      </c>
      <c r="E2998">
        <v>0.00706528089983728</v>
      </c>
      <c r="G2998">
        <v>2989</v>
      </c>
      <c r="H2998">
        <f ca="1" t="shared" si="96"/>
        <v>-0.0245811198191601</v>
      </c>
    </row>
    <row r="2999" spans="2:8">
      <c r="B2999" s="31">
        <v>45043</v>
      </c>
      <c r="C2999">
        <v>478.626648</v>
      </c>
      <c r="D2999">
        <f t="shared" si="95"/>
        <v>0.61484487800604</v>
      </c>
      <c r="E2999">
        <v>0.00705977825121005</v>
      </c>
      <c r="G2999">
        <v>2990</v>
      </c>
      <c r="H2999">
        <f ca="1" t="shared" si="96"/>
        <v>0.0242937047919432</v>
      </c>
    </row>
    <row r="3000" spans="2:8">
      <c r="B3000" s="31">
        <v>40722</v>
      </c>
      <c r="C3000">
        <v>184.345505</v>
      </c>
      <c r="D3000">
        <f t="shared" si="95"/>
        <v>0.623418634482029</v>
      </c>
      <c r="E3000">
        <v>0.00705811622583364</v>
      </c>
      <c r="G3000">
        <v>2991</v>
      </c>
      <c r="H3000">
        <f ca="1" t="shared" si="96"/>
        <v>-0.0642844435605025</v>
      </c>
    </row>
    <row r="3001" spans="2:8">
      <c r="B3001" s="31">
        <v>35221</v>
      </c>
      <c r="C3001">
        <v>69.421082</v>
      </c>
      <c r="D3001">
        <f t="shared" si="95"/>
        <v>-4.69614158419484</v>
      </c>
      <c r="E3001">
        <v>0.0070511001254634</v>
      </c>
      <c r="G3001">
        <v>2992</v>
      </c>
      <c r="H3001">
        <f ca="1" t="shared" si="96"/>
        <v>-0.0179654222793639</v>
      </c>
    </row>
    <row r="3002" spans="2:8">
      <c r="B3002" s="31">
        <v>42202</v>
      </c>
      <c r="C3002">
        <v>395.432312</v>
      </c>
      <c r="D3002">
        <f t="shared" si="95"/>
        <v>0.267383296183444</v>
      </c>
      <c r="E3002">
        <v>0.00703429111781842</v>
      </c>
      <c r="G3002">
        <v>2993</v>
      </c>
      <c r="H3002">
        <f ca="1" t="shared" si="96"/>
        <v>0.00664674953922315</v>
      </c>
    </row>
    <row r="3003" spans="2:8">
      <c r="B3003" s="31">
        <v>44321</v>
      </c>
      <c r="C3003">
        <v>289.700317</v>
      </c>
      <c r="D3003">
        <f t="shared" si="95"/>
        <v>0.413550600291542</v>
      </c>
      <c r="E3003">
        <v>0.00703251905658066</v>
      </c>
      <c r="G3003">
        <v>2994</v>
      </c>
      <c r="H3003">
        <f ca="1" t="shared" si="96"/>
        <v>-0.0573306100932928</v>
      </c>
    </row>
    <row r="3004" spans="2:8">
      <c r="B3004" s="31">
        <v>43873</v>
      </c>
      <c r="C3004">
        <v>169.894577</v>
      </c>
      <c r="D3004">
        <f t="shared" si="95"/>
        <v>0.706752099568193</v>
      </c>
      <c r="E3004">
        <v>0.00701962370464602</v>
      </c>
      <c r="G3004">
        <v>2995</v>
      </c>
      <c r="H3004">
        <f ca="1" t="shared" si="96"/>
        <v>0.0282338753071044</v>
      </c>
    </row>
    <row r="3005" spans="2:8">
      <c r="B3005" s="31">
        <v>34857</v>
      </c>
      <c r="C3005">
        <v>49.821228</v>
      </c>
      <c r="D3005">
        <f t="shared" si="95"/>
        <v>0.00701773147783511</v>
      </c>
      <c r="E3005">
        <v>0.00701773147783511</v>
      </c>
      <c r="G3005">
        <v>2996</v>
      </c>
      <c r="H3005">
        <f ca="1" t="shared" si="96"/>
        <v>0.0261500254410267</v>
      </c>
    </row>
    <row r="3006" spans="2:8">
      <c r="B3006" s="31">
        <v>34851</v>
      </c>
      <c r="C3006">
        <v>49.471596</v>
      </c>
      <c r="D3006">
        <f t="shared" si="95"/>
        <v>-6.88568703140283</v>
      </c>
      <c r="E3006">
        <v>0.00700494885994777</v>
      </c>
      <c r="G3006">
        <v>2997</v>
      </c>
      <c r="H3006">
        <f ca="1" t="shared" si="96"/>
        <v>0.0164321569319826</v>
      </c>
    </row>
    <row r="3007" spans="2:8">
      <c r="B3007" s="31">
        <v>42506</v>
      </c>
      <c r="C3007">
        <v>390.117523</v>
      </c>
      <c r="D3007">
        <f t="shared" si="95"/>
        <v>-0.128544497602585</v>
      </c>
      <c r="E3007">
        <v>0.00700276926550666</v>
      </c>
      <c r="G3007">
        <v>2998</v>
      </c>
      <c r="H3007">
        <f ca="1" t="shared" si="96"/>
        <v>0.0178372084635066</v>
      </c>
    </row>
    <row r="3008" spans="2:8">
      <c r="B3008" s="31">
        <v>44977</v>
      </c>
      <c r="C3008">
        <v>440.264984</v>
      </c>
      <c r="D3008">
        <f t="shared" si="95"/>
        <v>-0.194130871420835</v>
      </c>
      <c r="E3008">
        <v>0.00699776523676478</v>
      </c>
      <c r="G3008">
        <v>2999</v>
      </c>
      <c r="H3008">
        <f ca="1" t="shared" si="96"/>
        <v>-0.00161391873938634</v>
      </c>
    </row>
    <row r="3009" spans="2:8">
      <c r="B3009" s="31">
        <v>42612</v>
      </c>
      <c r="C3009">
        <v>525.734009</v>
      </c>
      <c r="D3009">
        <f t="shared" si="95"/>
        <v>0.904902410450681</v>
      </c>
      <c r="E3009">
        <v>0.00699438297133258</v>
      </c>
      <c r="G3009">
        <v>3000</v>
      </c>
      <c r="H3009">
        <f ca="1" t="shared" si="96"/>
        <v>0.0162243283850102</v>
      </c>
    </row>
    <row r="3010" spans="2:8">
      <c r="B3010" s="31">
        <v>34864</v>
      </c>
      <c r="C3010">
        <v>49.996037</v>
      </c>
      <c r="D3010">
        <f t="shared" si="95"/>
        <v>-2.55519786498278</v>
      </c>
      <c r="E3010">
        <v>0.00699305426948146</v>
      </c>
      <c r="G3010">
        <v>3001</v>
      </c>
      <c r="H3010">
        <f ca="1" t="shared" si="96"/>
        <v>0.0390049724539419</v>
      </c>
    </row>
    <row r="3011" spans="2:8">
      <c r="B3011" s="31">
        <v>44176</v>
      </c>
      <c r="C3011">
        <v>177.745804</v>
      </c>
      <c r="D3011">
        <f t="shared" si="95"/>
        <v>-0.000279511520845907</v>
      </c>
      <c r="E3011">
        <v>0.00698907637785923</v>
      </c>
      <c r="G3011">
        <v>3002</v>
      </c>
      <c r="H3011">
        <f ca="1" t="shared" si="96"/>
        <v>-0.010090935088129</v>
      </c>
    </row>
    <row r="3012" spans="2:8">
      <c r="B3012" s="31">
        <v>44180</v>
      </c>
      <c r="C3012">
        <v>177.795486</v>
      </c>
      <c r="D3012">
        <f t="shared" si="95"/>
        <v>-2.04850196253014</v>
      </c>
      <c r="E3012">
        <v>0.00698712339637253</v>
      </c>
      <c r="G3012">
        <v>3003</v>
      </c>
      <c r="H3012">
        <f ca="1" t="shared" si="96"/>
        <v>-0.0349755564465779</v>
      </c>
    </row>
    <row r="3013" spans="2:8">
      <c r="B3013" s="31">
        <v>42086</v>
      </c>
      <c r="C3013">
        <v>542.009888</v>
      </c>
      <c r="D3013">
        <f t="shared" si="95"/>
        <v>0.159022060128911</v>
      </c>
      <c r="E3013">
        <v>0.00698152945873945</v>
      </c>
      <c r="G3013">
        <v>3004</v>
      </c>
      <c r="H3013">
        <f ca="1" t="shared" si="96"/>
        <v>-0.0346816636259159</v>
      </c>
    </row>
    <row r="3014" spans="2:8">
      <c r="B3014" s="31">
        <v>42787</v>
      </c>
      <c r="C3014">
        <v>455.818359</v>
      </c>
      <c r="D3014">
        <f t="shared" si="95"/>
        <v>0.722398956730043</v>
      </c>
      <c r="E3014">
        <v>0.0069770489433051</v>
      </c>
      <c r="G3014">
        <v>3005</v>
      </c>
      <c r="H3014">
        <f ca="1" t="shared" si="96"/>
        <v>0.051515614167732</v>
      </c>
    </row>
    <row r="3015" spans="2:8">
      <c r="B3015" s="31">
        <v>39420</v>
      </c>
      <c r="C3015">
        <v>126.535652</v>
      </c>
      <c r="D3015">
        <f t="shared" si="95"/>
        <v>0.391283090713438</v>
      </c>
      <c r="E3015">
        <v>0.00694706184467287</v>
      </c>
      <c r="G3015">
        <v>3006</v>
      </c>
      <c r="H3015">
        <f ca="1" t="shared" si="96"/>
        <v>0.0394334015975805</v>
      </c>
    </row>
    <row r="3016" spans="2:8">
      <c r="B3016" s="31">
        <v>38419</v>
      </c>
      <c r="C3016">
        <v>77.024391</v>
      </c>
      <c r="D3016">
        <f t="shared" si="95"/>
        <v>0.79908585061062</v>
      </c>
      <c r="E3016">
        <v>0.00694530645493827</v>
      </c>
      <c r="G3016">
        <v>3007</v>
      </c>
      <c r="H3016">
        <f ca="1" t="shared" si="96"/>
        <v>-0.0087763481780868</v>
      </c>
    </row>
    <row r="3017" spans="2:8">
      <c r="B3017" s="31">
        <v>34101</v>
      </c>
      <c r="C3017">
        <v>15.47529</v>
      </c>
      <c r="D3017">
        <f t="shared" si="95"/>
        <v>-32.2949589959219</v>
      </c>
      <c r="E3017">
        <v>0.00694449021633837</v>
      </c>
      <c r="G3017">
        <v>3008</v>
      </c>
      <c r="H3017">
        <f ca="1" t="shared" si="96"/>
        <v>-0.053620906776657</v>
      </c>
    </row>
    <row r="3018" spans="2:8">
      <c r="B3018" s="31">
        <v>45072</v>
      </c>
      <c r="C3018">
        <v>515.249146</v>
      </c>
      <c r="D3018">
        <f t="shared" ref="D3018:D3081" si="97">(C3018-C3019)/C3018</f>
        <v>0.179240147639177</v>
      </c>
      <c r="E3018">
        <v>0.00694386400787935</v>
      </c>
      <c r="G3018">
        <v>3009</v>
      </c>
      <c r="H3018">
        <f ca="1" t="shared" si="96"/>
        <v>0.00121798209133796</v>
      </c>
    </row>
    <row r="3019" spans="2:8">
      <c r="B3019" s="31">
        <v>41750</v>
      </c>
      <c r="C3019">
        <v>422.895813</v>
      </c>
      <c r="D3019">
        <f t="shared" si="97"/>
        <v>0.732169951751213</v>
      </c>
      <c r="E3019">
        <v>0.00694276441086444</v>
      </c>
      <c r="G3019">
        <v>3010</v>
      </c>
      <c r="H3019">
        <f ca="1" t="shared" ref="H3019:H3082" si="98">_xlfn.NORM.INV(RAND(),N$12,N$13)</f>
        <v>-0.0191460902627321</v>
      </c>
    </row>
    <row r="3020" spans="2:8">
      <c r="B3020" s="31">
        <v>39303</v>
      </c>
      <c r="C3020">
        <v>113.264206</v>
      </c>
      <c r="D3020">
        <f t="shared" si="97"/>
        <v>0.0108507713372396</v>
      </c>
      <c r="E3020">
        <v>0.0069324813878093</v>
      </c>
      <c r="G3020">
        <v>3011</v>
      </c>
      <c r="H3020">
        <f ca="1" t="shared" si="98"/>
        <v>0.0020874366515558</v>
      </c>
    </row>
    <row r="3021" spans="2:8">
      <c r="B3021" s="31">
        <v>39297</v>
      </c>
      <c r="C3021">
        <v>112.035202</v>
      </c>
      <c r="D3021">
        <f t="shared" si="97"/>
        <v>-0.280036099725156</v>
      </c>
      <c r="E3021">
        <v>0.0069322586663431</v>
      </c>
      <c r="G3021">
        <v>3012</v>
      </c>
      <c r="H3021">
        <f ca="1" t="shared" si="98"/>
        <v>-0.00436226533529693</v>
      </c>
    </row>
    <row r="3022" spans="2:8">
      <c r="B3022" s="31">
        <v>44085</v>
      </c>
      <c r="C3022">
        <v>143.409103</v>
      </c>
      <c r="D3022">
        <f t="shared" si="97"/>
        <v>0.647717781206678</v>
      </c>
      <c r="E3022">
        <v>0.00692996455043722</v>
      </c>
      <c r="G3022">
        <v>3013</v>
      </c>
      <c r="H3022">
        <f ca="1" t="shared" si="98"/>
        <v>0.0249126591706461</v>
      </c>
    </row>
    <row r="3023" spans="2:8">
      <c r="B3023" s="31">
        <v>34912</v>
      </c>
      <c r="C3023">
        <v>50.520477</v>
      </c>
      <c r="D3023">
        <f t="shared" si="97"/>
        <v>0.691770823937391</v>
      </c>
      <c r="E3023">
        <v>0.00692044138854822</v>
      </c>
      <c r="G3023">
        <v>3014</v>
      </c>
      <c r="H3023">
        <f ca="1" t="shared" si="98"/>
        <v>-0.0191763838976244</v>
      </c>
    </row>
    <row r="3024" spans="2:8">
      <c r="B3024" s="31">
        <v>37260</v>
      </c>
      <c r="C3024">
        <v>15.571885</v>
      </c>
      <c r="D3024">
        <f t="shared" si="97"/>
        <v>-0.285926141889694</v>
      </c>
      <c r="E3024">
        <v>0.00691348542581713</v>
      </c>
      <c r="G3024">
        <v>3015</v>
      </c>
      <c r="H3024">
        <f ca="1" t="shared" si="98"/>
        <v>0.0258189858553887</v>
      </c>
    </row>
    <row r="3025" spans="2:8">
      <c r="B3025" s="31">
        <v>37532</v>
      </c>
      <c r="C3025">
        <v>20.024294</v>
      </c>
      <c r="D3025">
        <f t="shared" si="97"/>
        <v>-1.70882923512809</v>
      </c>
      <c r="E3025">
        <v>0.00691260326081908</v>
      </c>
      <c r="G3025">
        <v>3016</v>
      </c>
      <c r="H3025">
        <f ca="1" t="shared" si="98"/>
        <v>-0.0236157041565209</v>
      </c>
    </row>
    <row r="3026" spans="2:8">
      <c r="B3026" s="31">
        <v>35510</v>
      </c>
      <c r="C3026">
        <v>54.242393</v>
      </c>
      <c r="D3026">
        <f t="shared" si="97"/>
        <v>-7.88522735344659</v>
      </c>
      <c r="E3026">
        <v>0.00691114420412827</v>
      </c>
      <c r="G3026">
        <v>3017</v>
      </c>
      <c r="H3026">
        <f ca="1" t="shared" si="98"/>
        <v>0.0172056787006412</v>
      </c>
    </row>
    <row r="3027" spans="2:8">
      <c r="B3027" s="31">
        <v>45044</v>
      </c>
      <c r="C3027">
        <v>481.955994</v>
      </c>
      <c r="D3027">
        <f t="shared" si="97"/>
        <v>0.904726598337524</v>
      </c>
      <c r="E3027">
        <v>0.00690798753713599</v>
      </c>
      <c r="G3027">
        <v>3018</v>
      </c>
      <c r="H3027">
        <f ca="1" t="shared" si="98"/>
        <v>-0.0049068658302999</v>
      </c>
    </row>
    <row r="3028" spans="2:8">
      <c r="B3028" s="31">
        <v>36410</v>
      </c>
      <c r="C3028">
        <v>45.917587</v>
      </c>
      <c r="D3028">
        <f t="shared" si="97"/>
        <v>-7.93343441588078</v>
      </c>
      <c r="E3028">
        <v>0.00690576358030311</v>
      </c>
      <c r="G3028">
        <v>3019</v>
      </c>
      <c r="H3028">
        <f ca="1" t="shared" si="98"/>
        <v>-0.0141412048542993</v>
      </c>
    </row>
    <row r="3029" spans="2:8">
      <c r="B3029" s="31">
        <v>44865</v>
      </c>
      <c r="C3029">
        <v>410.201752</v>
      </c>
      <c r="D3029">
        <f t="shared" si="97"/>
        <v>0.644642473394409</v>
      </c>
      <c r="E3029">
        <v>0.00690496319479394</v>
      </c>
      <c r="G3029">
        <v>3020</v>
      </c>
      <c r="H3029">
        <f ca="1" t="shared" si="98"/>
        <v>-0.0142571027415471</v>
      </c>
    </row>
    <row r="3030" spans="2:8">
      <c r="B3030" s="31">
        <v>40178</v>
      </c>
      <c r="C3030">
        <v>145.76828</v>
      </c>
      <c r="D3030">
        <f t="shared" si="97"/>
        <v>0.689703020437643</v>
      </c>
      <c r="E3030">
        <v>0.00688532512011524</v>
      </c>
      <c r="G3030">
        <v>3021</v>
      </c>
      <c r="H3030">
        <f ca="1" t="shared" si="98"/>
        <v>-0.0425863162477955</v>
      </c>
    </row>
    <row r="3031" spans="2:8">
      <c r="B3031" s="31">
        <v>35468</v>
      </c>
      <c r="C3031">
        <v>45.231457</v>
      </c>
      <c r="D3031">
        <f t="shared" si="97"/>
        <v>-2.07859110087919</v>
      </c>
      <c r="E3031">
        <v>0.00688032225006583</v>
      </c>
      <c r="G3031">
        <v>3022</v>
      </c>
      <c r="H3031">
        <f ca="1" t="shared" si="98"/>
        <v>0.0156553281993182</v>
      </c>
    </row>
    <row r="3032" spans="2:8">
      <c r="B3032" s="31">
        <v>40367</v>
      </c>
      <c r="C3032">
        <v>139.249161</v>
      </c>
      <c r="D3032">
        <f t="shared" si="97"/>
        <v>0.771039216530719</v>
      </c>
      <c r="E3032">
        <v>0.00687674520351312</v>
      </c>
      <c r="G3032">
        <v>3023</v>
      </c>
      <c r="H3032">
        <f ca="1" t="shared" si="98"/>
        <v>0.0111866608411614</v>
      </c>
    </row>
    <row r="3033" spans="2:8">
      <c r="B3033" s="31">
        <v>36339</v>
      </c>
      <c r="C3033">
        <v>31.882597</v>
      </c>
      <c r="D3033">
        <f t="shared" si="97"/>
        <v>-5.1329788787281</v>
      </c>
      <c r="E3033">
        <v>0.00686732012451812</v>
      </c>
      <c r="G3033">
        <v>3024</v>
      </c>
      <c r="H3033">
        <f ca="1" t="shared" si="98"/>
        <v>0.0254911567364621</v>
      </c>
    </row>
    <row r="3034" spans="2:8">
      <c r="B3034" s="31">
        <v>44203</v>
      </c>
      <c r="C3034">
        <v>195.535294</v>
      </c>
      <c r="D3034">
        <f t="shared" si="97"/>
        <v>0.763548216517884</v>
      </c>
      <c r="E3034">
        <v>0.00686162570732627</v>
      </c>
      <c r="G3034">
        <v>3025</v>
      </c>
      <c r="H3034">
        <f ca="1" t="shared" si="98"/>
        <v>0.0455869180160708</v>
      </c>
    </row>
    <row r="3035" spans="2:8">
      <c r="B3035" s="31">
        <v>36411</v>
      </c>
      <c r="C3035">
        <v>46.234669</v>
      </c>
      <c r="D3035">
        <f t="shared" si="97"/>
        <v>0.321278822175628</v>
      </c>
      <c r="E3035">
        <v>0.00685810035754769</v>
      </c>
      <c r="G3035">
        <v>3026</v>
      </c>
      <c r="H3035">
        <f ca="1" t="shared" si="98"/>
        <v>-0.0192867371494006</v>
      </c>
    </row>
    <row r="3036" spans="2:8">
      <c r="B3036" s="31">
        <v>33878</v>
      </c>
      <c r="C3036">
        <v>31.380449</v>
      </c>
      <c r="D3036">
        <f t="shared" si="97"/>
        <v>-2.02134019815969</v>
      </c>
      <c r="E3036">
        <v>0.00684964705253262</v>
      </c>
      <c r="G3036">
        <v>3027</v>
      </c>
      <c r="H3036">
        <f ca="1" t="shared" si="98"/>
        <v>0.00739359589343548</v>
      </c>
    </row>
    <row r="3037" spans="2:8">
      <c r="B3037" s="31">
        <v>43999</v>
      </c>
      <c r="C3037">
        <v>94.811012</v>
      </c>
      <c r="D3037">
        <f t="shared" si="97"/>
        <v>-0.568053255248451</v>
      </c>
      <c r="E3037">
        <v>0.0068134279591911</v>
      </c>
      <c r="G3037">
        <v>3028</v>
      </c>
      <c r="H3037">
        <f ca="1" t="shared" si="98"/>
        <v>-0.0265796472185063</v>
      </c>
    </row>
    <row r="3038" spans="2:8">
      <c r="B3038" s="31">
        <v>40350</v>
      </c>
      <c r="C3038">
        <v>148.668716</v>
      </c>
      <c r="D3038">
        <f t="shared" si="97"/>
        <v>0.484764272801011</v>
      </c>
      <c r="E3038">
        <v>0.0068126773893709</v>
      </c>
      <c r="G3038">
        <v>3029</v>
      </c>
      <c r="H3038">
        <f ca="1" t="shared" si="98"/>
        <v>0.0298782347890531</v>
      </c>
    </row>
    <row r="3039" spans="2:8">
      <c r="B3039" s="31">
        <v>38105</v>
      </c>
      <c r="C3039">
        <v>76.599434</v>
      </c>
      <c r="D3039">
        <f t="shared" si="97"/>
        <v>0.73436791974207</v>
      </c>
      <c r="E3039">
        <v>0.00680903203540645</v>
      </c>
      <c r="G3039">
        <v>3030</v>
      </c>
      <c r="H3039">
        <f ca="1" t="shared" si="98"/>
        <v>0.0208928466029931</v>
      </c>
    </row>
    <row r="3040" spans="2:8">
      <c r="B3040" s="31">
        <v>36693</v>
      </c>
      <c r="C3040">
        <v>20.347267</v>
      </c>
      <c r="D3040">
        <f t="shared" si="97"/>
        <v>-34.2914248876766</v>
      </c>
      <c r="E3040">
        <v>0.00680307581357226</v>
      </c>
      <c r="G3040">
        <v>3031</v>
      </c>
      <c r="H3040">
        <f ca="1" t="shared" si="98"/>
        <v>-0.00913029968436243</v>
      </c>
    </row>
    <row r="3041" spans="2:8">
      <c r="B3041" s="31">
        <v>45273</v>
      </c>
      <c r="C3041">
        <v>718.084045</v>
      </c>
      <c r="D3041">
        <f t="shared" si="97"/>
        <v>0.135140328873342</v>
      </c>
      <c r="E3041">
        <v>0.00680266750669824</v>
      </c>
      <c r="G3041">
        <v>3032</v>
      </c>
      <c r="H3041">
        <f ca="1" t="shared" si="98"/>
        <v>-0.0317666037963969</v>
      </c>
    </row>
    <row r="3042" spans="2:8">
      <c r="B3042" s="31">
        <v>45121</v>
      </c>
      <c r="C3042">
        <v>621.041931</v>
      </c>
      <c r="D3042">
        <f t="shared" si="97"/>
        <v>0.72939669350603</v>
      </c>
      <c r="E3042">
        <v>0.00680098039950224</v>
      </c>
      <c r="G3042">
        <v>3033</v>
      </c>
      <c r="H3042">
        <f ca="1" t="shared" si="98"/>
        <v>0.051869874461649</v>
      </c>
    </row>
    <row r="3043" spans="2:8">
      <c r="B3043" s="31">
        <v>44155</v>
      </c>
      <c r="C3043">
        <v>168.056</v>
      </c>
      <c r="D3043">
        <f t="shared" si="97"/>
        <v>0.215552916884848</v>
      </c>
      <c r="E3043">
        <v>0.00680070333698291</v>
      </c>
      <c r="G3043">
        <v>3034</v>
      </c>
      <c r="H3043">
        <f ca="1" t="shared" si="98"/>
        <v>-0.000510047090178603</v>
      </c>
    </row>
    <row r="3044" spans="2:8">
      <c r="B3044" s="31">
        <v>43761</v>
      </c>
      <c r="C3044">
        <v>131.831039</v>
      </c>
      <c r="D3044">
        <f t="shared" si="97"/>
        <v>0.490591779376024</v>
      </c>
      <c r="E3044">
        <v>0.00678485891323358</v>
      </c>
      <c r="G3044">
        <v>3035</v>
      </c>
      <c r="H3044">
        <f ca="1" t="shared" si="98"/>
        <v>0.0172798864925488</v>
      </c>
    </row>
    <row r="3045" spans="2:8">
      <c r="B3045" s="31">
        <v>38296</v>
      </c>
      <c r="C3045">
        <v>67.155815</v>
      </c>
      <c r="D3045">
        <f t="shared" si="97"/>
        <v>0.396574816343157</v>
      </c>
      <c r="E3045">
        <v>0.00677691127715459</v>
      </c>
      <c r="G3045">
        <v>3036</v>
      </c>
      <c r="H3045">
        <f ca="1" t="shared" si="98"/>
        <v>0.0092242131012973</v>
      </c>
    </row>
    <row r="3046" spans="2:8">
      <c r="B3046" s="31">
        <v>37853</v>
      </c>
      <c r="C3046">
        <v>40.52351</v>
      </c>
      <c r="D3046">
        <f t="shared" si="97"/>
        <v>-3.5333874336157</v>
      </c>
      <c r="E3046">
        <v>0.00677503009981127</v>
      </c>
      <c r="G3046">
        <v>3037</v>
      </c>
      <c r="H3046">
        <f ca="1" t="shared" si="98"/>
        <v>0.0104371132726813</v>
      </c>
    </row>
    <row r="3047" spans="2:8">
      <c r="B3047" s="31">
        <v>44168</v>
      </c>
      <c r="C3047">
        <v>183.708771</v>
      </c>
      <c r="D3047">
        <f t="shared" si="97"/>
        <v>0.617186225691968</v>
      </c>
      <c r="E3047">
        <v>0.00676230641159759</v>
      </c>
      <c r="G3047">
        <v>3038</v>
      </c>
      <c r="H3047">
        <f ca="1" t="shared" si="98"/>
        <v>0.00565063872228889</v>
      </c>
    </row>
    <row r="3048" spans="2:8">
      <c r="B3048" s="31">
        <v>35282</v>
      </c>
      <c r="C3048">
        <v>70.326248</v>
      </c>
      <c r="D3048">
        <f t="shared" si="97"/>
        <v>-3.23420248439814</v>
      </c>
      <c r="E3048">
        <v>0.00673826648622008</v>
      </c>
      <c r="G3048">
        <v>3039</v>
      </c>
      <c r="H3048">
        <f ca="1" t="shared" si="98"/>
        <v>0.0225598207697942</v>
      </c>
    </row>
    <row r="3049" spans="2:8">
      <c r="B3049" s="31">
        <v>41023</v>
      </c>
      <c r="C3049">
        <v>297.775574</v>
      </c>
      <c r="D3049">
        <f t="shared" si="97"/>
        <v>-0.31862401178681</v>
      </c>
      <c r="E3049">
        <v>0.00673399423956785</v>
      </c>
      <c r="G3049">
        <v>3040</v>
      </c>
      <c r="H3049">
        <f ca="1" t="shared" si="98"/>
        <v>-0.0259772139438404</v>
      </c>
    </row>
    <row r="3050" spans="2:8">
      <c r="B3050" s="31">
        <v>41696</v>
      </c>
      <c r="C3050">
        <v>392.654022</v>
      </c>
      <c r="D3050">
        <f t="shared" si="97"/>
        <v>0.355088689248165</v>
      </c>
      <c r="E3050">
        <v>0.0067298075454325</v>
      </c>
      <c r="G3050">
        <v>3041</v>
      </c>
      <c r="H3050">
        <f ca="1" t="shared" si="98"/>
        <v>-0.00933682526751317</v>
      </c>
    </row>
    <row r="3051" spans="2:8">
      <c r="B3051" s="31">
        <v>41236</v>
      </c>
      <c r="C3051">
        <v>253.22702</v>
      </c>
      <c r="D3051">
        <f t="shared" si="97"/>
        <v>0.705116440575733</v>
      </c>
      <c r="E3051">
        <v>0.00671803111690058</v>
      </c>
      <c r="G3051">
        <v>3042</v>
      </c>
      <c r="H3051">
        <f ca="1" t="shared" si="98"/>
        <v>0.000945880935509473</v>
      </c>
    </row>
    <row r="3052" spans="2:8">
      <c r="B3052" s="31">
        <v>39680</v>
      </c>
      <c r="C3052">
        <v>74.672485</v>
      </c>
      <c r="D3052">
        <f t="shared" si="97"/>
        <v>-1.48015708865186</v>
      </c>
      <c r="E3052">
        <v>0.00671000837858816</v>
      </c>
      <c r="G3052">
        <v>3043</v>
      </c>
      <c r="H3052">
        <f ca="1" t="shared" si="98"/>
        <v>-0.0220290402110965</v>
      </c>
    </row>
    <row r="3053" spans="2:8">
      <c r="B3053" s="31">
        <v>43594</v>
      </c>
      <c r="C3053">
        <v>185.199493</v>
      </c>
      <c r="D3053">
        <f t="shared" si="97"/>
        <v>-1.76062091595467</v>
      </c>
      <c r="E3053">
        <v>0.00670770194819043</v>
      </c>
      <c r="G3053">
        <v>3044</v>
      </c>
      <c r="H3053">
        <f ca="1" t="shared" si="98"/>
        <v>-0.0316661589208796</v>
      </c>
    </row>
    <row r="3054" spans="2:8">
      <c r="B3054" s="31">
        <v>42146</v>
      </c>
      <c r="C3054">
        <v>511.265594</v>
      </c>
      <c r="D3054">
        <f t="shared" si="97"/>
        <v>0.413649526746758</v>
      </c>
      <c r="E3054">
        <v>0.00670363318052656</v>
      </c>
      <c r="G3054">
        <v>3045</v>
      </c>
      <c r="H3054">
        <f ca="1" t="shared" si="98"/>
        <v>-0.00654027290826327</v>
      </c>
    </row>
    <row r="3055" spans="2:8">
      <c r="B3055" s="31">
        <v>41024</v>
      </c>
      <c r="C3055">
        <v>299.780823</v>
      </c>
      <c r="D3055">
        <f t="shared" si="97"/>
        <v>-0.862938600979156</v>
      </c>
      <c r="E3055">
        <v>0.00668905028658218</v>
      </c>
      <c r="G3055">
        <v>3046</v>
      </c>
      <c r="H3055">
        <f ca="1" t="shared" si="98"/>
        <v>-0.00573444688382264</v>
      </c>
    </row>
    <row r="3056" spans="2:8">
      <c r="B3056" s="31">
        <v>42060</v>
      </c>
      <c r="C3056">
        <v>558.473267</v>
      </c>
      <c r="D3056">
        <f t="shared" si="97"/>
        <v>0.946327020877796</v>
      </c>
      <c r="E3056">
        <v>0.00668785100505077</v>
      </c>
      <c r="G3056">
        <v>3047</v>
      </c>
      <c r="H3056">
        <f ca="1" t="shared" si="98"/>
        <v>-0.0128182747337566</v>
      </c>
    </row>
    <row r="3057" spans="2:8">
      <c r="B3057" s="31">
        <v>37792</v>
      </c>
      <c r="C3057">
        <v>29.974924</v>
      </c>
      <c r="D3057">
        <f t="shared" si="97"/>
        <v>-0.953246153351381</v>
      </c>
      <c r="E3057">
        <v>0.00667034218335303</v>
      </c>
      <c r="G3057">
        <v>3048</v>
      </c>
      <c r="H3057">
        <f ca="1" t="shared" si="98"/>
        <v>0.0261226138144493</v>
      </c>
    </row>
    <row r="3058" spans="2:8">
      <c r="B3058" s="31">
        <v>35593</v>
      </c>
      <c r="C3058">
        <v>58.548405</v>
      </c>
      <c r="D3058">
        <f t="shared" si="97"/>
        <v>0.724670740389939</v>
      </c>
      <c r="E3058">
        <v>0.00666655223144005</v>
      </c>
      <c r="G3058">
        <v>3049</v>
      </c>
      <c r="H3058">
        <f ca="1" t="shared" si="98"/>
        <v>-0.0298085885182043</v>
      </c>
    </row>
    <row r="3059" spans="2:8">
      <c r="B3059" s="31">
        <v>34163</v>
      </c>
      <c r="C3059">
        <v>16.120089</v>
      </c>
      <c r="D3059">
        <f t="shared" si="97"/>
        <v>-23.9749842572209</v>
      </c>
      <c r="E3059">
        <v>0.0066664644345326</v>
      </c>
      <c r="G3059">
        <v>3050</v>
      </c>
      <c r="H3059">
        <f ca="1" t="shared" si="98"/>
        <v>-0.0178686361989014</v>
      </c>
    </row>
    <row r="3060" spans="2:8">
      <c r="B3060" s="31">
        <v>43084</v>
      </c>
      <c r="C3060">
        <v>402.598969</v>
      </c>
      <c r="D3060">
        <f t="shared" si="97"/>
        <v>0.968407862465241</v>
      </c>
      <c r="E3060">
        <v>0.00666506922922602</v>
      </c>
      <c r="G3060">
        <v>3051</v>
      </c>
      <c r="H3060">
        <f ca="1" t="shared" si="98"/>
        <v>-0.028120467777546</v>
      </c>
    </row>
    <row r="3061" spans="2:8">
      <c r="B3061" s="31">
        <v>37193</v>
      </c>
      <c r="C3061">
        <v>12.718962</v>
      </c>
      <c r="D3061">
        <f t="shared" si="97"/>
        <v>-35.4089831387184</v>
      </c>
      <c r="E3061">
        <v>0.00665062133214954</v>
      </c>
      <c r="G3061">
        <v>3052</v>
      </c>
      <c r="H3061">
        <f ca="1" t="shared" si="98"/>
        <v>-0.0365704715127187</v>
      </c>
    </row>
    <row r="3062" spans="2:8">
      <c r="B3062" s="31">
        <v>42529</v>
      </c>
      <c r="C3062">
        <v>463.084473</v>
      </c>
      <c r="D3062">
        <f t="shared" si="97"/>
        <v>0.857309113449805</v>
      </c>
      <c r="E3062">
        <v>0.00665023592790591</v>
      </c>
      <c r="G3062">
        <v>3053</v>
      </c>
      <c r="H3062">
        <f ca="1" t="shared" si="98"/>
        <v>-0.00938794492841362</v>
      </c>
    </row>
    <row r="3063" spans="2:8">
      <c r="B3063" s="31">
        <v>38251</v>
      </c>
      <c r="C3063">
        <v>66.077934</v>
      </c>
      <c r="D3063">
        <f t="shared" si="97"/>
        <v>0.59687693928203</v>
      </c>
      <c r="E3063">
        <v>0.00664556189060034</v>
      </c>
      <c r="G3063">
        <v>3054</v>
      </c>
      <c r="H3063">
        <f ca="1" t="shared" si="98"/>
        <v>-0.0101329372260198</v>
      </c>
    </row>
    <row r="3064" spans="2:8">
      <c r="B3064" s="31">
        <v>37776</v>
      </c>
      <c r="C3064">
        <v>26.637539</v>
      </c>
      <c r="D3064">
        <f t="shared" si="97"/>
        <v>0.564953842019715</v>
      </c>
      <c r="E3064">
        <v>0.00663976503234782</v>
      </c>
      <c r="G3064">
        <v>3055</v>
      </c>
      <c r="H3064">
        <f ca="1" t="shared" si="98"/>
        <v>0.0524740531205026</v>
      </c>
    </row>
    <row r="3065" spans="2:8">
      <c r="B3065" s="31">
        <v>36817</v>
      </c>
      <c r="C3065">
        <v>11.588559</v>
      </c>
      <c r="D3065">
        <f t="shared" si="97"/>
        <v>-23.6657329871643</v>
      </c>
      <c r="E3065">
        <v>0.00663576895108365</v>
      </c>
      <c r="G3065">
        <v>3056</v>
      </c>
      <c r="H3065">
        <f ca="1" t="shared" si="98"/>
        <v>0.0331045478625492</v>
      </c>
    </row>
    <row r="3066" spans="2:8">
      <c r="B3066" s="31">
        <v>41260</v>
      </c>
      <c r="C3066">
        <v>285.840302</v>
      </c>
      <c r="D3066">
        <f t="shared" si="97"/>
        <v>-0.944682139329673</v>
      </c>
      <c r="E3066">
        <v>0.00663146164742012</v>
      </c>
      <c r="G3066">
        <v>3057</v>
      </c>
      <c r="H3066">
        <f ca="1" t="shared" si="98"/>
        <v>0.0698042410223902</v>
      </c>
    </row>
    <row r="3067" spans="2:8">
      <c r="B3067" s="31">
        <v>42048</v>
      </c>
      <c r="C3067">
        <v>555.86853</v>
      </c>
      <c r="D3067">
        <f t="shared" si="97"/>
        <v>0.325884751921466</v>
      </c>
      <c r="E3067">
        <v>0.00663057863700239</v>
      </c>
      <c r="G3067">
        <v>3058</v>
      </c>
      <c r="H3067">
        <f ca="1" t="shared" si="98"/>
        <v>0.017266423949311</v>
      </c>
    </row>
    <row r="3068" spans="2:8">
      <c r="B3068" s="31">
        <v>42451</v>
      </c>
      <c r="C3068">
        <v>374.719452</v>
      </c>
      <c r="D3068">
        <f t="shared" si="97"/>
        <v>0.956694102979207</v>
      </c>
      <c r="E3068">
        <v>0.0066276810204131</v>
      </c>
      <c r="G3068">
        <v>3059</v>
      </c>
      <c r="H3068">
        <f ca="1" t="shared" si="98"/>
        <v>-0.0229321001506974</v>
      </c>
    </row>
    <row r="3069" spans="2:8">
      <c r="B3069" s="31">
        <v>34164</v>
      </c>
      <c r="C3069">
        <v>16.227562</v>
      </c>
      <c r="D3069">
        <f t="shared" si="97"/>
        <v>-6.34793710848247</v>
      </c>
      <c r="E3069">
        <v>0.00662286793296484</v>
      </c>
      <c r="G3069">
        <v>3060</v>
      </c>
      <c r="H3069">
        <f ca="1" t="shared" si="98"/>
        <v>-0.0213310413206207</v>
      </c>
    </row>
    <row r="3070" spans="2:8">
      <c r="B3070" s="31">
        <v>39226</v>
      </c>
      <c r="C3070">
        <v>119.239105</v>
      </c>
      <c r="D3070">
        <f t="shared" si="97"/>
        <v>-2.55309661205525</v>
      </c>
      <c r="E3070">
        <v>0.00659457314779401</v>
      </c>
      <c r="G3070">
        <v>3061</v>
      </c>
      <c r="H3070">
        <f ca="1" t="shared" si="98"/>
        <v>-0.00267631207597741</v>
      </c>
    </row>
    <row r="3071" spans="2:8">
      <c r="B3071" s="31">
        <v>44686</v>
      </c>
      <c r="C3071">
        <v>423.66806</v>
      </c>
      <c r="D3071">
        <f t="shared" si="97"/>
        <v>0.862249504954421</v>
      </c>
      <c r="E3071">
        <v>0.00656814913071345</v>
      </c>
      <c r="G3071">
        <v>3062</v>
      </c>
      <c r="H3071">
        <f ca="1" t="shared" si="98"/>
        <v>0.0170578221979443</v>
      </c>
    </row>
    <row r="3072" spans="2:8">
      <c r="B3072" s="31">
        <v>35586</v>
      </c>
      <c r="C3072">
        <v>58.360485</v>
      </c>
      <c r="D3072">
        <f t="shared" si="97"/>
        <v>-9.65595529235235</v>
      </c>
      <c r="E3072">
        <v>0.00656461302540579</v>
      </c>
      <c r="G3072">
        <v>3063</v>
      </c>
      <c r="H3072">
        <f ca="1" t="shared" si="98"/>
        <v>0.026893968432047</v>
      </c>
    </row>
    <row r="3073" spans="2:8">
      <c r="B3073" s="31">
        <v>45128</v>
      </c>
      <c r="C3073">
        <v>621.886719</v>
      </c>
      <c r="D3073">
        <f t="shared" si="97"/>
        <v>0.968496506837285</v>
      </c>
      <c r="E3073">
        <v>0.00655207110155365</v>
      </c>
      <c r="G3073">
        <v>3064</v>
      </c>
      <c r="H3073">
        <f ca="1" t="shared" si="98"/>
        <v>0.0129402707326552</v>
      </c>
    </row>
    <row r="3074" spans="2:8">
      <c r="B3074" s="31">
        <v>36670</v>
      </c>
      <c r="C3074">
        <v>19.591604</v>
      </c>
      <c r="D3074">
        <f t="shared" si="97"/>
        <v>-23.0193023501292</v>
      </c>
      <c r="E3074">
        <v>0.00655122469809006</v>
      </c>
      <c r="G3074">
        <v>3065</v>
      </c>
      <c r="H3074">
        <f ca="1" t="shared" si="98"/>
        <v>-0.0079776745308659</v>
      </c>
    </row>
    <row r="3075" spans="2:8">
      <c r="B3075" s="31">
        <v>42830</v>
      </c>
      <c r="C3075">
        <v>470.57666</v>
      </c>
      <c r="D3075">
        <f t="shared" si="97"/>
        <v>0.87799315418661</v>
      </c>
      <c r="E3075">
        <v>0.00654701191512559</v>
      </c>
      <c r="G3075">
        <v>3066</v>
      </c>
      <c r="H3075">
        <f ca="1" t="shared" si="98"/>
        <v>-0.0202497744928733</v>
      </c>
    </row>
    <row r="3076" spans="2:8">
      <c r="B3076" s="31">
        <v>35633</v>
      </c>
      <c r="C3076">
        <v>57.413574</v>
      </c>
      <c r="D3076">
        <f t="shared" si="97"/>
        <v>-0.18957180753109</v>
      </c>
      <c r="E3076">
        <v>0.00654676192079592</v>
      </c>
      <c r="G3076">
        <v>3067</v>
      </c>
      <c r="H3076">
        <f ca="1" t="shared" si="98"/>
        <v>-0.00532396504135414</v>
      </c>
    </row>
    <row r="3077" spans="2:8">
      <c r="B3077" s="31">
        <v>38202</v>
      </c>
      <c r="C3077">
        <v>68.297569</v>
      </c>
      <c r="D3077">
        <f t="shared" si="97"/>
        <v>-5.1217795467947</v>
      </c>
      <c r="E3077">
        <v>0.00654664589891916</v>
      </c>
      <c r="G3077">
        <v>3068</v>
      </c>
      <c r="H3077">
        <f ca="1" t="shared" si="98"/>
        <v>-0.0407101330138957</v>
      </c>
    </row>
    <row r="3078" spans="2:8">
      <c r="B3078" s="31">
        <v>44985</v>
      </c>
      <c r="C3078">
        <v>418.102661</v>
      </c>
      <c r="D3078">
        <f t="shared" si="97"/>
        <v>0.960673546155689</v>
      </c>
      <c r="E3078">
        <v>0.00653674863839251</v>
      </c>
      <c r="G3078">
        <v>3069</v>
      </c>
      <c r="H3078">
        <f ca="1" t="shared" si="98"/>
        <v>-0.0435243228913076</v>
      </c>
    </row>
    <row r="3079" spans="2:8">
      <c r="B3079" s="31">
        <v>33332</v>
      </c>
      <c r="C3079">
        <v>16.442495</v>
      </c>
      <c r="D3079">
        <f t="shared" si="97"/>
        <v>-25.8395077511047</v>
      </c>
      <c r="E3079">
        <v>0.00653617349435109</v>
      </c>
      <c r="G3079">
        <v>3070</v>
      </c>
      <c r="H3079">
        <f ca="1" t="shared" si="98"/>
        <v>-0.00225266050049345</v>
      </c>
    </row>
    <row r="3080" spans="2:8">
      <c r="B3080" s="31">
        <v>44769</v>
      </c>
      <c r="C3080">
        <v>441.308472</v>
      </c>
      <c r="D3080">
        <f t="shared" si="97"/>
        <v>0.754174771428363</v>
      </c>
      <c r="E3080">
        <v>0.00653083088783305</v>
      </c>
      <c r="G3080">
        <v>3071</v>
      </c>
      <c r="H3080">
        <f ca="1" t="shared" si="98"/>
        <v>-0.0338122581296695</v>
      </c>
    </row>
    <row r="3081" spans="2:8">
      <c r="B3081" s="31">
        <v>39596</v>
      </c>
      <c r="C3081">
        <v>108.484756</v>
      </c>
      <c r="D3081">
        <f t="shared" si="97"/>
        <v>-2.50677537588783</v>
      </c>
      <c r="E3081">
        <v>0.00652977456113745</v>
      </c>
      <c r="G3081">
        <v>3072</v>
      </c>
      <c r="H3081">
        <f ca="1" t="shared" si="98"/>
        <v>0.0158905740674159</v>
      </c>
    </row>
    <row r="3082" spans="2:8">
      <c r="B3082" s="31">
        <v>42355</v>
      </c>
      <c r="C3082">
        <v>380.431671</v>
      </c>
      <c r="D3082">
        <f t="shared" ref="D3082:D3145" si="99">(C3082-C3083)/C3082</f>
        <v>0.931173750778494</v>
      </c>
      <c r="E3082">
        <v>0.00652832345285999</v>
      </c>
      <c r="G3082">
        <v>3073</v>
      </c>
      <c r="H3082">
        <f ca="1" t="shared" si="98"/>
        <v>0.00201246241939251</v>
      </c>
    </row>
    <row r="3083" spans="2:8">
      <c r="B3083" s="31">
        <v>35986</v>
      </c>
      <c r="C3083">
        <v>26.183685</v>
      </c>
      <c r="D3083">
        <f t="shared" si="99"/>
        <v>0.303916083622301</v>
      </c>
      <c r="E3083">
        <v>0.00652673601901339</v>
      </c>
      <c r="G3083">
        <v>3074</v>
      </c>
      <c r="H3083">
        <f ca="1" t="shared" ref="H3083:H3146" si="100">_xlfn.NORM.INV(RAND(),N$12,N$13)</f>
        <v>0.0199232433586588</v>
      </c>
    </row>
    <row r="3084" spans="2:8">
      <c r="B3084" s="31">
        <v>36082</v>
      </c>
      <c r="C3084">
        <v>18.226042</v>
      </c>
      <c r="D3084">
        <f t="shared" si="99"/>
        <v>-3.59942048855149</v>
      </c>
      <c r="E3084">
        <v>0.00652259003902209</v>
      </c>
      <c r="G3084">
        <v>3075</v>
      </c>
      <c r="H3084">
        <f ca="1" t="shared" si="100"/>
        <v>0.034063040266268</v>
      </c>
    </row>
    <row r="3085" spans="2:8">
      <c r="B3085" s="31">
        <v>43966</v>
      </c>
      <c r="C3085">
        <v>83.829231</v>
      </c>
      <c r="D3085">
        <f t="shared" si="99"/>
        <v>0.8307545490904</v>
      </c>
      <c r="E3085">
        <v>0.00652039859461431</v>
      </c>
      <c r="G3085">
        <v>3076</v>
      </c>
      <c r="H3085">
        <f ca="1" t="shared" si="100"/>
        <v>-0.0157648487797925</v>
      </c>
    </row>
    <row r="3086" spans="2:8">
      <c r="B3086" s="31">
        <v>36746</v>
      </c>
      <c r="C3086">
        <v>14.187716</v>
      </c>
      <c r="D3086">
        <f t="shared" si="99"/>
        <v>-6.22596096510531</v>
      </c>
      <c r="E3086">
        <v>0.00650407718902749</v>
      </c>
      <c r="G3086">
        <v>3077</v>
      </c>
      <c r="H3086">
        <f ca="1" t="shared" si="100"/>
        <v>0.0124753142555771</v>
      </c>
    </row>
    <row r="3087" spans="2:8">
      <c r="B3087" s="31">
        <v>38705</v>
      </c>
      <c r="C3087">
        <v>102.519882</v>
      </c>
      <c r="D3087">
        <f t="shared" si="99"/>
        <v>-1.53691561993799</v>
      </c>
      <c r="E3087">
        <v>0.00649927591606079</v>
      </c>
      <c r="G3087">
        <v>3078</v>
      </c>
      <c r="H3087">
        <f ca="1" t="shared" si="100"/>
        <v>0.0462018261228254</v>
      </c>
    </row>
    <row r="3088" spans="2:8">
      <c r="B3088" s="31">
        <v>43341</v>
      </c>
      <c r="C3088">
        <v>260.08429</v>
      </c>
      <c r="D3088">
        <f t="shared" si="99"/>
        <v>0.668665331535403</v>
      </c>
      <c r="E3088">
        <v>0.00649602865286492</v>
      </c>
      <c r="G3088">
        <v>3079</v>
      </c>
      <c r="H3088">
        <f ca="1" t="shared" si="100"/>
        <v>0.0127886590089335</v>
      </c>
    </row>
    <row r="3089" spans="2:8">
      <c r="B3089" s="31">
        <v>38611</v>
      </c>
      <c r="C3089">
        <v>86.174942</v>
      </c>
      <c r="D3089">
        <f t="shared" si="99"/>
        <v>-10.4089547748115</v>
      </c>
      <c r="E3089">
        <v>0.00649094721757986</v>
      </c>
      <c r="G3089">
        <v>3080</v>
      </c>
      <c r="H3089">
        <f ca="1" t="shared" si="100"/>
        <v>0.0635971455782945</v>
      </c>
    </row>
    <row r="3090" spans="2:8">
      <c r="B3090" s="31">
        <v>45377</v>
      </c>
      <c r="C3090">
        <v>983.166016</v>
      </c>
      <c r="D3090">
        <f t="shared" si="99"/>
        <v>0.608337670613708</v>
      </c>
      <c r="E3090">
        <v>0.00648955506615071</v>
      </c>
      <c r="G3090">
        <v>3081</v>
      </c>
      <c r="H3090">
        <f ca="1" t="shared" si="100"/>
        <v>-0.0267510286117635</v>
      </c>
    </row>
    <row r="3091" spans="2:8">
      <c r="B3091" s="31">
        <v>41617</v>
      </c>
      <c r="C3091">
        <v>385.069092</v>
      </c>
      <c r="D3091">
        <f t="shared" si="99"/>
        <v>0.496568776805384</v>
      </c>
      <c r="E3091">
        <v>0.00648108885352976</v>
      </c>
      <c r="G3091">
        <v>3082</v>
      </c>
      <c r="H3091">
        <f ca="1" t="shared" si="100"/>
        <v>0.0120207228007436</v>
      </c>
    </row>
    <row r="3092" spans="2:8">
      <c r="B3092" s="31">
        <v>40438</v>
      </c>
      <c r="C3092">
        <v>193.855804</v>
      </c>
      <c r="D3092">
        <f t="shared" si="99"/>
        <v>0.914073106627233</v>
      </c>
      <c r="E3092">
        <v>0.00647052073818741</v>
      </c>
      <c r="G3092">
        <v>3083</v>
      </c>
      <c r="H3092">
        <f ca="1" t="shared" si="100"/>
        <v>-0.0207163872547004</v>
      </c>
    </row>
    <row r="3093" spans="2:8">
      <c r="B3093" s="31">
        <v>34156</v>
      </c>
      <c r="C3093">
        <v>16.657427</v>
      </c>
      <c r="D3093">
        <f t="shared" si="99"/>
        <v>0</v>
      </c>
      <c r="E3093">
        <v>0.00645177673598685</v>
      </c>
      <c r="G3093">
        <v>3084</v>
      </c>
      <c r="H3093">
        <f ca="1" t="shared" si="100"/>
        <v>-0.0228702783344468</v>
      </c>
    </row>
    <row r="3094" spans="2:8">
      <c r="B3094" s="31">
        <v>34127</v>
      </c>
      <c r="C3094">
        <v>16.657427</v>
      </c>
      <c r="D3094">
        <f t="shared" si="99"/>
        <v>-8.51265156377393</v>
      </c>
      <c r="E3094">
        <v>0.00645177673598685</v>
      </c>
      <c r="G3094">
        <v>3085</v>
      </c>
      <c r="H3094">
        <f ca="1" t="shared" si="100"/>
        <v>0.00644772600880049</v>
      </c>
    </row>
    <row r="3095" spans="2:8">
      <c r="B3095" s="31">
        <v>38849</v>
      </c>
      <c r="C3095">
        <v>158.456299</v>
      </c>
      <c r="D3095">
        <f t="shared" si="99"/>
        <v>0.772556880178048</v>
      </c>
      <c r="E3095">
        <v>0.00643742158839642</v>
      </c>
      <c r="G3095">
        <v>3086</v>
      </c>
      <c r="H3095">
        <f ca="1" t="shared" si="100"/>
        <v>-0.0236872122384627</v>
      </c>
    </row>
    <row r="3096" spans="2:8">
      <c r="B3096" s="31">
        <v>35853</v>
      </c>
      <c r="C3096">
        <v>36.039795</v>
      </c>
      <c r="D3096">
        <f t="shared" si="99"/>
        <v>0.400856247933708</v>
      </c>
      <c r="E3096">
        <v>0.00641782229893366</v>
      </c>
      <c r="G3096">
        <v>3087</v>
      </c>
      <c r="H3096">
        <f ca="1" t="shared" si="100"/>
        <v>-0.0246380450389221</v>
      </c>
    </row>
    <row r="3097" spans="2:8">
      <c r="B3097" s="31">
        <v>37501</v>
      </c>
      <c r="C3097">
        <v>21.593018</v>
      </c>
      <c r="D3097">
        <f t="shared" si="99"/>
        <v>-1.52586877850979</v>
      </c>
      <c r="E3097">
        <v>0.00641049806006747</v>
      </c>
      <c r="G3097">
        <v>3088</v>
      </c>
      <c r="H3097">
        <f ca="1" t="shared" si="100"/>
        <v>0.00450026109977303</v>
      </c>
    </row>
    <row r="3098" spans="2:8">
      <c r="B3098" s="31">
        <v>34956</v>
      </c>
      <c r="C3098">
        <v>54.54113</v>
      </c>
      <c r="D3098">
        <f t="shared" si="99"/>
        <v>-7.53225941596736</v>
      </c>
      <c r="E3098">
        <v>0.00641022655746221</v>
      </c>
      <c r="G3098">
        <v>3089</v>
      </c>
      <c r="H3098">
        <f ca="1" t="shared" si="100"/>
        <v>0.00860999475555787</v>
      </c>
    </row>
    <row r="3099" spans="2:8">
      <c r="B3099" s="31">
        <v>44781</v>
      </c>
      <c r="C3099">
        <v>465.35907</v>
      </c>
      <c r="D3099">
        <f t="shared" si="99"/>
        <v>0.945799676795813</v>
      </c>
      <c r="E3099">
        <v>0.00640676241681494</v>
      </c>
      <c r="G3099">
        <v>3090</v>
      </c>
      <c r="H3099">
        <f ca="1" t="shared" si="100"/>
        <v>-0.0184453123471344</v>
      </c>
    </row>
    <row r="3100" spans="2:8">
      <c r="B3100" s="31">
        <v>37659</v>
      </c>
      <c r="C3100">
        <v>25.222612</v>
      </c>
      <c r="D3100">
        <f t="shared" si="99"/>
        <v>-1.5545398311642</v>
      </c>
      <c r="E3100">
        <v>0.00640254863374194</v>
      </c>
      <c r="G3100">
        <v>3091</v>
      </c>
      <c r="H3100">
        <f ca="1" t="shared" si="100"/>
        <v>0.0101652336233148</v>
      </c>
    </row>
    <row r="3101" spans="2:8">
      <c r="B3101" s="31">
        <v>35611</v>
      </c>
      <c r="C3101">
        <v>64.432167</v>
      </c>
      <c r="D3101">
        <f t="shared" si="99"/>
        <v>-3.58798143480104</v>
      </c>
      <c r="E3101">
        <v>0.00639483381026139</v>
      </c>
      <c r="G3101">
        <v>3092</v>
      </c>
      <c r="H3101">
        <f ca="1" t="shared" si="100"/>
        <v>-0.0416057485232203</v>
      </c>
    </row>
    <row r="3102" spans="2:8">
      <c r="B3102" s="31">
        <v>44445</v>
      </c>
      <c r="C3102">
        <v>295.613586</v>
      </c>
      <c r="D3102">
        <f t="shared" si="99"/>
        <v>-0.745731300725806</v>
      </c>
      <c r="E3102">
        <v>0.00638764620243138</v>
      </c>
      <c r="G3102">
        <v>3093</v>
      </c>
      <c r="H3102">
        <f ca="1" t="shared" si="100"/>
        <v>-0.023539126573512</v>
      </c>
    </row>
    <row r="3103" spans="2:8">
      <c r="B3103" s="31">
        <v>41879</v>
      </c>
      <c r="C3103">
        <v>516.06189</v>
      </c>
      <c r="D3103">
        <f t="shared" si="99"/>
        <v>0.682630029123057</v>
      </c>
      <c r="E3103">
        <v>0.00638036650991598</v>
      </c>
      <c r="G3103">
        <v>3094</v>
      </c>
      <c r="H3103">
        <f ca="1" t="shared" si="100"/>
        <v>-0.0140381277566978</v>
      </c>
    </row>
    <row r="3104" spans="2:8">
      <c r="B3104" s="31">
        <v>43516</v>
      </c>
      <c r="C3104">
        <v>163.782547</v>
      </c>
      <c r="D3104">
        <f t="shared" si="99"/>
        <v>0.189927135520734</v>
      </c>
      <c r="E3104">
        <v>0.00637136263365111</v>
      </c>
      <c r="G3104">
        <v>3095</v>
      </c>
      <c r="H3104">
        <f ca="1" t="shared" si="100"/>
        <v>0.0330339557863934</v>
      </c>
    </row>
    <row r="3105" spans="2:8">
      <c r="B3105" s="31">
        <v>43762</v>
      </c>
      <c r="C3105">
        <v>132.675797</v>
      </c>
      <c r="D3105">
        <f t="shared" si="99"/>
        <v>0.799692049334363</v>
      </c>
      <c r="E3105">
        <v>0.00636708442007689</v>
      </c>
      <c r="G3105">
        <v>3096</v>
      </c>
      <c r="H3105">
        <f ca="1" t="shared" si="100"/>
        <v>0.0640828571321772</v>
      </c>
    </row>
    <row r="3106" spans="2:8">
      <c r="B3106" s="31">
        <v>37774</v>
      </c>
      <c r="C3106">
        <v>26.576017</v>
      </c>
      <c r="D3106">
        <f t="shared" si="99"/>
        <v>-8.77347090799949</v>
      </c>
      <c r="E3106">
        <v>0.00636566420016971</v>
      </c>
      <c r="G3106">
        <v>3097</v>
      </c>
      <c r="H3106">
        <f ca="1" t="shared" si="100"/>
        <v>0.0329889529499963</v>
      </c>
    </row>
    <row r="3107" spans="2:8">
      <c r="B3107" s="31">
        <v>41366</v>
      </c>
      <c r="C3107">
        <v>259.739929</v>
      </c>
      <c r="D3107">
        <f t="shared" si="99"/>
        <v>0.91904520386621</v>
      </c>
      <c r="E3107">
        <v>0.00636235255150163</v>
      </c>
      <c r="G3107">
        <v>3098</v>
      </c>
      <c r="H3107">
        <f ca="1" t="shared" si="100"/>
        <v>0.00360670360033228</v>
      </c>
    </row>
    <row r="3108" spans="2:8">
      <c r="B3108" s="31">
        <v>36265</v>
      </c>
      <c r="C3108">
        <v>21.027193</v>
      </c>
      <c r="D3108">
        <f t="shared" si="99"/>
        <v>0.367324445065017</v>
      </c>
      <c r="E3108">
        <v>0.0063605731873009</v>
      </c>
      <c r="G3108">
        <v>3099</v>
      </c>
      <c r="H3108">
        <f ca="1" t="shared" si="100"/>
        <v>-0.00918728512358992</v>
      </c>
    </row>
    <row r="3109" spans="2:8">
      <c r="B3109" s="31">
        <v>36794</v>
      </c>
      <c r="C3109">
        <v>13.303391</v>
      </c>
      <c r="D3109">
        <f t="shared" si="99"/>
        <v>-37.8232607761435</v>
      </c>
      <c r="E3109">
        <v>0.00635852919003887</v>
      </c>
      <c r="G3109">
        <v>3100</v>
      </c>
      <c r="H3109">
        <f ca="1" t="shared" si="100"/>
        <v>0.0120260219707993</v>
      </c>
    </row>
    <row r="3110" spans="2:8">
      <c r="B3110" s="31">
        <v>42139</v>
      </c>
      <c r="C3110">
        <v>516.481018</v>
      </c>
      <c r="D3110">
        <f t="shared" si="99"/>
        <v>0.332948673827157</v>
      </c>
      <c r="E3110">
        <v>0.00634741623747321</v>
      </c>
      <c r="G3110">
        <v>3101</v>
      </c>
      <c r="H3110">
        <f ca="1" t="shared" si="100"/>
        <v>-0.0159437924328345</v>
      </c>
    </row>
    <row r="3111" spans="2:8">
      <c r="B3111" s="31">
        <v>42261</v>
      </c>
      <c r="C3111">
        <v>344.519348</v>
      </c>
      <c r="D3111">
        <f t="shared" si="99"/>
        <v>-0.0918492072613583</v>
      </c>
      <c r="E3111">
        <v>0.00634366694552089</v>
      </c>
      <c r="G3111">
        <v>3102</v>
      </c>
      <c r="H3111">
        <f ca="1" t="shared" si="100"/>
        <v>-0.0450949785182607</v>
      </c>
    </row>
    <row r="3112" spans="2:8">
      <c r="B3112" s="31">
        <v>42977</v>
      </c>
      <c r="C3112">
        <v>376.163177</v>
      </c>
      <c r="D3112">
        <f t="shared" si="99"/>
        <v>-0.146103051442486</v>
      </c>
      <c r="E3112">
        <v>0.00634076418383726</v>
      </c>
      <c r="G3112">
        <v>3103</v>
      </c>
      <c r="H3112">
        <f ca="1" t="shared" si="100"/>
        <v>-0.0322197868149871</v>
      </c>
    </row>
    <row r="3113" spans="2:8">
      <c r="B3113" s="31">
        <v>44669</v>
      </c>
      <c r="C3113">
        <v>431.121765</v>
      </c>
      <c r="D3113">
        <f t="shared" si="99"/>
        <v>0.635546312536552</v>
      </c>
      <c r="E3113">
        <v>0.0063393505544773</v>
      </c>
      <c r="G3113">
        <v>3104</v>
      </c>
      <c r="H3113">
        <f ca="1" t="shared" si="100"/>
        <v>-0.0298692573874347</v>
      </c>
    </row>
    <row r="3114" spans="2:8">
      <c r="B3114" s="31">
        <v>43445</v>
      </c>
      <c r="C3114">
        <v>157.123917</v>
      </c>
      <c r="D3114">
        <f t="shared" si="99"/>
        <v>0.329222552413838</v>
      </c>
      <c r="E3114">
        <v>0.00632517327072502</v>
      </c>
      <c r="G3114">
        <v>3105</v>
      </c>
      <c r="H3114">
        <f ca="1" t="shared" si="100"/>
        <v>0.0201405020276268</v>
      </c>
    </row>
    <row r="3115" spans="2:8">
      <c r="B3115" s="31">
        <v>39555</v>
      </c>
      <c r="C3115">
        <v>105.39518</v>
      </c>
      <c r="D3115">
        <f t="shared" si="99"/>
        <v>-1.9132509000886</v>
      </c>
      <c r="E3115">
        <v>0.00631618068302554</v>
      </c>
      <c r="G3115">
        <v>3106</v>
      </c>
      <c r="H3115">
        <f ca="1" t="shared" si="100"/>
        <v>-0.0223133324182579</v>
      </c>
    </row>
    <row r="3116" spans="2:8">
      <c r="B3116" s="31">
        <v>44274</v>
      </c>
      <c r="C3116">
        <v>307.042603</v>
      </c>
      <c r="D3116">
        <f t="shared" si="99"/>
        <v>0.358741210254787</v>
      </c>
      <c r="E3116">
        <v>0.00631179185254614</v>
      </c>
      <c r="G3116">
        <v>3107</v>
      </c>
      <c r="H3116">
        <f ca="1" t="shared" si="100"/>
        <v>0.0670113892334473</v>
      </c>
    </row>
    <row r="3117" spans="2:8">
      <c r="B3117" s="31">
        <v>40920</v>
      </c>
      <c r="C3117">
        <v>196.893768</v>
      </c>
      <c r="D3117">
        <f t="shared" si="99"/>
        <v>0.694510011104059</v>
      </c>
      <c r="E3117">
        <v>0.00630450121712324</v>
      </c>
      <c r="G3117">
        <v>3108</v>
      </c>
      <c r="H3117">
        <f ca="1" t="shared" si="100"/>
        <v>-0.0382324895014243</v>
      </c>
    </row>
    <row r="3118" spans="2:8">
      <c r="B3118" s="31">
        <v>35109</v>
      </c>
      <c r="C3118">
        <v>60.149075</v>
      </c>
      <c r="D3118">
        <f t="shared" si="99"/>
        <v>-6.50379170419495</v>
      </c>
      <c r="E3118">
        <v>0.00627758614741794</v>
      </c>
      <c r="G3118">
        <v>3109</v>
      </c>
      <c r="H3118">
        <f ca="1" t="shared" si="100"/>
        <v>-0.0166700268151281</v>
      </c>
    </row>
    <row r="3119" spans="2:8">
      <c r="B3119" s="31">
        <v>42933</v>
      </c>
      <c r="C3119">
        <v>451.34613</v>
      </c>
      <c r="D3119">
        <f t="shared" si="99"/>
        <v>0.457321271371043</v>
      </c>
      <c r="E3119">
        <v>0.00627551187821195</v>
      </c>
      <c r="G3119">
        <v>3110</v>
      </c>
      <c r="H3119">
        <f ca="1" t="shared" si="100"/>
        <v>-0.00600608722393438</v>
      </c>
    </row>
    <row r="3120" spans="2:8">
      <c r="B3120" s="31">
        <v>40543</v>
      </c>
      <c r="C3120">
        <v>244.935944</v>
      </c>
      <c r="D3120">
        <f t="shared" si="99"/>
        <v>0.481655138373648</v>
      </c>
      <c r="E3120">
        <v>0.00626739781401786</v>
      </c>
      <c r="G3120">
        <v>3111</v>
      </c>
      <c r="H3120">
        <f ca="1" t="shared" si="100"/>
        <v>0.00903383407268761</v>
      </c>
    </row>
    <row r="3121" spans="2:8">
      <c r="B3121" s="31">
        <v>44120</v>
      </c>
      <c r="C3121">
        <v>126.961288</v>
      </c>
      <c r="D3121">
        <f t="shared" si="99"/>
        <v>-2.94246573018383</v>
      </c>
      <c r="E3121">
        <v>0.00626227106328656</v>
      </c>
      <c r="G3121">
        <v>3112</v>
      </c>
      <c r="H3121">
        <f ca="1" t="shared" si="100"/>
        <v>0.0145365699452536</v>
      </c>
    </row>
    <row r="3122" spans="2:8">
      <c r="B3122" s="31">
        <v>45055</v>
      </c>
      <c r="C3122">
        <v>500.540527</v>
      </c>
      <c r="D3122">
        <f t="shared" si="99"/>
        <v>0.171845535696253</v>
      </c>
      <c r="E3122">
        <v>0.00625434671346805</v>
      </c>
      <c r="G3122">
        <v>3113</v>
      </c>
      <c r="H3122">
        <f ca="1" t="shared" si="100"/>
        <v>-0.0391386618223998</v>
      </c>
    </row>
    <row r="3123" spans="2:8">
      <c r="B3123" s="31">
        <v>44740</v>
      </c>
      <c r="C3123">
        <v>414.524872</v>
      </c>
      <c r="D3123">
        <f t="shared" si="99"/>
        <v>0.0942220253553327</v>
      </c>
      <c r="E3123">
        <v>0.00623345949673202</v>
      </c>
      <c r="G3123">
        <v>3114</v>
      </c>
      <c r="H3123">
        <f ca="1" t="shared" si="100"/>
        <v>-0.0259976404544816</v>
      </c>
    </row>
    <row r="3124" spans="2:8">
      <c r="B3124" s="31">
        <v>43138</v>
      </c>
      <c r="C3124">
        <v>375.467499</v>
      </c>
      <c r="D3124">
        <f t="shared" si="99"/>
        <v>0.888546262695296</v>
      </c>
      <c r="E3124">
        <v>0.00622019217700641</v>
      </c>
      <c r="G3124">
        <v>3115</v>
      </c>
      <c r="H3124">
        <f ca="1" t="shared" si="100"/>
        <v>-0.0687525145379603</v>
      </c>
    </row>
    <row r="3125" spans="2:8">
      <c r="B3125" s="31">
        <v>34829</v>
      </c>
      <c r="C3125">
        <v>41.847256</v>
      </c>
      <c r="D3125">
        <f t="shared" si="99"/>
        <v>-1.63176056274753</v>
      </c>
      <c r="E3125">
        <v>0.00621104045627268</v>
      </c>
      <c r="G3125">
        <v>3116</v>
      </c>
      <c r="H3125">
        <f ca="1" t="shared" si="100"/>
        <v>0.0278253885619109</v>
      </c>
    </row>
    <row r="3126" spans="2:8">
      <c r="B3126" s="31">
        <v>39246</v>
      </c>
      <c r="C3126">
        <v>110.131958</v>
      </c>
      <c r="D3126">
        <f t="shared" si="99"/>
        <v>-3.74524746032391</v>
      </c>
      <c r="E3126">
        <v>0.00619962645175165</v>
      </c>
      <c r="G3126">
        <v>3117</v>
      </c>
      <c r="H3126">
        <f ca="1" t="shared" si="100"/>
        <v>-0.0179622252030151</v>
      </c>
    </row>
    <row r="3127" spans="2:8">
      <c r="B3127" s="31">
        <v>42772</v>
      </c>
      <c r="C3127">
        <v>522.603394</v>
      </c>
      <c r="D3127">
        <f t="shared" si="99"/>
        <v>0.89048707364499</v>
      </c>
      <c r="E3127">
        <v>0.00618032534247191</v>
      </c>
      <c r="G3127">
        <v>3118</v>
      </c>
      <c r="H3127">
        <f ca="1" t="shared" si="100"/>
        <v>-0.00887689982390435</v>
      </c>
    </row>
    <row r="3128" spans="2:8">
      <c r="B3128" s="31">
        <v>37923</v>
      </c>
      <c r="C3128">
        <v>57.231827</v>
      </c>
      <c r="D3128">
        <f t="shared" si="99"/>
        <v>-2.7417872925846</v>
      </c>
      <c r="E3128">
        <v>0.00616798411834735</v>
      </c>
      <c r="G3128">
        <v>3119</v>
      </c>
      <c r="H3128">
        <f ca="1" t="shared" si="100"/>
        <v>0.0226554747918417</v>
      </c>
    </row>
    <row r="3129" spans="2:8">
      <c r="B3129" s="31">
        <v>40597</v>
      </c>
      <c r="C3129">
        <v>214.149323</v>
      </c>
      <c r="D3129">
        <f t="shared" si="99"/>
        <v>-0.362914362330251</v>
      </c>
      <c r="E3129">
        <v>0.00616310610517321</v>
      </c>
      <c r="G3129">
        <v>3120</v>
      </c>
      <c r="H3129">
        <f ca="1" t="shared" si="100"/>
        <v>-0.00185829961167666</v>
      </c>
    </row>
    <row r="3130" spans="2:8">
      <c r="B3130" s="31">
        <v>41402</v>
      </c>
      <c r="C3130">
        <v>291.867188</v>
      </c>
      <c r="D3130">
        <f t="shared" si="99"/>
        <v>0.957212501050306</v>
      </c>
      <c r="E3130">
        <v>0.00616160731298091</v>
      </c>
      <c r="G3130">
        <v>3121</v>
      </c>
      <c r="H3130">
        <f ca="1" t="shared" si="100"/>
        <v>0.0234546251577123</v>
      </c>
    </row>
    <row r="3131" spans="2:8">
      <c r="B3131" s="31">
        <v>37035</v>
      </c>
      <c r="C3131">
        <v>12.488267</v>
      </c>
      <c r="D3131">
        <f t="shared" si="99"/>
        <v>-4.40244703288295</v>
      </c>
      <c r="E3131">
        <v>0.00615769986339986</v>
      </c>
      <c r="G3131">
        <v>3122</v>
      </c>
      <c r="H3131">
        <f ca="1" t="shared" si="100"/>
        <v>0.0546752850511632</v>
      </c>
    </row>
    <row r="3132" spans="2:8">
      <c r="B3132" s="31">
        <v>38518</v>
      </c>
      <c r="C3132">
        <v>67.467201</v>
      </c>
      <c r="D3132">
        <f t="shared" si="99"/>
        <v>-4.8774725366182</v>
      </c>
      <c r="E3132">
        <v>0.00615386430511615</v>
      </c>
      <c r="G3132">
        <v>3123</v>
      </c>
      <c r="H3132">
        <f ca="1" t="shared" si="100"/>
        <v>-0.0458554094422789</v>
      </c>
    </row>
    <row r="3133" spans="2:8">
      <c r="B3133" s="31">
        <v>44847</v>
      </c>
      <c r="C3133">
        <v>396.536621</v>
      </c>
      <c r="D3133">
        <f t="shared" si="99"/>
        <v>0.642445092101594</v>
      </c>
      <c r="E3133">
        <v>0.00614035342778601</v>
      </c>
      <c r="G3133">
        <v>3124</v>
      </c>
      <c r="H3133">
        <f ca="1" t="shared" si="100"/>
        <v>-0.00989463360167277</v>
      </c>
    </row>
    <row r="3134" spans="2:8">
      <c r="B3134" s="31">
        <v>38981</v>
      </c>
      <c r="C3134">
        <v>141.783615</v>
      </c>
      <c r="D3134">
        <f t="shared" si="99"/>
        <v>0.00261387749212053</v>
      </c>
      <c r="E3134">
        <v>0.00613607573766538</v>
      </c>
      <c r="G3134">
        <v>3125</v>
      </c>
      <c r="H3134">
        <f ca="1" t="shared" si="100"/>
        <v>-0.00566990828857146</v>
      </c>
    </row>
    <row r="3135" spans="2:8">
      <c r="B3135" s="31">
        <v>40365</v>
      </c>
      <c r="C3135">
        <v>141.41301</v>
      </c>
      <c r="D3135">
        <f t="shared" si="99"/>
        <v>-0.346290634786714</v>
      </c>
      <c r="E3135">
        <v>0.00612065325531229</v>
      </c>
      <c r="G3135">
        <v>3126</v>
      </c>
      <c r="H3135">
        <f ca="1" t="shared" si="100"/>
        <v>-0.0180341272307609</v>
      </c>
    </row>
    <row r="3136" spans="2:8">
      <c r="B3136" s="31">
        <v>40423</v>
      </c>
      <c r="C3136">
        <v>190.383011</v>
      </c>
      <c r="D3136">
        <f t="shared" si="99"/>
        <v>0.893892002790102</v>
      </c>
      <c r="E3136">
        <v>0.00609660491187429</v>
      </c>
      <c r="G3136">
        <v>3127</v>
      </c>
      <c r="H3136">
        <f ca="1" t="shared" si="100"/>
        <v>0.0119939255708827</v>
      </c>
    </row>
    <row r="3137" spans="2:8">
      <c r="B3137" s="31">
        <v>37379</v>
      </c>
      <c r="C3137">
        <v>20.20116</v>
      </c>
      <c r="D3137">
        <f t="shared" si="99"/>
        <v>-0.0438239190224719</v>
      </c>
      <c r="E3137">
        <v>0.00609088785000478</v>
      </c>
      <c r="G3137">
        <v>3128</v>
      </c>
      <c r="H3137">
        <f ca="1" t="shared" si="100"/>
        <v>0.0658911732497908</v>
      </c>
    </row>
    <row r="3138" spans="2:8">
      <c r="B3138" s="31">
        <v>36626</v>
      </c>
      <c r="C3138">
        <v>21.086454</v>
      </c>
      <c r="D3138">
        <f t="shared" si="99"/>
        <v>-20.7179748667083</v>
      </c>
      <c r="E3138">
        <v>0.00608670381468603</v>
      </c>
      <c r="G3138">
        <v>3129</v>
      </c>
      <c r="H3138">
        <f ca="1" t="shared" si="100"/>
        <v>0.0283972673752565</v>
      </c>
    </row>
    <row r="3139" spans="2:8">
      <c r="B3139" s="31">
        <v>42894</v>
      </c>
      <c r="C3139">
        <v>457.955078</v>
      </c>
      <c r="D3139">
        <f t="shared" si="99"/>
        <v>0.890887690953827</v>
      </c>
      <c r="E3139">
        <v>0.00607639293389383</v>
      </c>
      <c r="G3139">
        <v>3130</v>
      </c>
      <c r="H3139">
        <f ca="1" t="shared" si="100"/>
        <v>-0.0177276760151203</v>
      </c>
    </row>
    <row r="3140" spans="2:8">
      <c r="B3140" s="31">
        <v>35676</v>
      </c>
      <c r="C3140">
        <v>49.968536</v>
      </c>
      <c r="D3140">
        <f t="shared" si="99"/>
        <v>-0.409332444720814</v>
      </c>
      <c r="E3140">
        <v>0.00607544315486852</v>
      </c>
      <c r="G3140">
        <v>3131</v>
      </c>
      <c r="H3140">
        <f ca="1" t="shared" si="100"/>
        <v>0.0174466903959997</v>
      </c>
    </row>
    <row r="3141" spans="2:8">
      <c r="B3141" s="31">
        <v>38534</v>
      </c>
      <c r="C3141">
        <v>70.422279</v>
      </c>
      <c r="D3141">
        <f t="shared" si="99"/>
        <v>0.449181018410381</v>
      </c>
      <c r="E3141">
        <v>0.00607428509946416</v>
      </c>
      <c r="G3141">
        <v>3132</v>
      </c>
      <c r="H3141">
        <f ca="1" t="shared" si="100"/>
        <v>0.00179267511655915</v>
      </c>
    </row>
    <row r="3142" spans="2:8">
      <c r="B3142" s="31">
        <v>37844</v>
      </c>
      <c r="C3142">
        <v>38.789928</v>
      </c>
      <c r="D3142">
        <f t="shared" si="99"/>
        <v>-0.0613267701863224</v>
      </c>
      <c r="E3142">
        <v>0.00606683260665002</v>
      </c>
      <c r="G3142">
        <v>3133</v>
      </c>
      <c r="H3142">
        <f ca="1" t="shared" si="100"/>
        <v>0.0304267592902442</v>
      </c>
    </row>
    <row r="3143" spans="2:8">
      <c r="B3143" s="31">
        <v>36433</v>
      </c>
      <c r="C3143">
        <v>41.168789</v>
      </c>
      <c r="D3143">
        <f t="shared" si="99"/>
        <v>-0.604661385594801</v>
      </c>
      <c r="E3143">
        <v>0.00605172039430159</v>
      </c>
      <c r="G3143">
        <v>3134</v>
      </c>
      <c r="H3143">
        <f ca="1" t="shared" si="100"/>
        <v>0.0198890607937229</v>
      </c>
    </row>
    <row r="3144" spans="2:8">
      <c r="B3144" s="31">
        <v>38442</v>
      </c>
      <c r="C3144">
        <v>66.061966</v>
      </c>
      <c r="D3144">
        <f t="shared" si="99"/>
        <v>-0.0160243641553144</v>
      </c>
      <c r="E3144">
        <v>0.00604305357790889</v>
      </c>
      <c r="G3144">
        <v>3135</v>
      </c>
      <c r="H3144">
        <f ca="1" t="shared" si="100"/>
        <v>0.0323424888055257</v>
      </c>
    </row>
    <row r="3145" spans="2:8">
      <c r="B3145" s="31">
        <v>35181</v>
      </c>
      <c r="C3145">
        <v>67.120567</v>
      </c>
      <c r="D3145">
        <f t="shared" si="99"/>
        <v>-0.593188150511303</v>
      </c>
      <c r="E3145">
        <v>0.00604252940831074</v>
      </c>
      <c r="G3145">
        <v>3136</v>
      </c>
      <c r="H3145">
        <f ca="1" t="shared" si="100"/>
        <v>0.029287731592773</v>
      </c>
    </row>
    <row r="3146" spans="2:8">
      <c r="B3146" s="31">
        <v>44022</v>
      </c>
      <c r="C3146">
        <v>106.935692</v>
      </c>
      <c r="D3146">
        <f t="shared" ref="D3146:D3209" si="101">(C3146-C3147)/C3146</f>
        <v>-8.44570449873743</v>
      </c>
      <c r="E3146">
        <v>0.00604097647771332</v>
      </c>
      <c r="G3146">
        <v>3137</v>
      </c>
      <c r="H3146">
        <f ca="1" t="shared" si="100"/>
        <v>0.0107146441135998</v>
      </c>
    </row>
    <row r="3147" spans="2:8">
      <c r="B3147" s="31">
        <v>45390</v>
      </c>
      <c r="C3147">
        <v>1010.082947</v>
      </c>
      <c r="D3147">
        <f t="shared" si="101"/>
        <v>0.620664177988543</v>
      </c>
      <c r="E3147">
        <v>0.00602053328200578</v>
      </c>
      <c r="G3147">
        <v>3138</v>
      </c>
      <c r="H3147">
        <f ca="1" t="shared" ref="H3147:H3210" si="102">_xlfn.NORM.INV(RAND(),N$12,N$13)</f>
        <v>-0.0011865451108869</v>
      </c>
    </row>
    <row r="3148" spans="2:8">
      <c r="B3148" s="31">
        <v>41722</v>
      </c>
      <c r="C3148">
        <v>383.160645</v>
      </c>
      <c r="D3148">
        <f t="shared" si="101"/>
        <v>0.966544236295458</v>
      </c>
      <c r="E3148">
        <v>0.00600267284757281</v>
      </c>
      <c r="G3148">
        <v>3139</v>
      </c>
      <c r="H3148">
        <f ca="1" t="shared" si="102"/>
        <v>0.0500774150656229</v>
      </c>
    </row>
    <row r="3149" spans="2:8">
      <c r="B3149" s="31">
        <v>36851</v>
      </c>
      <c r="C3149">
        <v>12.818932</v>
      </c>
      <c r="D3149">
        <f t="shared" si="101"/>
        <v>-0.200959565118217</v>
      </c>
      <c r="E3149">
        <v>0.00599893969325995</v>
      </c>
      <c r="G3149">
        <v>3140</v>
      </c>
      <c r="H3149">
        <f ca="1" t="shared" si="102"/>
        <v>0.0265930239268423</v>
      </c>
    </row>
    <row r="3150" spans="2:8">
      <c r="B3150" s="31">
        <v>36769</v>
      </c>
      <c r="C3150">
        <v>15.395019</v>
      </c>
      <c r="D3150">
        <f t="shared" si="101"/>
        <v>-0.295379628956613</v>
      </c>
      <c r="E3150">
        <v>0.00599395168008557</v>
      </c>
      <c r="G3150">
        <v>3141</v>
      </c>
      <c r="H3150">
        <f ca="1" t="shared" si="102"/>
        <v>-0.0400221290448914</v>
      </c>
    </row>
    <row r="3151" spans="2:8">
      <c r="B3151" s="31">
        <v>36109</v>
      </c>
      <c r="C3151">
        <v>19.942394</v>
      </c>
      <c r="D3151">
        <f t="shared" si="101"/>
        <v>-19.0909168678545</v>
      </c>
      <c r="E3151">
        <v>0.00596122010226063</v>
      </c>
      <c r="G3151">
        <v>3142</v>
      </c>
      <c r="H3151">
        <f ca="1" t="shared" si="102"/>
        <v>-0.0526639279322051</v>
      </c>
    </row>
    <row r="3152" spans="2:8">
      <c r="B3152" s="31">
        <v>44946</v>
      </c>
      <c r="C3152">
        <v>400.66098</v>
      </c>
      <c r="D3152">
        <f t="shared" si="101"/>
        <v>0.737471093391725</v>
      </c>
      <c r="E3152">
        <v>0.0059531452251727</v>
      </c>
      <c r="G3152">
        <v>3143</v>
      </c>
      <c r="H3152">
        <f ca="1" t="shared" si="102"/>
        <v>0.00268137085125494</v>
      </c>
    </row>
    <row r="3153" spans="2:8">
      <c r="B3153" s="31">
        <v>38709</v>
      </c>
      <c r="C3153">
        <v>105.185089</v>
      </c>
      <c r="D3153">
        <f t="shared" si="101"/>
        <v>-3.37647840940649</v>
      </c>
      <c r="E3153">
        <v>0.00594350402650705</v>
      </c>
      <c r="G3153">
        <v>3144</v>
      </c>
      <c r="H3153">
        <f ca="1" t="shared" si="102"/>
        <v>0.0429524048210252</v>
      </c>
    </row>
    <row r="3154" spans="2:8">
      <c r="B3154" s="31">
        <v>44797</v>
      </c>
      <c r="C3154">
        <v>460.340271</v>
      </c>
      <c r="D3154">
        <f t="shared" si="101"/>
        <v>0.850942992993111</v>
      </c>
      <c r="E3154">
        <v>0.0059369822111435</v>
      </c>
      <c r="G3154">
        <v>3145</v>
      </c>
      <c r="H3154">
        <f ca="1" t="shared" si="102"/>
        <v>-0.02512661769021</v>
      </c>
    </row>
    <row r="3155" spans="2:8">
      <c r="B3155" s="31">
        <v>38267</v>
      </c>
      <c r="C3155">
        <v>68.616943</v>
      </c>
      <c r="D3155">
        <f t="shared" si="101"/>
        <v>0.517749530170704</v>
      </c>
      <c r="E3155">
        <v>0.00593433607206916</v>
      </c>
      <c r="G3155">
        <v>3146</v>
      </c>
      <c r="H3155">
        <f ca="1" t="shared" si="102"/>
        <v>0.0342755983718329</v>
      </c>
    </row>
    <row r="3156" spans="2:8">
      <c r="B3156" s="31">
        <v>36517</v>
      </c>
      <c r="C3156">
        <v>33.090553</v>
      </c>
      <c r="D3156">
        <f t="shared" si="101"/>
        <v>-0.106222612840589</v>
      </c>
      <c r="E3156">
        <v>0.0059318742723943</v>
      </c>
      <c r="G3156">
        <v>3147</v>
      </c>
      <c r="H3156">
        <f ca="1" t="shared" si="102"/>
        <v>0.0164980802198191</v>
      </c>
    </row>
    <row r="3157" spans="2:8">
      <c r="B3157" s="31">
        <v>34788</v>
      </c>
      <c r="C3157">
        <v>36.605518</v>
      </c>
      <c r="D3157">
        <f t="shared" si="101"/>
        <v>-10.4734323934441</v>
      </c>
      <c r="E3157">
        <v>0.00591708605243627</v>
      </c>
      <c r="G3157">
        <v>3148</v>
      </c>
      <c r="H3157">
        <f ca="1" t="shared" si="102"/>
        <v>-0.00435976711667054</v>
      </c>
    </row>
    <row r="3158" spans="2:8">
      <c r="B3158" s="31">
        <v>43089</v>
      </c>
      <c r="C3158">
        <v>419.990936</v>
      </c>
      <c r="D3158">
        <f t="shared" si="101"/>
        <v>0.895204252693682</v>
      </c>
      <c r="E3158">
        <v>0.00591581338317257</v>
      </c>
      <c r="G3158">
        <v>3149</v>
      </c>
      <c r="H3158">
        <f ca="1" t="shared" si="102"/>
        <v>0.0107222128196412</v>
      </c>
    </row>
    <row r="3159" spans="2:8">
      <c r="B3159" s="31">
        <v>34843</v>
      </c>
      <c r="C3159">
        <v>44.013264</v>
      </c>
      <c r="D3159">
        <f t="shared" si="101"/>
        <v>-20.5474442431718</v>
      </c>
      <c r="E3159">
        <v>0.00590553793056557</v>
      </c>
      <c r="G3159">
        <v>3150</v>
      </c>
      <c r="H3159">
        <f ca="1" t="shared" si="102"/>
        <v>0.024146621559125</v>
      </c>
    </row>
    <row r="3160" spans="2:8">
      <c r="B3160" s="31">
        <v>45433</v>
      </c>
      <c r="C3160">
        <v>948.373352</v>
      </c>
      <c r="D3160">
        <f t="shared" si="101"/>
        <v>0.492065882087332</v>
      </c>
      <c r="E3160">
        <v>0.00588660888480967</v>
      </c>
      <c r="G3160">
        <v>3151</v>
      </c>
      <c r="H3160">
        <f ca="1" t="shared" si="102"/>
        <v>-0.00935328525580448</v>
      </c>
    </row>
    <row r="3161" spans="2:8">
      <c r="B3161" s="31">
        <v>42542</v>
      </c>
      <c r="C3161">
        <v>481.711182</v>
      </c>
      <c r="D3161">
        <f t="shared" si="101"/>
        <v>0.948262145594121</v>
      </c>
      <c r="E3161">
        <v>0.00587752393092677</v>
      </c>
      <c r="G3161">
        <v>3152</v>
      </c>
      <c r="H3161">
        <f ca="1" t="shared" si="102"/>
        <v>-0.0303302976870085</v>
      </c>
    </row>
    <row r="3162" spans="2:8">
      <c r="B3162" s="31">
        <v>37635</v>
      </c>
      <c r="C3162">
        <v>24.922703</v>
      </c>
      <c r="D3162">
        <f t="shared" si="101"/>
        <v>-0.000308794756331318</v>
      </c>
      <c r="E3162">
        <v>0.00586224535918115</v>
      </c>
      <c r="G3162">
        <v>3153</v>
      </c>
      <c r="H3162">
        <f ca="1" t="shared" si="102"/>
        <v>0.0279766473024192</v>
      </c>
    </row>
    <row r="3163" spans="2:8">
      <c r="B3163" s="31">
        <v>37671</v>
      </c>
      <c r="C3163">
        <v>24.930399</v>
      </c>
      <c r="D3163">
        <f t="shared" si="101"/>
        <v>-0.474256829984951</v>
      </c>
      <c r="E3163">
        <v>0.00586067635740618</v>
      </c>
      <c r="G3163">
        <v>3154</v>
      </c>
      <c r="H3163">
        <f ca="1" t="shared" si="102"/>
        <v>-0.0389134048205375</v>
      </c>
    </row>
    <row r="3164" spans="2:8">
      <c r="B3164" s="31">
        <v>33760</v>
      </c>
      <c r="C3164">
        <v>36.753811</v>
      </c>
      <c r="D3164">
        <f t="shared" si="101"/>
        <v>0</v>
      </c>
      <c r="E3164">
        <v>0.00584788336643505</v>
      </c>
      <c r="G3164">
        <v>3155</v>
      </c>
      <c r="H3164">
        <f ca="1" t="shared" si="102"/>
        <v>-0.0550863121940707</v>
      </c>
    </row>
    <row r="3165" spans="2:8">
      <c r="B3165" s="31">
        <v>33666</v>
      </c>
      <c r="C3165">
        <v>36.753811</v>
      </c>
      <c r="D3165">
        <f t="shared" si="101"/>
        <v>-5.78931175327642</v>
      </c>
      <c r="E3165">
        <v>0.00584788336643505</v>
      </c>
      <c r="G3165">
        <v>3156</v>
      </c>
      <c r="H3165">
        <f ca="1" t="shared" si="102"/>
        <v>0.0512083837913176</v>
      </c>
    </row>
    <row r="3166" spans="2:8">
      <c r="B3166" s="31">
        <v>41372</v>
      </c>
      <c r="C3166">
        <v>249.533081</v>
      </c>
      <c r="D3166">
        <f t="shared" si="101"/>
        <v>0.872409706671317</v>
      </c>
      <c r="E3166">
        <v>0.0058434336407685</v>
      </c>
      <c r="G3166">
        <v>3157</v>
      </c>
      <c r="H3166">
        <f ca="1" t="shared" si="102"/>
        <v>-0.0261860896286259</v>
      </c>
    </row>
    <row r="3167" spans="2:8">
      <c r="B3167" s="31">
        <v>36178</v>
      </c>
      <c r="C3167">
        <v>31.837999</v>
      </c>
      <c r="D3167">
        <f t="shared" si="101"/>
        <v>-14.523266270597</v>
      </c>
      <c r="E3167">
        <v>0.00583460034658586</v>
      </c>
      <c r="G3167">
        <v>3158</v>
      </c>
      <c r="H3167">
        <f ca="1" t="shared" si="102"/>
        <v>-0.0325791311846197</v>
      </c>
    </row>
    <row r="3168" spans="2:8">
      <c r="B3168" s="31">
        <v>44589</v>
      </c>
      <c r="C3168">
        <v>494.229736</v>
      </c>
      <c r="D3168">
        <f t="shared" si="101"/>
        <v>0.551795438710713</v>
      </c>
      <c r="E3168">
        <v>0.00583151880606393</v>
      </c>
      <c r="G3168">
        <v>3159</v>
      </c>
      <c r="H3168">
        <f ca="1" t="shared" si="102"/>
        <v>0.0409885483923656</v>
      </c>
    </row>
    <row r="3169" spans="2:8">
      <c r="B3169" s="31">
        <v>40465</v>
      </c>
      <c r="C3169">
        <v>221.516022</v>
      </c>
      <c r="D3169">
        <f t="shared" si="101"/>
        <v>-1.21165598576883</v>
      </c>
      <c r="E3169">
        <v>0.00583146983381636</v>
      </c>
      <c r="G3169">
        <v>3160</v>
      </c>
      <c r="H3169">
        <f ca="1" t="shared" si="102"/>
        <v>-0.0200017719183744</v>
      </c>
    </row>
    <row r="3170" spans="2:8">
      <c r="B3170" s="31">
        <v>42005</v>
      </c>
      <c r="C3170">
        <v>489.917236</v>
      </c>
      <c r="D3170">
        <f t="shared" si="101"/>
        <v>0.179244938832893</v>
      </c>
      <c r="E3170">
        <v>0.00581806842166295</v>
      </c>
      <c r="G3170">
        <v>3161</v>
      </c>
      <c r="H3170">
        <f ca="1" t="shared" si="102"/>
        <v>-0.0165804370304194</v>
      </c>
    </row>
    <row r="3171" spans="2:8">
      <c r="B3171" s="31">
        <v>44834</v>
      </c>
      <c r="C3171">
        <v>402.102051</v>
      </c>
      <c r="D3171">
        <f t="shared" si="101"/>
        <v>0.95048783026476</v>
      </c>
      <c r="E3171">
        <v>0.00580817728781</v>
      </c>
      <c r="G3171">
        <v>3162</v>
      </c>
      <c r="H3171">
        <f ca="1" t="shared" si="102"/>
        <v>0.0133243442156455</v>
      </c>
    </row>
    <row r="3172" spans="2:8">
      <c r="B3172" s="31">
        <v>37524</v>
      </c>
      <c r="C3172">
        <v>19.908945</v>
      </c>
      <c r="D3172">
        <f t="shared" si="101"/>
        <v>-2.39806981233812</v>
      </c>
      <c r="E3172">
        <v>0.00579382784974284</v>
      </c>
      <c r="G3172">
        <v>3163</v>
      </c>
      <c r="H3172">
        <f ca="1" t="shared" si="102"/>
        <v>0.0357663652710233</v>
      </c>
    </row>
    <row r="3173" spans="2:8">
      <c r="B3173" s="31">
        <v>35178</v>
      </c>
      <c r="C3173">
        <v>67.651985</v>
      </c>
      <c r="D3173">
        <f t="shared" si="101"/>
        <v>-6.62792383697241</v>
      </c>
      <c r="E3173">
        <v>0.00578813762818627</v>
      </c>
      <c r="G3173">
        <v>3164</v>
      </c>
      <c r="H3173">
        <f ca="1" t="shared" si="102"/>
        <v>-0.0215811034776742</v>
      </c>
    </row>
    <row r="3174" spans="2:8">
      <c r="B3174" s="31">
        <v>42746</v>
      </c>
      <c r="C3174">
        <v>516.044189</v>
      </c>
      <c r="D3174">
        <f t="shared" si="101"/>
        <v>-0.104503938130771</v>
      </c>
      <c r="E3174">
        <v>0.00577749941488055</v>
      </c>
      <c r="G3174">
        <v>3165</v>
      </c>
      <c r="H3174">
        <f ca="1" t="shared" si="102"/>
        <v>0.0333467354213381</v>
      </c>
    </row>
    <row r="3175" spans="2:8">
      <c r="B3175" s="31">
        <v>42055</v>
      </c>
      <c r="C3175">
        <v>569.972839</v>
      </c>
      <c r="D3175">
        <f t="shared" si="101"/>
        <v>0.83967202514364</v>
      </c>
      <c r="E3175">
        <v>0.00577666298235665</v>
      </c>
      <c r="G3175">
        <v>3166</v>
      </c>
      <c r="H3175">
        <f ca="1" t="shared" si="102"/>
        <v>-0.000933914121643191</v>
      </c>
    </row>
    <row r="3176" spans="2:8">
      <c r="B3176" s="31">
        <v>39616</v>
      </c>
      <c r="C3176">
        <v>91.382591</v>
      </c>
      <c r="D3176">
        <f t="shared" si="101"/>
        <v>0.839526469543854</v>
      </c>
      <c r="E3176">
        <v>0.00577130714098496</v>
      </c>
      <c r="G3176">
        <v>3167</v>
      </c>
      <c r="H3176">
        <f ca="1" t="shared" si="102"/>
        <v>-0.0019845593913613</v>
      </c>
    </row>
    <row r="3177" spans="2:8">
      <c r="B3177" s="31">
        <v>36915</v>
      </c>
      <c r="C3177">
        <v>14.664487</v>
      </c>
      <c r="D3177">
        <f t="shared" si="101"/>
        <v>-10.8703401625983</v>
      </c>
      <c r="E3177">
        <v>0.00576822087264288</v>
      </c>
      <c r="G3177">
        <v>3168</v>
      </c>
      <c r="H3177">
        <f ca="1" t="shared" si="102"/>
        <v>0.00426266378220785</v>
      </c>
    </row>
    <row r="3178" spans="2:8">
      <c r="B3178" s="31">
        <v>40863</v>
      </c>
      <c r="C3178">
        <v>174.072449</v>
      </c>
      <c r="D3178">
        <f t="shared" si="101"/>
        <v>-1.97709714533861</v>
      </c>
      <c r="E3178">
        <v>0.00575990058024641</v>
      </c>
      <c r="G3178">
        <v>3169</v>
      </c>
      <c r="H3178">
        <f ca="1" t="shared" si="102"/>
        <v>0.0586189308208064</v>
      </c>
    </row>
    <row r="3179" spans="2:8">
      <c r="B3179" s="31">
        <v>45075</v>
      </c>
      <c r="C3179">
        <v>518.230591</v>
      </c>
      <c r="D3179">
        <f t="shared" si="101"/>
        <v>0.461841969880933</v>
      </c>
      <c r="E3179">
        <v>0.00575312428825725</v>
      </c>
      <c r="G3179">
        <v>3170</v>
      </c>
      <c r="H3179">
        <f ca="1" t="shared" si="102"/>
        <v>-0.00760364684493395</v>
      </c>
    </row>
    <row r="3180" spans="2:8">
      <c r="B3180" s="31">
        <v>41473</v>
      </c>
      <c r="C3180">
        <v>278.889954</v>
      </c>
      <c r="D3180">
        <f t="shared" si="101"/>
        <v>0.823681569397799</v>
      </c>
      <c r="E3180">
        <v>0.0057512792303734</v>
      </c>
      <c r="G3180">
        <v>3171</v>
      </c>
      <c r="H3180">
        <f ca="1" t="shared" si="102"/>
        <v>0.0071488200767288</v>
      </c>
    </row>
    <row r="3181" spans="2:8">
      <c r="B3181" s="31">
        <v>35744</v>
      </c>
      <c r="C3181">
        <v>49.173439</v>
      </c>
      <c r="D3181">
        <f t="shared" si="101"/>
        <v>-2.52877595158638</v>
      </c>
      <c r="E3181">
        <v>0.00573281034909928</v>
      </c>
      <c r="G3181">
        <v>3172</v>
      </c>
      <c r="H3181">
        <f ca="1" t="shared" si="102"/>
        <v>-0.0244163619319152</v>
      </c>
    </row>
    <row r="3182" spans="2:8">
      <c r="B3182" s="31">
        <v>43495</v>
      </c>
      <c r="C3182">
        <v>173.522049</v>
      </c>
      <c r="D3182">
        <f t="shared" si="101"/>
        <v>0.837049740001629</v>
      </c>
      <c r="E3182">
        <v>0.00572742775761032</v>
      </c>
      <c r="G3182">
        <v>3173</v>
      </c>
      <c r="H3182">
        <f ca="1" t="shared" si="102"/>
        <v>0.0053098273551438</v>
      </c>
    </row>
    <row r="3183" spans="2:8">
      <c r="B3183" s="31">
        <v>37788</v>
      </c>
      <c r="C3183">
        <v>28.275463</v>
      </c>
      <c r="D3183">
        <f t="shared" si="101"/>
        <v>-12.0369919672049</v>
      </c>
      <c r="E3183">
        <v>0.00571102938261345</v>
      </c>
      <c r="G3183">
        <v>3174</v>
      </c>
      <c r="H3183">
        <f ca="1" t="shared" si="102"/>
        <v>0.0283487890832965</v>
      </c>
    </row>
    <row r="3184" spans="2:8">
      <c r="B3184" s="31">
        <v>41682</v>
      </c>
      <c r="C3184">
        <v>368.626984</v>
      </c>
      <c r="D3184">
        <f t="shared" si="101"/>
        <v>0.959780559634777</v>
      </c>
      <c r="E3184">
        <v>0.00570833957179864</v>
      </c>
      <c r="G3184">
        <v>3175</v>
      </c>
      <c r="H3184">
        <f ca="1" t="shared" si="102"/>
        <v>-0.00112150621395624</v>
      </c>
    </row>
    <row r="3185" spans="2:8">
      <c r="B3185" s="31">
        <v>37251</v>
      </c>
      <c r="C3185">
        <v>14.825971</v>
      </c>
      <c r="D3185">
        <f t="shared" si="101"/>
        <v>-1.55150047170604</v>
      </c>
      <c r="E3185">
        <v>0.00570525869772711</v>
      </c>
      <c r="G3185">
        <v>3176</v>
      </c>
      <c r="H3185">
        <f ca="1" t="shared" si="102"/>
        <v>-0.0419113797788554</v>
      </c>
    </row>
    <row r="3186" spans="2:8">
      <c r="B3186" s="31">
        <v>33765</v>
      </c>
      <c r="C3186">
        <v>37.828472</v>
      </c>
      <c r="D3186">
        <f t="shared" si="101"/>
        <v>-0.822214415639098</v>
      </c>
      <c r="E3186">
        <v>0.00568154061311269</v>
      </c>
      <c r="G3186">
        <v>3177</v>
      </c>
      <c r="H3186">
        <f ca="1" t="shared" si="102"/>
        <v>0.0288009550293989</v>
      </c>
    </row>
    <row r="3187" spans="2:8">
      <c r="B3187" s="31">
        <v>35220</v>
      </c>
      <c r="C3187">
        <v>68.931587</v>
      </c>
      <c r="D3187">
        <f t="shared" si="101"/>
        <v>0.000742330217930411</v>
      </c>
      <c r="E3187">
        <v>0.0056804582201189</v>
      </c>
      <c r="G3187">
        <v>3178</v>
      </c>
      <c r="H3187">
        <f ca="1" t="shared" si="102"/>
        <v>0.00544167596218143</v>
      </c>
    </row>
    <row r="3188" spans="2:8">
      <c r="B3188" s="31">
        <v>38302</v>
      </c>
      <c r="C3188">
        <v>68.880417</v>
      </c>
      <c r="D3188">
        <f t="shared" si="101"/>
        <v>-3.46483243561084</v>
      </c>
      <c r="E3188">
        <v>0.00567991625253945</v>
      </c>
      <c r="G3188">
        <v>3179</v>
      </c>
      <c r="H3188">
        <f ca="1" t="shared" si="102"/>
        <v>0.0329515618125375</v>
      </c>
    </row>
    <row r="3189" spans="2:8">
      <c r="B3189" s="31">
        <v>43243</v>
      </c>
      <c r="C3189">
        <v>307.53952</v>
      </c>
      <c r="D3189">
        <f t="shared" si="101"/>
        <v>0.571336265986238</v>
      </c>
      <c r="E3189">
        <v>0.00565519839531515</v>
      </c>
      <c r="G3189">
        <v>3180</v>
      </c>
      <c r="H3189">
        <f ca="1" t="shared" si="102"/>
        <v>-0.0325789302830001</v>
      </c>
    </row>
    <row r="3190" spans="2:8">
      <c r="B3190" s="31">
        <v>44134</v>
      </c>
      <c r="C3190">
        <v>131.831039</v>
      </c>
      <c r="D3190">
        <f t="shared" si="101"/>
        <v>-0.229881689698281</v>
      </c>
      <c r="E3190">
        <v>0.00565413885572132</v>
      </c>
      <c r="G3190">
        <v>3181</v>
      </c>
      <c r="H3190">
        <f ca="1" t="shared" si="102"/>
        <v>-0.00542331484817632</v>
      </c>
    </row>
    <row r="3191" spans="2:8">
      <c r="B3191" s="31">
        <v>40766</v>
      </c>
      <c r="C3191">
        <v>162.136581</v>
      </c>
      <c r="D3191">
        <f t="shared" si="101"/>
        <v>-1.77086818550836</v>
      </c>
      <c r="E3191">
        <v>0.00565379505566357</v>
      </c>
      <c r="G3191">
        <v>3182</v>
      </c>
      <c r="H3191">
        <f ca="1" t="shared" si="102"/>
        <v>0.0661072453412855</v>
      </c>
    </row>
    <row r="3192" spans="2:8">
      <c r="B3192" s="31">
        <v>44659</v>
      </c>
      <c r="C3192">
        <v>449.259094</v>
      </c>
      <c r="D3192">
        <f t="shared" si="101"/>
        <v>0.683713935014969</v>
      </c>
      <c r="E3192">
        <v>0.00564100100330966</v>
      </c>
      <c r="G3192">
        <v>3183</v>
      </c>
      <c r="H3192">
        <f ca="1" t="shared" si="102"/>
        <v>0.0179238388799237</v>
      </c>
    </row>
    <row r="3193" spans="2:8">
      <c r="B3193" s="31">
        <v>40333</v>
      </c>
      <c r="C3193">
        <v>142.094391</v>
      </c>
      <c r="D3193">
        <f t="shared" si="101"/>
        <v>-1.79127428752624</v>
      </c>
      <c r="E3193">
        <v>0.00563771021756936</v>
      </c>
      <c r="G3193">
        <v>3184</v>
      </c>
      <c r="H3193">
        <f ca="1" t="shared" si="102"/>
        <v>0.00288008410517907</v>
      </c>
    </row>
    <row r="3194" spans="2:8">
      <c r="B3194" s="31">
        <v>42516</v>
      </c>
      <c r="C3194">
        <v>396.62442</v>
      </c>
      <c r="D3194">
        <f t="shared" si="101"/>
        <v>0.805018667282262</v>
      </c>
      <c r="E3194">
        <v>0.00563555567254272</v>
      </c>
      <c r="G3194">
        <v>3185</v>
      </c>
      <c r="H3194">
        <f ca="1" t="shared" si="102"/>
        <v>0.00241309561260878</v>
      </c>
    </row>
    <row r="3195" spans="2:8">
      <c r="B3195" s="31">
        <v>38058</v>
      </c>
      <c r="C3195">
        <v>77.334358</v>
      </c>
      <c r="D3195">
        <f t="shared" si="101"/>
        <v>-5.0676133756745</v>
      </c>
      <c r="E3195">
        <v>0.00562006346519356</v>
      </c>
      <c r="G3195">
        <v>3186</v>
      </c>
      <c r="H3195">
        <f ca="1" t="shared" si="102"/>
        <v>-0.0216718077533154</v>
      </c>
    </row>
    <row r="3196" spans="2:8">
      <c r="B3196" s="31">
        <v>45033</v>
      </c>
      <c r="C3196">
        <v>469.234985</v>
      </c>
      <c r="D3196">
        <f t="shared" si="101"/>
        <v>0.436726922652624</v>
      </c>
      <c r="E3196">
        <v>0.0056126164591073</v>
      </c>
      <c r="G3196">
        <v>3187</v>
      </c>
      <c r="H3196">
        <f ca="1" t="shared" si="102"/>
        <v>-0.071756333013636</v>
      </c>
    </row>
    <row r="3197" spans="2:8">
      <c r="B3197" s="31">
        <v>41001</v>
      </c>
      <c r="C3197">
        <v>264.307434</v>
      </c>
      <c r="D3197">
        <f t="shared" si="101"/>
        <v>0.843352427234415</v>
      </c>
      <c r="E3197">
        <v>0.00559958143288543</v>
      </c>
      <c r="G3197">
        <v>3188</v>
      </c>
      <c r="H3197">
        <f ca="1" t="shared" si="102"/>
        <v>-0.00391216399986582</v>
      </c>
    </row>
    <row r="3198" spans="2:8">
      <c r="B3198" s="31">
        <v>35879</v>
      </c>
      <c r="C3198">
        <v>41.403118</v>
      </c>
      <c r="D3198">
        <f t="shared" si="101"/>
        <v>-0.572676990172576</v>
      </c>
      <c r="E3198">
        <v>0.00558653577732956</v>
      </c>
      <c r="G3198">
        <v>3189</v>
      </c>
      <c r="H3198">
        <f ca="1" t="shared" si="102"/>
        <v>-0.0281134205580139</v>
      </c>
    </row>
    <row r="3199" spans="2:8">
      <c r="B3199" s="31">
        <v>35199</v>
      </c>
      <c r="C3199">
        <v>65.113731</v>
      </c>
      <c r="D3199">
        <f t="shared" si="101"/>
        <v>0.851904738802327</v>
      </c>
      <c r="E3199">
        <v>0.00558421387341476</v>
      </c>
      <c r="G3199">
        <v>3190</v>
      </c>
      <c r="H3199">
        <f ca="1" t="shared" si="102"/>
        <v>-0.017881618896351</v>
      </c>
    </row>
    <row r="3200" spans="2:8">
      <c r="B3200" s="31">
        <v>37070</v>
      </c>
      <c r="C3200">
        <v>9.643035</v>
      </c>
      <c r="D3200">
        <f t="shared" si="101"/>
        <v>-4.37221953461747</v>
      </c>
      <c r="E3200">
        <v>0.00558226740854924</v>
      </c>
      <c r="G3200">
        <v>3191</v>
      </c>
      <c r="H3200">
        <f ca="1" t="shared" si="102"/>
        <v>0.000560806491197263</v>
      </c>
    </row>
    <row r="3201" spans="2:8">
      <c r="B3201" s="31">
        <v>35689</v>
      </c>
      <c r="C3201">
        <v>51.804501</v>
      </c>
      <c r="D3201">
        <f t="shared" si="101"/>
        <v>0.73370001189665</v>
      </c>
      <c r="E3201">
        <v>0.00558105945272981</v>
      </c>
      <c r="G3201">
        <v>3192</v>
      </c>
      <c r="H3201">
        <f ca="1" t="shared" si="102"/>
        <v>0.0354104344708793</v>
      </c>
    </row>
    <row r="3202" spans="2:8">
      <c r="B3202" s="31">
        <v>37208</v>
      </c>
      <c r="C3202">
        <v>13.795538</v>
      </c>
      <c r="D3202">
        <f t="shared" si="101"/>
        <v>-4.20369455689224</v>
      </c>
      <c r="E3202">
        <v>0.00557404865254263</v>
      </c>
      <c r="G3202">
        <v>3193</v>
      </c>
      <c r="H3202">
        <f ca="1" t="shared" si="102"/>
        <v>-0.0138119870751233</v>
      </c>
    </row>
    <row r="3203" spans="2:8">
      <c r="B3203" s="31">
        <v>40024</v>
      </c>
      <c r="C3203">
        <v>71.787766</v>
      </c>
      <c r="D3203">
        <f t="shared" si="101"/>
        <v>-7.71130482037845</v>
      </c>
      <c r="E3203">
        <v>0.00556319025166499</v>
      </c>
      <c r="G3203">
        <v>3194</v>
      </c>
      <c r="H3203">
        <f ca="1" t="shared" si="102"/>
        <v>-0.0569544002406583</v>
      </c>
    </row>
    <row r="3204" spans="2:8">
      <c r="B3204" s="31">
        <v>45131</v>
      </c>
      <c r="C3204">
        <v>625.365112</v>
      </c>
      <c r="D3204">
        <f t="shared" si="101"/>
        <v>0.719738380608607</v>
      </c>
      <c r="E3204">
        <v>0.00556217949043499</v>
      </c>
      <c r="G3204">
        <v>3195</v>
      </c>
      <c r="H3204">
        <f ca="1" t="shared" si="102"/>
        <v>0.0172427157029438</v>
      </c>
    </row>
    <row r="3205" spans="2:8">
      <c r="B3205" s="31">
        <v>40715</v>
      </c>
      <c r="C3205">
        <v>175.265839</v>
      </c>
      <c r="D3205">
        <f t="shared" si="101"/>
        <v>0.534930283818742</v>
      </c>
      <c r="E3205">
        <v>0.00555439671275594</v>
      </c>
      <c r="G3205">
        <v>3196</v>
      </c>
      <c r="H3205">
        <f ca="1" t="shared" si="102"/>
        <v>0.00764431577009968</v>
      </c>
    </row>
    <row r="3206" spans="2:8">
      <c r="B3206" s="31">
        <v>38600</v>
      </c>
      <c r="C3206">
        <v>81.510834</v>
      </c>
      <c r="D3206">
        <f t="shared" si="101"/>
        <v>-4.06357181917682</v>
      </c>
      <c r="E3206">
        <v>0.00555056276322733</v>
      </c>
      <c r="G3206">
        <v>3197</v>
      </c>
      <c r="H3206">
        <f ca="1" t="shared" si="102"/>
        <v>0.00577379824344766</v>
      </c>
    </row>
    <row r="3207" spans="2:8">
      <c r="B3207" s="31">
        <v>44943</v>
      </c>
      <c r="C3207">
        <v>412.735962</v>
      </c>
      <c r="D3207">
        <f t="shared" si="101"/>
        <v>0.173823537576791</v>
      </c>
      <c r="E3207">
        <v>0.00553815807307808</v>
      </c>
      <c r="G3207">
        <v>3198</v>
      </c>
      <c r="H3207">
        <f ca="1" t="shared" si="102"/>
        <v>-0.0148042491577285</v>
      </c>
    </row>
    <row r="3208" spans="2:8">
      <c r="B3208" s="31">
        <v>42285</v>
      </c>
      <c r="C3208">
        <v>340.992737</v>
      </c>
      <c r="D3208">
        <f t="shared" si="101"/>
        <v>0.07618352293527</v>
      </c>
      <c r="E3208">
        <v>0.00553534370440259</v>
      </c>
      <c r="G3208">
        <v>3199</v>
      </c>
      <c r="H3208">
        <f ca="1" t="shared" si="102"/>
        <v>-0.0121725079779474</v>
      </c>
    </row>
    <row r="3209" spans="2:8">
      <c r="B3209" s="31">
        <v>42431</v>
      </c>
      <c r="C3209">
        <v>315.014709</v>
      </c>
      <c r="D3209">
        <f t="shared" si="101"/>
        <v>0.891579789691662</v>
      </c>
      <c r="E3209">
        <v>0.00551877087110876</v>
      </c>
      <c r="G3209">
        <v>3200</v>
      </c>
      <c r="H3209">
        <f ca="1" t="shared" si="102"/>
        <v>0.00626926413560442</v>
      </c>
    </row>
    <row r="3210" spans="2:8">
      <c r="B3210" s="31">
        <v>37816</v>
      </c>
      <c r="C3210">
        <v>34.153961</v>
      </c>
      <c r="D3210">
        <f t="shared" ref="D3210:D3273" si="103">(C3210-C3211)/C3210</f>
        <v>-13.8839618338851</v>
      </c>
      <c r="E3210">
        <v>0.00551195218616093</v>
      </c>
      <c r="G3210">
        <v>3201</v>
      </c>
      <c r="H3210">
        <f ca="1" t="shared" si="102"/>
        <v>-0.0146646168381145</v>
      </c>
    </row>
    <row r="3211" spans="2:8">
      <c r="B3211" s="31">
        <v>41894</v>
      </c>
      <c r="C3211">
        <v>508.346252</v>
      </c>
      <c r="D3211">
        <f t="shared" si="103"/>
        <v>0.095095419332412</v>
      </c>
      <c r="E3211">
        <v>0.00551049405592944</v>
      </c>
      <c r="G3211">
        <v>3202</v>
      </c>
      <c r="H3211">
        <f ca="1" t="shared" ref="H3211:H3274" si="104">_xlfn.NORM.INV(RAND(),N$12,N$13)</f>
        <v>-0.0383983923615954</v>
      </c>
    </row>
    <row r="3212" spans="2:8">
      <c r="B3212" s="31">
        <v>42528</v>
      </c>
      <c r="C3212">
        <v>460.004852</v>
      </c>
      <c r="D3212">
        <f t="shared" si="103"/>
        <v>0.914961566535824</v>
      </c>
      <c r="E3212">
        <v>0.00550690495760252</v>
      </c>
      <c r="G3212">
        <v>3203</v>
      </c>
      <c r="H3212">
        <f ca="1" t="shared" si="104"/>
        <v>-0.0119485253896332</v>
      </c>
    </row>
    <row r="3213" spans="2:8">
      <c r="B3213" s="31">
        <v>34453</v>
      </c>
      <c r="C3213">
        <v>39.118092</v>
      </c>
      <c r="D3213">
        <f t="shared" si="103"/>
        <v>0.5</v>
      </c>
      <c r="E3213">
        <v>0.00549464426843719</v>
      </c>
      <c r="G3213">
        <v>3204</v>
      </c>
      <c r="H3213">
        <f ca="1" t="shared" si="104"/>
        <v>-0.00512622533627909</v>
      </c>
    </row>
    <row r="3214" spans="2:8">
      <c r="B3214" s="31">
        <v>33366</v>
      </c>
      <c r="C3214">
        <v>19.559046</v>
      </c>
      <c r="D3214">
        <f t="shared" si="103"/>
        <v>-22.5816568456355</v>
      </c>
      <c r="E3214">
        <v>0.00549464426843719</v>
      </c>
      <c r="G3214">
        <v>3205</v>
      </c>
      <c r="H3214">
        <f ca="1" t="shared" si="104"/>
        <v>0.00862030392977775</v>
      </c>
    </row>
    <row r="3215" spans="2:8">
      <c r="B3215" s="31">
        <v>42713</v>
      </c>
      <c r="C3215">
        <v>461.234711</v>
      </c>
      <c r="D3215">
        <f t="shared" si="103"/>
        <v>0.0186382741692657</v>
      </c>
      <c r="E3215">
        <v>0.00549460380920903</v>
      </c>
      <c r="G3215">
        <v>3206</v>
      </c>
      <c r="H3215">
        <f ca="1" t="shared" si="104"/>
        <v>-0.017581714290674</v>
      </c>
    </row>
    <row r="3216" spans="2:8">
      <c r="B3216" s="31">
        <v>42786</v>
      </c>
      <c r="C3216">
        <v>452.638092</v>
      </c>
      <c r="D3216">
        <f t="shared" si="103"/>
        <v>-0.120649916490016</v>
      </c>
      <c r="E3216">
        <v>0.00548899450557059</v>
      </c>
      <c r="G3216">
        <v>3207</v>
      </c>
      <c r="H3216">
        <f ca="1" t="shared" si="104"/>
        <v>-0.00859681192001062</v>
      </c>
    </row>
    <row r="3217" spans="2:8">
      <c r="B3217" s="31">
        <v>42599</v>
      </c>
      <c r="C3217">
        <v>507.24884</v>
      </c>
      <c r="D3217">
        <f t="shared" si="103"/>
        <v>0.710173823167343</v>
      </c>
      <c r="E3217">
        <v>0.00548583610363695</v>
      </c>
      <c r="G3217">
        <v>3208</v>
      </c>
      <c r="H3217">
        <f ca="1" t="shared" si="104"/>
        <v>-0.00454904133156979</v>
      </c>
    </row>
    <row r="3218" spans="2:8">
      <c r="B3218" s="31">
        <v>38790</v>
      </c>
      <c r="C3218">
        <v>147.013992</v>
      </c>
      <c r="D3218">
        <f t="shared" si="103"/>
        <v>0.652788783532931</v>
      </c>
      <c r="E3218">
        <v>0.00548340323960461</v>
      </c>
      <c r="G3218">
        <v>3209</v>
      </c>
      <c r="H3218">
        <f ca="1" t="shared" si="104"/>
        <v>-0.0204167200241723</v>
      </c>
    </row>
    <row r="3219" spans="2:8">
      <c r="B3219" s="31">
        <v>35034</v>
      </c>
      <c r="C3219">
        <v>51.044907</v>
      </c>
      <c r="D3219">
        <f t="shared" si="103"/>
        <v>-8.41746615387114</v>
      </c>
      <c r="E3219">
        <v>0.00547944969318885</v>
      </c>
      <c r="G3219">
        <v>3210</v>
      </c>
      <c r="H3219">
        <f ca="1" t="shared" si="104"/>
        <v>-0.0131383520899193</v>
      </c>
    </row>
    <row r="3220" spans="2:8">
      <c r="B3220" s="31">
        <v>44498</v>
      </c>
      <c r="C3220">
        <v>480.713684</v>
      </c>
      <c r="D3220">
        <f t="shared" si="103"/>
        <v>0.959088928286052</v>
      </c>
      <c r="E3220">
        <v>0.00547859586206417</v>
      </c>
      <c r="G3220">
        <v>3211</v>
      </c>
      <c r="H3220">
        <f ca="1" t="shared" si="104"/>
        <v>-0.0311613741672001</v>
      </c>
    </row>
    <row r="3221" spans="2:8">
      <c r="B3221" s="31">
        <v>33372</v>
      </c>
      <c r="C3221">
        <v>19.666512</v>
      </c>
      <c r="D3221">
        <f t="shared" si="103"/>
        <v>-0.999999949152142</v>
      </c>
      <c r="E3221">
        <v>0.00546441585574515</v>
      </c>
      <c r="G3221">
        <v>3212</v>
      </c>
      <c r="H3221">
        <f ca="1" t="shared" si="104"/>
        <v>0.0754402925003721</v>
      </c>
    </row>
    <row r="3222" spans="2:8">
      <c r="B3222" s="31">
        <v>34456</v>
      </c>
      <c r="C3222">
        <v>39.333023</v>
      </c>
      <c r="D3222">
        <f t="shared" si="103"/>
        <v>0</v>
      </c>
      <c r="E3222">
        <v>0.00546439057074255</v>
      </c>
      <c r="G3222">
        <v>3213</v>
      </c>
      <c r="H3222">
        <f ca="1" t="shared" si="104"/>
        <v>0.02674195083186</v>
      </c>
    </row>
    <row r="3223" spans="2:8">
      <c r="B3223" s="31">
        <v>34446</v>
      </c>
      <c r="C3223">
        <v>39.333023</v>
      </c>
      <c r="D3223">
        <f t="shared" si="103"/>
        <v>-19.8734634508006</v>
      </c>
      <c r="E3223">
        <v>0.00546439057074255</v>
      </c>
      <c r="G3223">
        <v>3214</v>
      </c>
      <c r="H3223">
        <f ca="1" t="shared" si="104"/>
        <v>-0.0672242212343515</v>
      </c>
    </row>
    <row r="3224" spans="2:8">
      <c r="B3224" s="31">
        <v>45310</v>
      </c>
      <c r="C3224">
        <v>821.016418</v>
      </c>
      <c r="D3224">
        <f t="shared" si="103"/>
        <v>0.937486507121225</v>
      </c>
      <c r="E3224">
        <v>0.00546420985213482</v>
      </c>
      <c r="G3224">
        <v>3215</v>
      </c>
      <c r="H3224">
        <f ca="1" t="shared" si="104"/>
        <v>0.00988508356362921</v>
      </c>
    </row>
    <row r="3225" spans="2:8">
      <c r="B3225" s="31">
        <v>35018</v>
      </c>
      <c r="C3225">
        <v>51.324604</v>
      </c>
      <c r="D3225">
        <f t="shared" si="103"/>
        <v>-1.83384612183272</v>
      </c>
      <c r="E3225">
        <v>0.00544956956706376</v>
      </c>
      <c r="G3225">
        <v>3216</v>
      </c>
      <c r="H3225">
        <f ca="1" t="shared" si="104"/>
        <v>0.0389949535402277</v>
      </c>
    </row>
    <row r="3226" spans="2:8">
      <c r="B3226" s="31">
        <v>40186</v>
      </c>
      <c r="C3226">
        <v>145.44603</v>
      </c>
      <c r="D3226">
        <f t="shared" si="103"/>
        <v>-3.34559513931044</v>
      </c>
      <c r="E3226">
        <v>0.00544453499349556</v>
      </c>
      <c r="G3226">
        <v>3217</v>
      </c>
      <c r="H3226">
        <f ca="1" t="shared" si="104"/>
        <v>-0.00169038326650605</v>
      </c>
    </row>
    <row r="3227" spans="2:8">
      <c r="B3227" s="31">
        <v>45210</v>
      </c>
      <c r="C3227">
        <v>632.049561</v>
      </c>
      <c r="D3227">
        <f t="shared" si="103"/>
        <v>-0.478548885504249</v>
      </c>
      <c r="E3227">
        <v>0.00544165080117822</v>
      </c>
      <c r="G3227">
        <v>3218</v>
      </c>
      <c r="H3227">
        <f ca="1" t="shared" si="104"/>
        <v>-0.0134400283494828</v>
      </c>
    </row>
    <row r="3228" spans="2:8">
      <c r="B3228" s="31">
        <v>45345</v>
      </c>
      <c r="C3228">
        <v>934.516174</v>
      </c>
      <c r="D3228">
        <f t="shared" si="103"/>
        <v>0.95768081591277</v>
      </c>
      <c r="E3228">
        <v>0.00544062279654025</v>
      </c>
      <c r="G3228">
        <v>3219</v>
      </c>
      <c r="H3228">
        <f ca="1" t="shared" si="104"/>
        <v>-0.0182719991134725</v>
      </c>
    </row>
    <row r="3229" spans="2:8">
      <c r="B3229" s="31">
        <v>34449</v>
      </c>
      <c r="C3229">
        <v>39.547962</v>
      </c>
      <c r="D3229">
        <f t="shared" si="103"/>
        <v>0.497282742407814</v>
      </c>
      <c r="E3229">
        <v>0.00543489447066833</v>
      </c>
      <c r="G3229">
        <v>3220</v>
      </c>
      <c r="H3229">
        <f ca="1" t="shared" si="104"/>
        <v>0.0764952253487916</v>
      </c>
    </row>
    <row r="3230" spans="2:8">
      <c r="B3230" s="31">
        <v>33977</v>
      </c>
      <c r="C3230">
        <v>19.881443</v>
      </c>
      <c r="D3230">
        <f t="shared" si="103"/>
        <v>-2.25681199297254</v>
      </c>
      <c r="E3230">
        <v>0.00540514086427236</v>
      </c>
      <c r="G3230">
        <v>3221</v>
      </c>
      <c r="H3230">
        <f ca="1" t="shared" si="104"/>
        <v>0.0271706288565083</v>
      </c>
    </row>
    <row r="3231" spans="2:8">
      <c r="B3231" s="31">
        <v>35198</v>
      </c>
      <c r="C3231">
        <v>64.750122</v>
      </c>
      <c r="D3231">
        <f t="shared" si="103"/>
        <v>-5.54696116248244</v>
      </c>
      <c r="E3231">
        <v>0.00539994349354283</v>
      </c>
      <c r="G3231">
        <v>3222</v>
      </c>
      <c r="H3231">
        <f ca="1" t="shared" si="104"/>
        <v>0.00974146056261157</v>
      </c>
    </row>
    <row r="3232" spans="2:8">
      <c r="B3232" s="31">
        <v>45021</v>
      </c>
      <c r="C3232">
        <v>423.916534</v>
      </c>
      <c r="D3232">
        <f t="shared" si="103"/>
        <v>0.824895018131093</v>
      </c>
      <c r="E3232">
        <v>0.00539209211405753</v>
      </c>
      <c r="G3232">
        <v>3223</v>
      </c>
      <c r="H3232">
        <f ca="1" t="shared" si="104"/>
        <v>-0.0546868081797993</v>
      </c>
    </row>
    <row r="3233" spans="2:8">
      <c r="B3233" s="31">
        <v>38425</v>
      </c>
      <c r="C3233">
        <v>74.229897</v>
      </c>
      <c r="D3233">
        <f t="shared" si="103"/>
        <v>0.457257242321109</v>
      </c>
      <c r="E3233">
        <v>0.00537821034562381</v>
      </c>
      <c r="G3233">
        <v>3224</v>
      </c>
      <c r="H3233">
        <f ca="1" t="shared" si="104"/>
        <v>0.0159819661449852</v>
      </c>
    </row>
    <row r="3234" spans="2:8">
      <c r="B3234" s="31">
        <v>34543</v>
      </c>
      <c r="C3234">
        <v>40.287739</v>
      </c>
      <c r="D3234">
        <f t="shared" si="103"/>
        <v>-0.29130723866137</v>
      </c>
      <c r="E3234">
        <v>0.00537694607284863</v>
      </c>
      <c r="G3234">
        <v>3225</v>
      </c>
      <c r="H3234">
        <f ca="1" t="shared" si="104"/>
        <v>-0.0554578350592877</v>
      </c>
    </row>
    <row r="3235" spans="2:8">
      <c r="B3235" s="31">
        <v>35051</v>
      </c>
      <c r="C3235">
        <v>52.023849</v>
      </c>
      <c r="D3235">
        <f t="shared" si="103"/>
        <v>-7.35004341950939</v>
      </c>
      <c r="E3235">
        <v>0.00537661102314818</v>
      </c>
      <c r="G3235">
        <v>3226</v>
      </c>
      <c r="H3235">
        <f ca="1" t="shared" si="104"/>
        <v>-0.00652113905568704</v>
      </c>
    </row>
    <row r="3236" spans="2:8">
      <c r="B3236" s="31">
        <v>43112</v>
      </c>
      <c r="C3236">
        <v>434.401398</v>
      </c>
      <c r="D3236">
        <f t="shared" si="103"/>
        <v>0.0622283310423416</v>
      </c>
      <c r="E3236">
        <v>0.00537631787271541</v>
      </c>
      <c r="G3236">
        <v>3227</v>
      </c>
      <c r="H3236">
        <f ca="1" t="shared" si="104"/>
        <v>0.0155401279709261</v>
      </c>
    </row>
    <row r="3237" spans="2:8">
      <c r="B3237" s="31">
        <v>44862</v>
      </c>
      <c r="C3237">
        <v>407.369324</v>
      </c>
      <c r="D3237">
        <f t="shared" si="103"/>
        <v>0.881595335833387</v>
      </c>
      <c r="E3237">
        <v>0.00536712479607322</v>
      </c>
      <c r="G3237">
        <v>3228</v>
      </c>
      <c r="H3237">
        <f ca="1" t="shared" si="104"/>
        <v>0.04914218520938</v>
      </c>
    </row>
    <row r="3238" spans="2:8">
      <c r="B3238" s="31">
        <v>37894</v>
      </c>
      <c r="C3238">
        <v>48.234428</v>
      </c>
      <c r="D3238">
        <f t="shared" si="103"/>
        <v>0.166720418038336</v>
      </c>
      <c r="E3238">
        <v>0.0053667268532759</v>
      </c>
      <c r="G3238">
        <v>3229</v>
      </c>
      <c r="H3238">
        <f ca="1" t="shared" si="104"/>
        <v>0.0159122363594347</v>
      </c>
    </row>
    <row r="3239" spans="2:8">
      <c r="B3239" s="31">
        <v>34432</v>
      </c>
      <c r="C3239">
        <v>40.192764</v>
      </c>
      <c r="D3239">
        <f t="shared" si="103"/>
        <v>-7.20234069993295</v>
      </c>
      <c r="E3239">
        <v>0.00534760435982947</v>
      </c>
      <c r="G3239">
        <v>3230</v>
      </c>
      <c r="H3239">
        <f ca="1" t="shared" si="104"/>
        <v>0.0118539698602806</v>
      </c>
    </row>
    <row r="3240" spans="2:8">
      <c r="B3240" s="31">
        <v>41535</v>
      </c>
      <c r="C3240">
        <v>329.674744</v>
      </c>
      <c r="D3240">
        <f t="shared" si="103"/>
        <v>0.932454574075593</v>
      </c>
      <c r="E3240">
        <v>0.00534362438149024</v>
      </c>
      <c r="G3240">
        <v>3231</v>
      </c>
      <c r="H3240">
        <f ca="1" t="shared" si="104"/>
        <v>-0.00438199201517646</v>
      </c>
    </row>
    <row r="3241" spans="2:8">
      <c r="B3241" s="31">
        <v>36055</v>
      </c>
      <c r="C3241">
        <v>22.268021</v>
      </c>
      <c r="D3241">
        <f t="shared" si="103"/>
        <v>-4.44042059238223</v>
      </c>
      <c r="E3241">
        <v>0.00533868725918658</v>
      </c>
      <c r="G3241">
        <v>3232</v>
      </c>
      <c r="H3241">
        <f ca="1" t="shared" si="104"/>
        <v>0.00485250578686142</v>
      </c>
    </row>
    <row r="3242" spans="2:8">
      <c r="B3242" s="31">
        <v>43717</v>
      </c>
      <c r="C3242">
        <v>121.1474</v>
      </c>
      <c r="D3242">
        <f t="shared" si="103"/>
        <v>-2.33564564324121</v>
      </c>
      <c r="E3242">
        <v>0.00533219037304974</v>
      </c>
      <c r="G3242">
        <v>3233</v>
      </c>
      <c r="H3242">
        <f ca="1" t="shared" si="104"/>
        <v>-0.0359096343477191</v>
      </c>
    </row>
    <row r="3243" spans="2:8">
      <c r="B3243" s="31">
        <v>41702</v>
      </c>
      <c r="C3243">
        <v>404.104797</v>
      </c>
      <c r="D3243">
        <f t="shared" si="103"/>
        <v>0.710296240309169</v>
      </c>
      <c r="E3243">
        <v>0.00532816491163805</v>
      </c>
      <c r="G3243">
        <v>3234</v>
      </c>
      <c r="H3243">
        <f ca="1" t="shared" si="104"/>
        <v>-0.0165401071046894</v>
      </c>
    </row>
    <row r="3244" spans="2:8">
      <c r="B3244" s="31">
        <v>39266</v>
      </c>
      <c r="C3244">
        <v>117.070679</v>
      </c>
      <c r="D3244">
        <f t="shared" si="103"/>
        <v>-2.8366543428009</v>
      </c>
      <c r="E3244">
        <v>0.00532184493437503</v>
      </c>
      <c r="G3244">
        <v>3235</v>
      </c>
      <c r="H3244">
        <f ca="1" t="shared" si="104"/>
        <v>0.065914588166575</v>
      </c>
    </row>
    <row r="3245" spans="2:8">
      <c r="B3245" s="31">
        <v>42900</v>
      </c>
      <c r="C3245">
        <v>449.159729</v>
      </c>
      <c r="D3245">
        <f t="shared" si="103"/>
        <v>0.875490672049987</v>
      </c>
      <c r="E3245">
        <v>0.00531041152177749</v>
      </c>
      <c r="G3245">
        <v>3236</v>
      </c>
      <c r="H3245">
        <f ca="1" t="shared" si="104"/>
        <v>-0.0242228701364552</v>
      </c>
    </row>
    <row r="3246" spans="2:8">
      <c r="B3246" s="31">
        <v>35639</v>
      </c>
      <c r="C3246">
        <v>55.924576</v>
      </c>
      <c r="D3246">
        <f t="shared" si="103"/>
        <v>-5.87275039867982</v>
      </c>
      <c r="E3246">
        <v>0.00529928023057341</v>
      </c>
      <c r="G3246">
        <v>3237</v>
      </c>
      <c r="H3246">
        <f ca="1" t="shared" si="104"/>
        <v>0.0288799996801762</v>
      </c>
    </row>
    <row r="3247" spans="2:8">
      <c r="B3247" s="31">
        <v>42509</v>
      </c>
      <c r="C3247">
        <v>384.355652</v>
      </c>
      <c r="D3247">
        <f t="shared" si="103"/>
        <v>-0.00312007640257095</v>
      </c>
      <c r="E3247">
        <v>0.00529847548592831</v>
      </c>
      <c r="G3247">
        <v>3238</v>
      </c>
      <c r="H3247">
        <f ca="1" t="shared" si="104"/>
        <v>-0.0248488223265227</v>
      </c>
    </row>
    <row r="3248" spans="2:8">
      <c r="B3248" s="31">
        <v>44925</v>
      </c>
      <c r="C3248">
        <v>385.554871</v>
      </c>
      <c r="D3248">
        <f t="shared" si="103"/>
        <v>0.855818187808604</v>
      </c>
      <c r="E3248">
        <v>0.00528429065029235</v>
      </c>
      <c r="G3248">
        <v>3239</v>
      </c>
      <c r="H3248">
        <f ca="1" t="shared" si="104"/>
        <v>-0.0471308718588699</v>
      </c>
    </row>
    <row r="3249" spans="2:8">
      <c r="B3249" s="31">
        <v>35100</v>
      </c>
      <c r="C3249">
        <v>55.59</v>
      </c>
      <c r="D3249">
        <f t="shared" si="103"/>
        <v>-0.282543766864544</v>
      </c>
      <c r="E3249">
        <v>0.00528327037236916</v>
      </c>
      <c r="G3249">
        <v>3240</v>
      </c>
      <c r="H3249">
        <f ca="1" t="shared" si="104"/>
        <v>-0.0143587273696008</v>
      </c>
    </row>
    <row r="3250" spans="2:8">
      <c r="B3250" s="31">
        <v>37987</v>
      </c>
      <c r="C3250">
        <v>71.296608</v>
      </c>
      <c r="D3250">
        <f t="shared" si="103"/>
        <v>-1.64325019501629</v>
      </c>
      <c r="E3250">
        <v>0.00528123301461981</v>
      </c>
      <c r="G3250">
        <v>3241</v>
      </c>
      <c r="H3250">
        <f ca="1" t="shared" si="104"/>
        <v>0.0339308547521968</v>
      </c>
    </row>
    <row r="3251" spans="2:8">
      <c r="B3251" s="31">
        <v>40407</v>
      </c>
      <c r="C3251">
        <v>188.454773</v>
      </c>
      <c r="D3251">
        <f t="shared" si="103"/>
        <v>0.580311462846314</v>
      </c>
      <c r="E3251">
        <v>0.0052650192096752</v>
      </c>
      <c r="G3251">
        <v>3242</v>
      </c>
      <c r="H3251">
        <f ca="1" t="shared" si="104"/>
        <v>0.00677629613407973</v>
      </c>
    </row>
    <row r="3252" spans="2:8">
      <c r="B3252" s="31">
        <v>38327</v>
      </c>
      <c r="C3252">
        <v>79.092308</v>
      </c>
      <c r="D3252">
        <f t="shared" si="103"/>
        <v>0.547256883690889</v>
      </c>
      <c r="E3252">
        <v>0.00524906922680772</v>
      </c>
      <c r="G3252">
        <v>3243</v>
      </c>
      <c r="H3252">
        <f ca="1" t="shared" si="104"/>
        <v>0.0249380181034944</v>
      </c>
    </row>
    <row r="3253" spans="2:8">
      <c r="B3253" s="31">
        <v>35852</v>
      </c>
      <c r="C3253">
        <v>35.808498</v>
      </c>
      <c r="D3253">
        <f t="shared" si="103"/>
        <v>-2.50185617950242</v>
      </c>
      <c r="E3253">
        <v>0.0052484189646827</v>
      </c>
      <c r="G3253">
        <v>3244</v>
      </c>
      <c r="H3253">
        <f ca="1" t="shared" si="104"/>
        <v>0.029195922373455</v>
      </c>
    </row>
    <row r="3254" spans="2:8">
      <c r="B3254" s="31">
        <v>38889</v>
      </c>
      <c r="C3254">
        <v>125.39621</v>
      </c>
      <c r="D3254">
        <f t="shared" si="103"/>
        <v>0.670079861265344</v>
      </c>
      <c r="E3254">
        <v>0.00524795765358458</v>
      </c>
      <c r="G3254">
        <v>3245</v>
      </c>
      <c r="H3254">
        <f ca="1" t="shared" si="104"/>
        <v>0.0407272963265952</v>
      </c>
    </row>
    <row r="3255" spans="2:8">
      <c r="B3255" s="31">
        <v>34717</v>
      </c>
      <c r="C3255">
        <v>41.370735</v>
      </c>
      <c r="D3255">
        <f t="shared" si="103"/>
        <v>0</v>
      </c>
      <c r="E3255">
        <v>0.00523573003960422</v>
      </c>
      <c r="G3255">
        <v>3246</v>
      </c>
      <c r="H3255">
        <f ca="1" t="shared" si="104"/>
        <v>-0.0072449287225581</v>
      </c>
    </row>
    <row r="3256" spans="2:8">
      <c r="B3256" s="31">
        <v>34715</v>
      </c>
      <c r="C3256">
        <v>41.370735</v>
      </c>
      <c r="D3256">
        <f t="shared" si="103"/>
        <v>-1.92056573324114</v>
      </c>
      <c r="E3256">
        <v>0.00523573003960422</v>
      </c>
      <c r="G3256">
        <v>3247</v>
      </c>
      <c r="H3256">
        <f ca="1" t="shared" si="104"/>
        <v>-0.0538457179231113</v>
      </c>
    </row>
    <row r="3257" spans="2:8">
      <c r="B3257" s="31">
        <v>39505</v>
      </c>
      <c r="C3257">
        <v>120.825951</v>
      </c>
      <c r="D3257">
        <f t="shared" si="103"/>
        <v>0.48106684465492</v>
      </c>
      <c r="E3257">
        <v>0.00522684899041269</v>
      </c>
      <c r="G3257">
        <v>3248</v>
      </c>
      <c r="H3257">
        <f ca="1" t="shared" si="104"/>
        <v>-0.0377667541030915</v>
      </c>
    </row>
    <row r="3258" spans="2:8">
      <c r="B3258" s="31">
        <v>38231</v>
      </c>
      <c r="C3258">
        <v>62.700592</v>
      </c>
      <c r="D3258">
        <f t="shared" si="103"/>
        <v>-1.19096499120774</v>
      </c>
      <c r="E3258">
        <v>0.0052212106705468</v>
      </c>
      <c r="G3258">
        <v>3249</v>
      </c>
      <c r="H3258">
        <f ca="1" t="shared" si="104"/>
        <v>0.0720637955322503</v>
      </c>
    </row>
    <row r="3259" spans="2:8">
      <c r="B3259" s="31">
        <v>39381</v>
      </c>
      <c r="C3259">
        <v>137.374802</v>
      </c>
      <c r="D3259">
        <f t="shared" si="103"/>
        <v>-1.6340501076755</v>
      </c>
      <c r="E3259">
        <v>0.00521882462840586</v>
      </c>
      <c r="G3259">
        <v>3250</v>
      </c>
      <c r="H3259">
        <f ca="1" t="shared" si="104"/>
        <v>-0.00110760633135839</v>
      </c>
    </row>
    <row r="3260" spans="2:8">
      <c r="B3260" s="31">
        <v>43196</v>
      </c>
      <c r="C3260">
        <v>361.852112</v>
      </c>
      <c r="D3260">
        <f t="shared" si="103"/>
        <v>0.885070890507888</v>
      </c>
      <c r="E3260">
        <v>0.00521836114086289</v>
      </c>
      <c r="G3260">
        <v>3251</v>
      </c>
      <c r="H3260">
        <f ca="1" t="shared" si="104"/>
        <v>0.0170367987985816</v>
      </c>
    </row>
    <row r="3261" spans="2:8">
      <c r="B3261" s="31">
        <v>34718</v>
      </c>
      <c r="C3261">
        <v>41.587341</v>
      </c>
      <c r="D3261">
        <f t="shared" si="103"/>
        <v>0</v>
      </c>
      <c r="E3261">
        <v>0.00520845994938697</v>
      </c>
      <c r="G3261">
        <v>3252</v>
      </c>
      <c r="H3261">
        <f ca="1" t="shared" si="104"/>
        <v>0.0289946277864237</v>
      </c>
    </row>
    <row r="3262" spans="2:8">
      <c r="B3262" s="31">
        <v>34521</v>
      </c>
      <c r="C3262">
        <v>41.587341</v>
      </c>
      <c r="D3262">
        <f t="shared" si="103"/>
        <v>-7.02950104456065</v>
      </c>
      <c r="E3262">
        <v>0.00520845994938697</v>
      </c>
      <c r="G3262">
        <v>3253</v>
      </c>
      <c r="H3262">
        <f ca="1" t="shared" si="104"/>
        <v>0.0141893206938891</v>
      </c>
    </row>
    <row r="3263" spans="2:8">
      <c r="B3263" s="31">
        <v>43210</v>
      </c>
      <c r="C3263">
        <v>333.925598</v>
      </c>
      <c r="D3263">
        <f t="shared" si="103"/>
        <v>-0.100988625017002</v>
      </c>
      <c r="E3263">
        <v>0.00520842669869224</v>
      </c>
      <c r="G3263">
        <v>3254</v>
      </c>
      <c r="H3263">
        <f ca="1" t="shared" si="104"/>
        <v>0.0246683003675879</v>
      </c>
    </row>
    <row r="3264" spans="2:8">
      <c r="B3264" s="31">
        <v>41631</v>
      </c>
      <c r="C3264">
        <v>367.648285</v>
      </c>
      <c r="D3264">
        <f t="shared" si="103"/>
        <v>0.557351317441886</v>
      </c>
      <c r="E3264">
        <v>0.0051911244465617</v>
      </c>
      <c r="G3264">
        <v>3255</v>
      </c>
      <c r="H3264">
        <f ca="1" t="shared" si="104"/>
        <v>-0.02881418719118</v>
      </c>
    </row>
    <row r="3265" spans="2:8">
      <c r="B3265" s="31">
        <v>43515</v>
      </c>
      <c r="C3265">
        <v>162.739029</v>
      </c>
      <c r="D3265">
        <f t="shared" si="103"/>
        <v>-1.59053441322917</v>
      </c>
      <c r="E3265">
        <v>0.00519086911843371</v>
      </c>
      <c r="G3265">
        <v>3256</v>
      </c>
      <c r="H3265">
        <f ca="1" t="shared" si="104"/>
        <v>-0.0272872492765915</v>
      </c>
    </row>
    <row r="3266" spans="2:8">
      <c r="B3266" s="31">
        <v>43095</v>
      </c>
      <c r="C3266">
        <v>421.581055</v>
      </c>
      <c r="D3266">
        <f t="shared" si="103"/>
        <v>0.900840088746398</v>
      </c>
      <c r="E3266">
        <v>0.00518626720548429</v>
      </c>
      <c r="G3266">
        <v>3257</v>
      </c>
      <c r="H3266">
        <f ca="1" t="shared" si="104"/>
        <v>-0.0220107487498844</v>
      </c>
    </row>
    <row r="3267" spans="2:8">
      <c r="B3267" s="31">
        <v>34760</v>
      </c>
      <c r="C3267">
        <v>41.80394</v>
      </c>
      <c r="D3267">
        <f t="shared" si="103"/>
        <v>0</v>
      </c>
      <c r="E3267">
        <v>0.00518130587691005</v>
      </c>
      <c r="G3267">
        <v>3258</v>
      </c>
      <c r="H3267">
        <f ca="1" t="shared" si="104"/>
        <v>0.0169097593744194</v>
      </c>
    </row>
    <row r="3268" spans="2:8">
      <c r="B3268" s="31">
        <v>34523</v>
      </c>
      <c r="C3268">
        <v>41.80394</v>
      </c>
      <c r="D3268">
        <f t="shared" si="103"/>
        <v>0.503846192488076</v>
      </c>
      <c r="E3268">
        <v>0.00518130587691005</v>
      </c>
      <c r="G3268">
        <v>3259</v>
      </c>
      <c r="H3268">
        <f ca="1" t="shared" si="104"/>
        <v>0.0201171727300872</v>
      </c>
    </row>
    <row r="3269" spans="2:8">
      <c r="B3269" s="31">
        <v>33443</v>
      </c>
      <c r="C3269">
        <v>20.741184</v>
      </c>
      <c r="D3269">
        <f t="shared" si="103"/>
        <v>-2.23909377593873</v>
      </c>
      <c r="E3269">
        <v>0.00518128569709436</v>
      </c>
      <c r="G3269">
        <v>3260</v>
      </c>
      <c r="H3269">
        <f ca="1" t="shared" si="104"/>
        <v>-0.0270980368548184</v>
      </c>
    </row>
    <row r="3270" spans="2:8">
      <c r="B3270" s="31">
        <v>43929</v>
      </c>
      <c r="C3270">
        <v>67.18264</v>
      </c>
      <c r="D3270">
        <f t="shared" si="103"/>
        <v>-3.43343252066308</v>
      </c>
      <c r="E3270">
        <v>0.00517740892587744</v>
      </c>
      <c r="G3270">
        <v>3261</v>
      </c>
      <c r="H3270">
        <f ca="1" t="shared" si="104"/>
        <v>0.0234870441337687</v>
      </c>
    </row>
    <row r="3271" spans="2:8">
      <c r="B3271" s="31">
        <v>44413</v>
      </c>
      <c r="C3271">
        <v>297.849701</v>
      </c>
      <c r="D3271">
        <f t="shared" si="103"/>
        <v>-0.517183866503193</v>
      </c>
      <c r="E3271">
        <v>0.0051719575169222</v>
      </c>
      <c r="G3271">
        <v>3262</v>
      </c>
      <c r="H3271">
        <f ca="1" t="shared" si="104"/>
        <v>-0.00256356716785822</v>
      </c>
    </row>
    <row r="3272" spans="2:8">
      <c r="B3272" s="31">
        <v>42702</v>
      </c>
      <c r="C3272">
        <v>451.892761</v>
      </c>
      <c r="D3272">
        <f t="shared" si="103"/>
        <v>0.370950040511935</v>
      </c>
      <c r="E3272">
        <v>0.00516828372030505</v>
      </c>
      <c r="G3272">
        <v>3263</v>
      </c>
      <c r="H3272">
        <f ca="1" t="shared" si="104"/>
        <v>-0.00823831569184744</v>
      </c>
    </row>
    <row r="3273" spans="2:8">
      <c r="B3273" s="31">
        <v>41488</v>
      </c>
      <c r="C3273">
        <v>284.263123</v>
      </c>
      <c r="D3273">
        <f t="shared" si="103"/>
        <v>-0.942505922584971</v>
      </c>
      <c r="E3273">
        <v>0.00516450739197708</v>
      </c>
      <c r="G3273">
        <v>3264</v>
      </c>
      <c r="H3273">
        <f ca="1" t="shared" si="104"/>
        <v>-0.00176914738648011</v>
      </c>
    </row>
    <row r="3274" spans="2:8">
      <c r="B3274" s="31">
        <v>42047</v>
      </c>
      <c r="C3274">
        <v>552.1828</v>
      </c>
      <c r="D3274">
        <f t="shared" ref="D3274:D3337" si="105">(C3274-C3275)/C3274</f>
        <v>0.900885192367455</v>
      </c>
      <c r="E3274">
        <v>0.00516195361391204</v>
      </c>
      <c r="G3274">
        <v>3265</v>
      </c>
      <c r="H3274">
        <f ca="1" t="shared" si="104"/>
        <v>-0.0416962480289357</v>
      </c>
    </row>
    <row r="3275" spans="2:8">
      <c r="B3275" s="31">
        <v>37902</v>
      </c>
      <c r="C3275">
        <v>54.729492</v>
      </c>
      <c r="D3275">
        <f t="shared" si="105"/>
        <v>-0.39960067599385</v>
      </c>
      <c r="E3275">
        <v>0.0051598140176416</v>
      </c>
      <c r="G3275">
        <v>3266</v>
      </c>
      <c r="H3275">
        <f ca="1" t="shared" ref="H3275:H3338" si="106">_xlfn.NORM.INV(RAND(),N$12,N$13)</f>
        <v>-0.0254583240531543</v>
      </c>
    </row>
    <row r="3276" spans="2:8">
      <c r="B3276" s="31">
        <v>38113</v>
      </c>
      <c r="C3276">
        <v>76.599434</v>
      </c>
      <c r="D3276">
        <f t="shared" si="105"/>
        <v>0.451424993558046</v>
      </c>
      <c r="E3276">
        <v>0.00515844542663329</v>
      </c>
      <c r="G3276">
        <v>3267</v>
      </c>
      <c r="H3276">
        <f ca="1" t="shared" si="106"/>
        <v>0.0315839154689373</v>
      </c>
    </row>
    <row r="3277" spans="2:8">
      <c r="B3277" s="31">
        <v>34761</v>
      </c>
      <c r="C3277">
        <v>42.020535</v>
      </c>
      <c r="D3277">
        <f t="shared" si="105"/>
        <v>0</v>
      </c>
      <c r="E3277">
        <v>0.00515450362542993</v>
      </c>
      <c r="G3277">
        <v>3268</v>
      </c>
      <c r="H3277">
        <f ca="1" t="shared" si="106"/>
        <v>-0.0123555171089701</v>
      </c>
    </row>
    <row r="3278" spans="2:8">
      <c r="B3278" s="31">
        <v>34526</v>
      </c>
      <c r="C3278">
        <v>42.020535</v>
      </c>
      <c r="D3278">
        <f t="shared" si="105"/>
        <v>-9.56961554630373</v>
      </c>
      <c r="E3278">
        <v>0.00515450362542993</v>
      </c>
      <c r="G3278">
        <v>3269</v>
      </c>
      <c r="H3278">
        <f ca="1" t="shared" si="106"/>
        <v>-0.0105691171506258</v>
      </c>
    </row>
    <row r="3279" spans="2:8">
      <c r="B3279" s="31">
        <v>42948</v>
      </c>
      <c r="C3279">
        <v>444.1409</v>
      </c>
      <c r="D3279">
        <f t="shared" si="105"/>
        <v>0.842432313709456</v>
      </c>
      <c r="E3279">
        <v>0.00514655822060072</v>
      </c>
      <c r="G3279">
        <v>3270</v>
      </c>
      <c r="H3279">
        <f ca="1" t="shared" si="106"/>
        <v>0.0513657539882838</v>
      </c>
    </row>
    <row r="3280" spans="2:8">
      <c r="B3280" s="31">
        <v>38511</v>
      </c>
      <c r="C3280">
        <v>69.982254</v>
      </c>
      <c r="D3280">
        <f t="shared" si="105"/>
        <v>-4.81251655598289</v>
      </c>
      <c r="E3280">
        <v>0.00513403012140762</v>
      </c>
      <c r="G3280">
        <v>3271</v>
      </c>
      <c r="H3280">
        <f ca="1" t="shared" si="106"/>
        <v>0.0265408468275942</v>
      </c>
    </row>
    <row r="3281" spans="2:8">
      <c r="B3281" s="31">
        <v>44736</v>
      </c>
      <c r="C3281">
        <v>406.77301</v>
      </c>
      <c r="D3281">
        <f t="shared" si="105"/>
        <v>0.896165330634891</v>
      </c>
      <c r="E3281">
        <v>0.00513063784639983</v>
      </c>
      <c r="G3281">
        <v>3272</v>
      </c>
      <c r="H3281">
        <f ca="1" t="shared" si="106"/>
        <v>-0.015181681939441</v>
      </c>
    </row>
    <row r="3282" spans="2:8">
      <c r="B3282" s="31">
        <v>34515</v>
      </c>
      <c r="C3282">
        <v>42.237141</v>
      </c>
      <c r="D3282">
        <f t="shared" si="105"/>
        <v>-2.44478304059453</v>
      </c>
      <c r="E3282">
        <v>0.0051283300638175</v>
      </c>
      <c r="G3282">
        <v>3273</v>
      </c>
      <c r="H3282">
        <f ca="1" t="shared" si="106"/>
        <v>-0.00479190264262314</v>
      </c>
    </row>
    <row r="3283" spans="2:8">
      <c r="B3283" s="31">
        <v>38975</v>
      </c>
      <c r="C3283">
        <v>145.497787</v>
      </c>
      <c r="D3283">
        <f t="shared" si="105"/>
        <v>-0.283339574092629</v>
      </c>
      <c r="E3283">
        <v>0.00511685445772438</v>
      </c>
      <c r="G3283">
        <v>3274</v>
      </c>
      <c r="H3283">
        <f ca="1" t="shared" si="106"/>
        <v>-0.0412260418163287</v>
      </c>
    </row>
    <row r="3284" spans="2:8">
      <c r="B3284" s="31">
        <v>40416</v>
      </c>
      <c r="C3284">
        <v>186.723068</v>
      </c>
      <c r="D3284">
        <f t="shared" si="105"/>
        <v>0.772637990288377</v>
      </c>
      <c r="E3284">
        <v>0.00511322468201947</v>
      </c>
      <c r="G3284">
        <v>3275</v>
      </c>
      <c r="H3284">
        <f ca="1" t="shared" si="106"/>
        <v>0.0336212327752867</v>
      </c>
    </row>
    <row r="3285" spans="2:8">
      <c r="B3285" s="31">
        <v>34516</v>
      </c>
      <c r="C3285">
        <v>42.453732</v>
      </c>
      <c r="D3285">
        <f t="shared" si="105"/>
        <v>0.644071409316853</v>
      </c>
      <c r="E3285">
        <v>0.00510181295722131</v>
      </c>
      <c r="G3285">
        <v>3276</v>
      </c>
      <c r="H3285">
        <f ca="1" t="shared" si="106"/>
        <v>0.0168128176129563</v>
      </c>
    </row>
    <row r="3286" spans="2:8">
      <c r="B3286" s="31">
        <v>36949</v>
      </c>
      <c r="C3286">
        <v>15.110497</v>
      </c>
      <c r="D3286">
        <f t="shared" si="105"/>
        <v>-0.402035419483555</v>
      </c>
      <c r="E3286">
        <v>0.00508897887342823</v>
      </c>
      <c r="G3286">
        <v>3277</v>
      </c>
      <c r="H3286">
        <f ca="1" t="shared" si="106"/>
        <v>0.034161092487463</v>
      </c>
    </row>
    <row r="3287" spans="2:8">
      <c r="B3287" s="31">
        <v>37308</v>
      </c>
      <c r="C3287">
        <v>21.185452</v>
      </c>
      <c r="D3287">
        <f t="shared" si="105"/>
        <v>-2.36213780097777</v>
      </c>
      <c r="E3287">
        <v>0.00508155313372597</v>
      </c>
      <c r="G3287">
        <v>3278</v>
      </c>
      <c r="H3287">
        <f ca="1" t="shared" si="106"/>
        <v>0.0270251110491771</v>
      </c>
    </row>
    <row r="3288" spans="2:8">
      <c r="B3288" s="31">
        <v>38530</v>
      </c>
      <c r="C3288">
        <v>71.228409</v>
      </c>
      <c r="D3288">
        <f t="shared" si="105"/>
        <v>-12.5013869536241</v>
      </c>
      <c r="E3288">
        <v>0.00508148370968111</v>
      </c>
      <c r="G3288">
        <v>3279</v>
      </c>
      <c r="H3288">
        <f ca="1" t="shared" si="106"/>
        <v>-0.0291645440675085</v>
      </c>
    </row>
    <row r="3289" spans="2:8">
      <c r="B3289" s="31">
        <v>45426</v>
      </c>
      <c r="C3289">
        <v>961.682312</v>
      </c>
      <c r="D3289">
        <f t="shared" si="105"/>
        <v>0.265173913274595</v>
      </c>
      <c r="E3289">
        <v>0.00507958703102362</v>
      </c>
      <c r="G3289">
        <v>3280</v>
      </c>
      <c r="H3289">
        <f ca="1" t="shared" si="106"/>
        <v>-0.0163494527106943</v>
      </c>
    </row>
    <row r="3290" spans="2:8">
      <c r="B3290" s="31">
        <v>45281</v>
      </c>
      <c r="C3290">
        <v>706.66925</v>
      </c>
      <c r="D3290">
        <f t="shared" si="105"/>
        <v>0.598134758233785</v>
      </c>
      <c r="E3290">
        <v>0.0050786531322822</v>
      </c>
      <c r="G3290">
        <v>3281</v>
      </c>
      <c r="H3290">
        <f ca="1" t="shared" si="106"/>
        <v>-0.0236336087711946</v>
      </c>
    </row>
    <row r="3291" spans="2:8">
      <c r="B3291" s="31">
        <v>44435</v>
      </c>
      <c r="C3291">
        <v>283.985809</v>
      </c>
      <c r="D3291">
        <f t="shared" si="105"/>
        <v>0.722953948730586</v>
      </c>
      <c r="E3291">
        <v>0.00507444370222043</v>
      </c>
      <c r="G3291">
        <v>3282</v>
      </c>
      <c r="H3291">
        <f ca="1" t="shared" si="106"/>
        <v>-0.0201558366658208</v>
      </c>
    </row>
    <row r="3292" spans="2:8">
      <c r="B3292" s="31">
        <v>38324</v>
      </c>
      <c r="C3292">
        <v>78.677147</v>
      </c>
      <c r="D3292">
        <f t="shared" si="105"/>
        <v>-13.2862323159735</v>
      </c>
      <c r="E3292">
        <v>0.00507429431827263</v>
      </c>
      <c r="G3292">
        <v>3283</v>
      </c>
      <c r="H3292">
        <f ca="1" t="shared" si="106"/>
        <v>-0.0193680784155331</v>
      </c>
    </row>
    <row r="3293" spans="2:8">
      <c r="B3293" s="31">
        <v>45502</v>
      </c>
      <c r="C3293">
        <v>1124</v>
      </c>
      <c r="D3293">
        <f t="shared" si="105"/>
        <v>0.887643997330961</v>
      </c>
      <c r="E3293">
        <v>0.0050711307829182</v>
      </c>
      <c r="G3293">
        <v>3284</v>
      </c>
      <c r="H3293">
        <f ca="1" t="shared" si="106"/>
        <v>0.0313148287392922</v>
      </c>
    </row>
    <row r="3294" spans="2:8">
      <c r="B3294" s="31">
        <v>39275</v>
      </c>
      <c r="C3294">
        <v>126.288147</v>
      </c>
      <c r="D3294">
        <f t="shared" si="105"/>
        <v>0.66040410744169</v>
      </c>
      <c r="E3294">
        <v>0.00506861503003911</v>
      </c>
      <c r="G3294">
        <v>3285</v>
      </c>
      <c r="H3294">
        <f ca="1" t="shared" si="106"/>
        <v>-0.0451986639760595</v>
      </c>
    </row>
    <row r="3295" spans="2:8">
      <c r="B3295" s="31">
        <v>34556</v>
      </c>
      <c r="C3295">
        <v>42.886936</v>
      </c>
      <c r="D3295">
        <f t="shared" si="105"/>
        <v>0</v>
      </c>
      <c r="E3295">
        <v>0.00505037244908329</v>
      </c>
      <c r="G3295">
        <v>3286</v>
      </c>
      <c r="H3295">
        <f ca="1" t="shared" si="106"/>
        <v>0.0638298658124019</v>
      </c>
    </row>
    <row r="3296" spans="2:8">
      <c r="B3296" s="31">
        <v>34554</v>
      </c>
      <c r="C3296">
        <v>42.886936</v>
      </c>
      <c r="D3296">
        <f t="shared" si="105"/>
        <v>0.536497897634842</v>
      </c>
      <c r="E3296">
        <v>0.00505037244908329</v>
      </c>
      <c r="G3296">
        <v>3287</v>
      </c>
      <c r="H3296">
        <f ca="1" t="shared" si="106"/>
        <v>-0.0363377059037393</v>
      </c>
    </row>
    <row r="3297" spans="2:8">
      <c r="B3297" s="31">
        <v>37365</v>
      </c>
      <c r="C3297">
        <v>19.878185</v>
      </c>
      <c r="D3297">
        <f t="shared" si="105"/>
        <v>-5.32133170105822</v>
      </c>
      <c r="E3297">
        <v>0.00502872872950915</v>
      </c>
      <c r="G3297">
        <v>3288</v>
      </c>
      <c r="H3297">
        <f ca="1" t="shared" si="106"/>
        <v>-0.0354446185713444</v>
      </c>
    </row>
    <row r="3298" spans="2:8">
      <c r="B3298" s="31">
        <v>39419</v>
      </c>
      <c r="C3298">
        <v>125.656601</v>
      </c>
      <c r="D3298">
        <f t="shared" si="105"/>
        <v>0.829806107838298</v>
      </c>
      <c r="E3298">
        <v>0.00502621426151733</v>
      </c>
      <c r="G3298">
        <v>3289</v>
      </c>
      <c r="H3298">
        <f ca="1" t="shared" si="106"/>
        <v>-0.00717047025134681</v>
      </c>
    </row>
    <row r="3299" spans="2:8">
      <c r="B3299" s="31">
        <v>33998</v>
      </c>
      <c r="C3299">
        <v>21.385986</v>
      </c>
      <c r="D3299">
        <f t="shared" si="105"/>
        <v>-1.37164945305772</v>
      </c>
      <c r="E3299">
        <v>0.00502501965539479</v>
      </c>
      <c r="G3299">
        <v>3290</v>
      </c>
      <c r="H3299">
        <f ca="1" t="shared" si="106"/>
        <v>-0.0162731326818731</v>
      </c>
    </row>
    <row r="3300" spans="2:8">
      <c r="B3300" s="31">
        <v>35433</v>
      </c>
      <c r="C3300">
        <v>50.720062</v>
      </c>
      <c r="D3300">
        <f t="shared" si="105"/>
        <v>-0.617290373186058</v>
      </c>
      <c r="E3300">
        <v>0.00502032115023827</v>
      </c>
      <c r="G3300">
        <v>3291</v>
      </c>
      <c r="H3300">
        <f ca="1" t="shared" si="106"/>
        <v>0.0139222484747419</v>
      </c>
    </row>
    <row r="3301" spans="2:8">
      <c r="B3301" s="31">
        <v>38666</v>
      </c>
      <c r="C3301">
        <v>82.029068</v>
      </c>
      <c r="D3301">
        <f t="shared" si="105"/>
        <v>0.700859505072031</v>
      </c>
      <c r="E3301">
        <v>0.00501408842046084</v>
      </c>
      <c r="G3301">
        <v>3292</v>
      </c>
      <c r="H3301">
        <f ca="1" t="shared" si="106"/>
        <v>-0.022087160129932</v>
      </c>
    </row>
    <row r="3302" spans="2:8">
      <c r="B3302" s="31">
        <v>37610</v>
      </c>
      <c r="C3302">
        <v>24.538216</v>
      </c>
      <c r="D3302">
        <f t="shared" si="105"/>
        <v>-5.875071154317</v>
      </c>
      <c r="E3302">
        <v>0.00501405644159294</v>
      </c>
      <c r="G3302">
        <v>3293</v>
      </c>
      <c r="H3302">
        <f ca="1" t="shared" si="106"/>
        <v>0.011440048960842</v>
      </c>
    </row>
    <row r="3303" spans="2:8">
      <c r="B3303" s="31">
        <v>43872</v>
      </c>
      <c r="C3303">
        <v>168.701981</v>
      </c>
      <c r="D3303">
        <f t="shared" si="105"/>
        <v>0.872595106040871</v>
      </c>
      <c r="E3303">
        <v>0.0050073922961224</v>
      </c>
      <c r="G3303">
        <v>3294</v>
      </c>
      <c r="H3303">
        <f ca="1" t="shared" si="106"/>
        <v>-0.0161664918695019</v>
      </c>
    </row>
    <row r="3304" spans="2:8">
      <c r="B3304" s="31">
        <v>34054</v>
      </c>
      <c r="C3304">
        <v>21.493458</v>
      </c>
      <c r="D3304">
        <f t="shared" si="105"/>
        <v>-1</v>
      </c>
      <c r="E3304">
        <v>0.00500021913644614</v>
      </c>
      <c r="G3304">
        <v>3295</v>
      </c>
      <c r="H3304">
        <f ca="1" t="shared" si="106"/>
        <v>-0.0231756857059015</v>
      </c>
    </row>
    <row r="3305" spans="2:8">
      <c r="B3305" s="31">
        <v>34464</v>
      </c>
      <c r="C3305">
        <v>42.986916</v>
      </c>
      <c r="D3305">
        <f t="shared" si="105"/>
        <v>-7.78523258100209</v>
      </c>
      <c r="E3305">
        <v>0.00500012608487658</v>
      </c>
      <c r="G3305">
        <v>3296</v>
      </c>
      <c r="H3305">
        <f ca="1" t="shared" si="106"/>
        <v>-0.029939188675889</v>
      </c>
    </row>
    <row r="3306" spans="2:8">
      <c r="B3306" s="31">
        <v>42359</v>
      </c>
      <c r="C3306">
        <v>377.650055</v>
      </c>
      <c r="D3306">
        <f t="shared" si="105"/>
        <v>0.130912188004315</v>
      </c>
      <c r="E3306">
        <v>0.00499804508170935</v>
      </c>
      <c r="G3306">
        <v>3297</v>
      </c>
      <c r="H3306">
        <f ca="1" t="shared" si="106"/>
        <v>-0.00939169504905056</v>
      </c>
    </row>
    <row r="3307" spans="2:8">
      <c r="B3307" s="31">
        <v>43216</v>
      </c>
      <c r="C3307">
        <v>328.21106</v>
      </c>
      <c r="D3307">
        <f t="shared" si="105"/>
        <v>0.739431669365438</v>
      </c>
      <c r="E3307">
        <v>0.00499617837375735</v>
      </c>
      <c r="G3307">
        <v>3298</v>
      </c>
      <c r="H3307">
        <f ca="1" t="shared" si="106"/>
        <v>0.0351180464332456</v>
      </c>
    </row>
    <row r="3308" spans="2:8">
      <c r="B3308" s="31">
        <v>38029</v>
      </c>
      <c r="C3308">
        <v>85.521408</v>
      </c>
      <c r="D3308">
        <f t="shared" si="105"/>
        <v>0.490925698978202</v>
      </c>
      <c r="E3308">
        <v>0.00498970971104685</v>
      </c>
      <c r="G3308">
        <v>3299</v>
      </c>
      <c r="H3308">
        <f ca="1" t="shared" si="106"/>
        <v>0.0106880778257661</v>
      </c>
    </row>
    <row r="3309" spans="2:8">
      <c r="B3309" s="31">
        <v>34563</v>
      </c>
      <c r="C3309">
        <v>43.536751</v>
      </c>
      <c r="D3309">
        <f t="shared" si="105"/>
        <v>-9.55419854366257</v>
      </c>
      <c r="E3309">
        <v>0.00497524493731757</v>
      </c>
      <c r="G3309">
        <v>3300</v>
      </c>
      <c r="H3309">
        <f ca="1" t="shared" si="106"/>
        <v>0.00897824600320467</v>
      </c>
    </row>
    <row r="3310" spans="2:8">
      <c r="B3310" s="31">
        <v>42789</v>
      </c>
      <c r="C3310">
        <v>459.495514</v>
      </c>
      <c r="D3310">
        <f t="shared" si="105"/>
        <v>0.957682768585201</v>
      </c>
      <c r="E3310">
        <v>0.00497464704301779</v>
      </c>
      <c r="G3310">
        <v>3301</v>
      </c>
      <c r="H3310">
        <f ca="1" t="shared" si="106"/>
        <v>0.00573352855768183</v>
      </c>
    </row>
    <row r="3311" spans="2:8">
      <c r="B3311" s="31">
        <v>36006</v>
      </c>
      <c r="C3311">
        <v>19.444578</v>
      </c>
      <c r="D3311">
        <f t="shared" si="105"/>
        <v>-0.72120186923059</v>
      </c>
      <c r="E3311">
        <v>0.00496724588211678</v>
      </c>
      <c r="G3311">
        <v>3302</v>
      </c>
      <c r="H3311">
        <f ca="1" t="shared" si="106"/>
        <v>-0.0429080135450313</v>
      </c>
    </row>
    <row r="3312" spans="2:8">
      <c r="B3312" s="31">
        <v>36504</v>
      </c>
      <c r="C3312">
        <v>33.468044</v>
      </c>
      <c r="D3312">
        <f t="shared" si="105"/>
        <v>-7.99009392362458</v>
      </c>
      <c r="E3312">
        <v>0.00496270412456727</v>
      </c>
      <c r="G3312">
        <v>3303</v>
      </c>
      <c r="H3312">
        <f ca="1" t="shared" si="106"/>
        <v>0.00937244348760125</v>
      </c>
    </row>
    <row r="3313" spans="2:8">
      <c r="B3313" s="31">
        <v>44323</v>
      </c>
      <c r="C3313">
        <v>300.880859</v>
      </c>
      <c r="D3313">
        <f t="shared" si="105"/>
        <v>-0.500135510448008</v>
      </c>
      <c r="E3313">
        <v>0.00495452587098605</v>
      </c>
      <c r="G3313">
        <v>3304</v>
      </c>
      <c r="H3313">
        <f ca="1" t="shared" si="106"/>
        <v>0.0135743166608395</v>
      </c>
    </row>
    <row r="3314" spans="2:8">
      <c r="B3314" s="31">
        <v>42537</v>
      </c>
      <c r="C3314">
        <v>451.362061</v>
      </c>
      <c r="D3314">
        <f t="shared" si="105"/>
        <v>0.94149520909778</v>
      </c>
      <c r="E3314">
        <v>0.00495211980166841</v>
      </c>
      <c r="G3314">
        <v>3305</v>
      </c>
      <c r="H3314">
        <f ca="1" t="shared" si="106"/>
        <v>-0.00276281430211427</v>
      </c>
    </row>
    <row r="3315" spans="2:8">
      <c r="B3315" s="31">
        <v>37771</v>
      </c>
      <c r="C3315">
        <v>26.406843</v>
      </c>
      <c r="D3315">
        <f t="shared" si="105"/>
        <v>-0.6568940861276</v>
      </c>
      <c r="E3315">
        <v>0.00495064858756487</v>
      </c>
      <c r="G3315">
        <v>3306</v>
      </c>
      <c r="H3315">
        <f ca="1" t="shared" si="106"/>
        <v>-4.06745004489726e-5</v>
      </c>
    </row>
    <row r="3316" spans="2:8">
      <c r="B3316" s="31">
        <v>34513</v>
      </c>
      <c r="C3316">
        <v>43.753342</v>
      </c>
      <c r="D3316">
        <f t="shared" si="105"/>
        <v>-0.439798815825314</v>
      </c>
      <c r="E3316">
        <v>0.00495027328426709</v>
      </c>
      <c r="G3316">
        <v>3307</v>
      </c>
      <c r="H3316">
        <f ca="1" t="shared" si="106"/>
        <v>-0.0283055423485899</v>
      </c>
    </row>
    <row r="3317" spans="2:8">
      <c r="B3317" s="31">
        <v>38176</v>
      </c>
      <c r="C3317">
        <v>62.99601</v>
      </c>
      <c r="D3317">
        <f t="shared" si="105"/>
        <v>-14.6930463373791</v>
      </c>
      <c r="E3317">
        <v>0.00494313846226129</v>
      </c>
      <c r="G3317">
        <v>3308</v>
      </c>
      <c r="H3317">
        <f ca="1" t="shared" si="106"/>
        <v>-0.00367046456288635</v>
      </c>
    </row>
    <row r="3318" spans="2:8">
      <c r="B3318" s="31">
        <v>45406</v>
      </c>
      <c r="C3318">
        <v>988.599304</v>
      </c>
      <c r="D3318">
        <f t="shared" si="105"/>
        <v>-0.0220339169892841</v>
      </c>
      <c r="E3318">
        <v>0.0049412830660864</v>
      </c>
      <c r="G3318">
        <v>3309</v>
      </c>
      <c r="H3318">
        <f ca="1" t="shared" si="106"/>
        <v>-0.0133294241378968</v>
      </c>
    </row>
    <row r="3319" spans="2:8">
      <c r="B3319" s="31">
        <v>45392</v>
      </c>
      <c r="C3319">
        <v>1010.382019</v>
      </c>
      <c r="D3319">
        <f t="shared" si="105"/>
        <v>0.956481866093066</v>
      </c>
      <c r="E3319">
        <v>0.00493340034389514</v>
      </c>
      <c r="G3319">
        <v>3310</v>
      </c>
      <c r="H3319">
        <f ca="1" t="shared" si="106"/>
        <v>0.0234197779461392</v>
      </c>
    </row>
    <row r="3320" spans="2:8">
      <c r="B3320" s="31">
        <v>34500</v>
      </c>
      <c r="C3320">
        <v>43.96994</v>
      </c>
      <c r="D3320">
        <f t="shared" si="105"/>
        <v>-3.12945801154152</v>
      </c>
      <c r="E3320">
        <v>0.00492604720406709</v>
      </c>
      <c r="G3320">
        <v>3311</v>
      </c>
      <c r="H3320">
        <f ca="1" t="shared" si="106"/>
        <v>-0.0100251329585755</v>
      </c>
    </row>
    <row r="3321" spans="2:8">
      <c r="B3321" s="31">
        <v>44174</v>
      </c>
      <c r="C3321">
        <v>181.572021</v>
      </c>
      <c r="D3321">
        <f t="shared" si="105"/>
        <v>0.660110915436691</v>
      </c>
      <c r="E3321">
        <v>0.00492600123672146</v>
      </c>
      <c r="G3321">
        <v>3312</v>
      </c>
      <c r="H3321">
        <f ca="1" t="shared" si="106"/>
        <v>-0.0175101157729768</v>
      </c>
    </row>
    <row r="3322" spans="2:8">
      <c r="B3322" s="31">
        <v>35597</v>
      </c>
      <c r="C3322">
        <v>61.714348</v>
      </c>
      <c r="D3322">
        <f t="shared" si="105"/>
        <v>-15.4526835477546</v>
      </c>
      <c r="E3322">
        <v>0.00491908299833293</v>
      </c>
      <c r="G3322">
        <v>3313</v>
      </c>
      <c r="H3322">
        <f ca="1" t="shared" si="106"/>
        <v>0.0372044811274262</v>
      </c>
    </row>
    <row r="3323" spans="2:8">
      <c r="B3323" s="31">
        <v>45394</v>
      </c>
      <c r="C3323">
        <v>1015.366638</v>
      </c>
      <c r="D3323">
        <f t="shared" si="105"/>
        <v>0.978408463327904</v>
      </c>
      <c r="E3323">
        <v>0.00490918138675338</v>
      </c>
      <c r="G3323">
        <v>3314</v>
      </c>
      <c r="H3323">
        <f ca="1" t="shared" si="106"/>
        <v>-0.0216954030900872</v>
      </c>
    </row>
    <row r="3324" spans="2:8">
      <c r="B3324" s="31">
        <v>34044</v>
      </c>
      <c r="C3324">
        <v>21.923326</v>
      </c>
      <c r="D3324">
        <f t="shared" si="105"/>
        <v>-16.7652440145259</v>
      </c>
      <c r="E3324">
        <v>0.00490203904279844</v>
      </c>
      <c r="G3324">
        <v>3315</v>
      </c>
      <c r="H3324">
        <f ca="1" t="shared" si="106"/>
        <v>0.0370371039792497</v>
      </c>
    </row>
    <row r="3325" spans="2:8">
      <c r="B3325" s="31">
        <v>41709</v>
      </c>
      <c r="C3325">
        <v>389.473236</v>
      </c>
      <c r="D3325">
        <f t="shared" si="105"/>
        <v>0.947559533975269</v>
      </c>
      <c r="E3325">
        <v>0.00489999523356205</v>
      </c>
      <c r="G3325">
        <v>3316</v>
      </c>
      <c r="H3325">
        <f ca="1" t="shared" si="106"/>
        <v>-0.0477385602253216</v>
      </c>
    </row>
    <row r="3326" spans="2:8">
      <c r="B3326" s="31">
        <v>37557</v>
      </c>
      <c r="C3326">
        <v>20.424158</v>
      </c>
      <c r="D3326">
        <f t="shared" si="105"/>
        <v>-18.0955992408598</v>
      </c>
      <c r="E3326">
        <v>0.00489449797636693</v>
      </c>
      <c r="G3326">
        <v>3317</v>
      </c>
      <c r="H3326">
        <f ca="1" t="shared" si="106"/>
        <v>0.0230245270976263</v>
      </c>
    </row>
    <row r="3327" spans="2:8">
      <c r="B3327" s="31">
        <v>41695</v>
      </c>
      <c r="C3327">
        <v>390.011536</v>
      </c>
      <c r="D3327">
        <f t="shared" si="105"/>
        <v>0.849630860662542</v>
      </c>
      <c r="E3327">
        <v>0.00489338858940829</v>
      </c>
      <c r="G3327">
        <v>3318</v>
      </c>
      <c r="H3327">
        <f ca="1" t="shared" si="106"/>
        <v>-0.0179057353746636</v>
      </c>
    </row>
    <row r="3328" spans="2:8">
      <c r="B3328" s="31">
        <v>35142</v>
      </c>
      <c r="C3328">
        <v>58.645699</v>
      </c>
      <c r="D3328">
        <f t="shared" si="105"/>
        <v>-8.53096238140158</v>
      </c>
      <c r="E3328">
        <v>0.00488864494564216</v>
      </c>
      <c r="G3328">
        <v>3319</v>
      </c>
      <c r="H3328">
        <f ca="1" t="shared" si="106"/>
        <v>0.00366465323657692</v>
      </c>
    </row>
    <row r="3329" spans="2:8">
      <c r="B3329" s="31">
        <v>42104</v>
      </c>
      <c r="C3329">
        <v>558.949951</v>
      </c>
      <c r="D3329">
        <f t="shared" si="105"/>
        <v>0.865336322392843</v>
      </c>
      <c r="E3329">
        <v>0.0048876164943076</v>
      </c>
      <c r="G3329">
        <v>3320</v>
      </c>
      <c r="H3329">
        <f ca="1" t="shared" si="106"/>
        <v>-0.00520718560332024</v>
      </c>
    </row>
    <row r="3330" spans="2:8">
      <c r="B3330" s="31">
        <v>35257</v>
      </c>
      <c r="C3330">
        <v>75.270256</v>
      </c>
      <c r="D3330">
        <f t="shared" si="105"/>
        <v>0.108334293429267</v>
      </c>
      <c r="E3330">
        <v>0.00488636573788201</v>
      </c>
      <c r="G3330">
        <v>3321</v>
      </c>
      <c r="H3330">
        <f ca="1" t="shared" si="106"/>
        <v>-0.0187008299000825</v>
      </c>
    </row>
    <row r="3331" spans="2:8">
      <c r="B3331" s="31">
        <v>38477</v>
      </c>
      <c r="C3331">
        <v>67.115906</v>
      </c>
      <c r="D3331">
        <f t="shared" si="105"/>
        <v>-1.1441757040425</v>
      </c>
      <c r="E3331">
        <v>0.00487768130553139</v>
      </c>
      <c r="G3331">
        <v>3322</v>
      </c>
      <c r="H3331">
        <f ca="1" t="shared" si="106"/>
        <v>-0.0241691825902731</v>
      </c>
    </row>
    <row r="3332" spans="2:8">
      <c r="B3332" s="31">
        <v>40273</v>
      </c>
      <c r="C3332">
        <v>143.908295</v>
      </c>
      <c r="D3332">
        <f t="shared" si="105"/>
        <v>0.689943189167796</v>
      </c>
      <c r="E3332">
        <v>0.0048627078793479</v>
      </c>
      <c r="G3332">
        <v>3323</v>
      </c>
      <c r="H3332">
        <f ca="1" t="shared" si="106"/>
        <v>-0.00107884524767456</v>
      </c>
    </row>
    <row r="3333" spans="2:8">
      <c r="B3333" s="31">
        <v>34669</v>
      </c>
      <c r="C3333">
        <v>44.619747</v>
      </c>
      <c r="D3333">
        <f t="shared" si="105"/>
        <v>0.00769244612704774</v>
      </c>
      <c r="E3333">
        <v>0.00485430811609034</v>
      </c>
      <c r="G3333">
        <v>3324</v>
      </c>
      <c r="H3333">
        <f ca="1" t="shared" si="106"/>
        <v>-0.0473570194977429</v>
      </c>
    </row>
    <row r="3334" spans="2:8">
      <c r="B3334" s="31">
        <v>34472</v>
      </c>
      <c r="C3334">
        <v>44.276512</v>
      </c>
      <c r="D3334">
        <f t="shared" si="105"/>
        <v>-4.34082388874715</v>
      </c>
      <c r="E3334">
        <v>0.00485413123779932</v>
      </c>
      <c r="G3334">
        <v>3325</v>
      </c>
      <c r="H3334">
        <f ca="1" t="shared" si="106"/>
        <v>0.0137692302795288</v>
      </c>
    </row>
    <row r="3335" spans="2:8">
      <c r="B3335" s="31">
        <v>40942</v>
      </c>
      <c r="C3335">
        <v>236.473053</v>
      </c>
      <c r="D3335">
        <f t="shared" si="105"/>
        <v>0.0654219785456907</v>
      </c>
      <c r="E3335">
        <v>0.00484555844931719</v>
      </c>
      <c r="G3335">
        <v>3326</v>
      </c>
      <c r="H3335">
        <f ca="1" t="shared" si="106"/>
        <v>0.00914577440261983</v>
      </c>
    </row>
    <row r="3336" spans="2:8">
      <c r="B3336" s="31">
        <v>41122</v>
      </c>
      <c r="C3336">
        <v>221.002518</v>
      </c>
      <c r="D3336">
        <f t="shared" si="105"/>
        <v>0.543116187481629</v>
      </c>
      <c r="E3336">
        <v>0.00483836116292573</v>
      </c>
      <c r="G3336">
        <v>3327</v>
      </c>
      <c r="H3336">
        <f ca="1" t="shared" si="106"/>
        <v>-0.0057539868261483</v>
      </c>
    </row>
    <row r="3337" spans="2:8">
      <c r="B3337" s="31">
        <v>40098</v>
      </c>
      <c r="C3337">
        <v>100.972473</v>
      </c>
      <c r="D3337">
        <f t="shared" si="105"/>
        <v>0.77968522173365</v>
      </c>
      <c r="E3337">
        <v>0.00483321825741543</v>
      </c>
      <c r="G3337">
        <v>3328</v>
      </c>
      <c r="H3337">
        <f ca="1" t="shared" si="106"/>
        <v>-1.82977153555816e-5</v>
      </c>
    </row>
    <row r="3338" spans="2:8">
      <c r="B3338" s="31">
        <v>34246</v>
      </c>
      <c r="C3338">
        <v>22.245728</v>
      </c>
      <c r="D3338">
        <f t="shared" ref="D3338:D3401" si="107">(C3338-C3339)/C3338</f>
        <v>-1.01550378571562</v>
      </c>
      <c r="E3338">
        <v>0.0048311298241173</v>
      </c>
      <c r="G3338">
        <v>3329</v>
      </c>
      <c r="H3338">
        <f ca="1" t="shared" si="106"/>
        <v>0.00821093913773571</v>
      </c>
    </row>
    <row r="3339" spans="2:8">
      <c r="B3339" s="31">
        <v>34667</v>
      </c>
      <c r="C3339">
        <v>44.836349</v>
      </c>
      <c r="D3339">
        <f t="shared" si="107"/>
        <v>-2.21955833201316</v>
      </c>
      <c r="E3339">
        <v>0.0048309464269716</v>
      </c>
      <c r="G3339">
        <v>3330</v>
      </c>
      <c r="H3339">
        <f ca="1" t="shared" ref="H3339:H3402" si="108">_xlfn.NORM.INV(RAND(),N$12,N$13)</f>
        <v>0.0399222560011116</v>
      </c>
    </row>
    <row r="3340" spans="2:8">
      <c r="B3340" s="31">
        <v>43888</v>
      </c>
      <c r="C3340">
        <v>144.353241</v>
      </c>
      <c r="D3340">
        <f t="shared" si="107"/>
        <v>0.856062151039615</v>
      </c>
      <c r="E3340">
        <v>0.00481917132709196</v>
      </c>
      <c r="G3340">
        <v>3331</v>
      </c>
      <c r="H3340">
        <f ca="1" t="shared" si="108"/>
        <v>0.0210787351389026</v>
      </c>
    </row>
    <row r="3341" spans="2:8">
      <c r="B3341" s="31">
        <v>36697</v>
      </c>
      <c r="C3341">
        <v>20.777895</v>
      </c>
      <c r="D3341">
        <f t="shared" si="107"/>
        <v>-4.52456218495666</v>
      </c>
      <c r="E3341">
        <v>0.00481126697386817</v>
      </c>
      <c r="G3341">
        <v>3332</v>
      </c>
      <c r="H3341">
        <f ca="1" t="shared" si="108"/>
        <v>-0.0236352226963498</v>
      </c>
    </row>
    <row r="3342" spans="2:8">
      <c r="B3342" s="31">
        <v>39177</v>
      </c>
      <c r="C3342">
        <v>114.788773</v>
      </c>
      <c r="D3342">
        <f t="shared" si="107"/>
        <v>-3.33023273974712</v>
      </c>
      <c r="E3342">
        <v>0.00480998259298407</v>
      </c>
      <c r="G3342">
        <v>3333</v>
      </c>
      <c r="H3342">
        <f ca="1" t="shared" si="108"/>
        <v>0.0327615533546713</v>
      </c>
    </row>
    <row r="3343" spans="2:8">
      <c r="B3343" s="31">
        <v>42744</v>
      </c>
      <c r="C3343">
        <v>497.062103</v>
      </c>
      <c r="D3343">
        <f t="shared" si="107"/>
        <v>0.915017476196531</v>
      </c>
      <c r="E3343">
        <v>0.00479851910979417</v>
      </c>
      <c r="G3343">
        <v>3334</v>
      </c>
      <c r="H3343">
        <f ca="1" t="shared" si="108"/>
        <v>-0.0423153130227493</v>
      </c>
    </row>
    <row r="3344" spans="2:8">
      <c r="B3344" s="31">
        <v>35886</v>
      </c>
      <c r="C3344">
        <v>42.241592</v>
      </c>
      <c r="D3344">
        <f t="shared" si="107"/>
        <v>-4.43309383320591</v>
      </c>
      <c r="E3344">
        <v>0.004791201998258</v>
      </c>
      <c r="G3344">
        <v>3335</v>
      </c>
      <c r="H3344">
        <f ca="1" t="shared" si="108"/>
        <v>0.0402857792155954</v>
      </c>
    </row>
    <row r="3345" spans="2:8">
      <c r="B3345" s="31">
        <v>41088</v>
      </c>
      <c r="C3345">
        <v>229.502533</v>
      </c>
      <c r="D3345">
        <f t="shared" si="107"/>
        <v>0.415852665120694</v>
      </c>
      <c r="E3345">
        <v>0.00478475764796901</v>
      </c>
      <c r="G3345">
        <v>3336</v>
      </c>
      <c r="H3345">
        <f ca="1" t="shared" si="108"/>
        <v>0.0145525713133507</v>
      </c>
    </row>
    <row r="3346" spans="2:8">
      <c r="B3346" s="31">
        <v>39454</v>
      </c>
      <c r="C3346">
        <v>134.063293</v>
      </c>
      <c r="D3346">
        <f t="shared" si="107"/>
        <v>-6.2514258172071</v>
      </c>
      <c r="E3346">
        <v>0.00477465520707428</v>
      </c>
      <c r="G3346">
        <v>3337</v>
      </c>
      <c r="H3346">
        <f ca="1" t="shared" si="108"/>
        <v>0.0742829529448933</v>
      </c>
    </row>
    <row r="3347" spans="2:8">
      <c r="B3347" s="31">
        <v>45453</v>
      </c>
      <c r="C3347">
        <v>972.150024</v>
      </c>
      <c r="D3347">
        <f t="shared" si="107"/>
        <v>0.854819974781999</v>
      </c>
      <c r="E3347">
        <v>0.00476848314103418</v>
      </c>
      <c r="G3347">
        <v>3338</v>
      </c>
      <c r="H3347">
        <f ca="1" t="shared" si="108"/>
        <v>-0.0237820432068491</v>
      </c>
    </row>
    <row r="3348" spans="2:8">
      <c r="B3348" s="31">
        <v>40361</v>
      </c>
      <c r="C3348">
        <v>141.136765</v>
      </c>
      <c r="D3348">
        <f t="shared" si="107"/>
        <v>-1.88341634442309</v>
      </c>
      <c r="E3348">
        <v>0.00476229563572608</v>
      </c>
      <c r="G3348">
        <v>3339</v>
      </c>
      <c r="H3348">
        <f ca="1" t="shared" si="108"/>
        <v>0.0151530761460337</v>
      </c>
    </row>
    <row r="3349" spans="2:8">
      <c r="B3349" s="31">
        <v>42493</v>
      </c>
      <c r="C3349">
        <v>406.956055</v>
      </c>
      <c r="D3349">
        <f t="shared" si="107"/>
        <v>0.42395713217733</v>
      </c>
      <c r="E3349">
        <v>0.00476013313034498</v>
      </c>
      <c r="G3349">
        <v>3340</v>
      </c>
      <c r="H3349">
        <f ca="1" t="shared" si="108"/>
        <v>-0.0230290648227328</v>
      </c>
    </row>
    <row r="3350" spans="2:8">
      <c r="B3350" s="31">
        <v>40497</v>
      </c>
      <c r="C3350">
        <v>234.424133</v>
      </c>
      <c r="D3350">
        <f t="shared" si="107"/>
        <v>0.713290184163761</v>
      </c>
      <c r="E3350">
        <v>0.00475160550129889</v>
      </c>
      <c r="G3350">
        <v>3341</v>
      </c>
      <c r="H3350">
        <f ca="1" t="shared" si="108"/>
        <v>-0.000991874411930947</v>
      </c>
    </row>
    <row r="3351" spans="2:8">
      <c r="B3351" s="31">
        <v>38454</v>
      </c>
      <c r="C3351">
        <v>67.2117</v>
      </c>
      <c r="D3351">
        <f t="shared" si="107"/>
        <v>-1.09409288858934</v>
      </c>
      <c r="E3351">
        <v>0.00475152391622283</v>
      </c>
      <c r="G3351">
        <v>3342</v>
      </c>
      <c r="H3351">
        <f ca="1" t="shared" si="108"/>
        <v>-0.00149848175093182</v>
      </c>
    </row>
    <row r="3352" spans="2:8">
      <c r="B3352" s="31">
        <v>40821</v>
      </c>
      <c r="C3352">
        <v>140.747543</v>
      </c>
      <c r="D3352">
        <f t="shared" si="107"/>
        <v>0.664698168123617</v>
      </c>
      <c r="E3352">
        <v>0.00474911309819462</v>
      </c>
      <c r="G3352">
        <v>3343</v>
      </c>
      <c r="H3352">
        <f ca="1" t="shared" si="108"/>
        <v>-0.0149275870954982</v>
      </c>
    </row>
    <row r="3353" spans="2:8">
      <c r="B3353" s="31">
        <v>35698</v>
      </c>
      <c r="C3353">
        <v>47.192909</v>
      </c>
      <c r="D3353">
        <f t="shared" si="107"/>
        <v>-6.31918119308984</v>
      </c>
      <c r="E3353">
        <v>0.00474789549421499</v>
      </c>
      <c r="G3353">
        <v>3344</v>
      </c>
      <c r="H3353">
        <f ca="1" t="shared" si="108"/>
        <v>0.0374537306140318</v>
      </c>
    </row>
    <row r="3354" spans="2:8">
      <c r="B3354" s="31">
        <v>42438</v>
      </c>
      <c r="C3354">
        <v>345.413452</v>
      </c>
      <c r="D3354">
        <f t="shared" si="107"/>
        <v>0.898582867004265</v>
      </c>
      <c r="E3354">
        <v>0.00474550134196859</v>
      </c>
      <c r="G3354">
        <v>3345</v>
      </c>
      <c r="H3354">
        <f ca="1" t="shared" si="108"/>
        <v>-0.0295161766384142</v>
      </c>
    </row>
    <row r="3355" spans="2:8">
      <c r="B3355" s="31">
        <v>36375</v>
      </c>
      <c r="C3355">
        <v>35.030842</v>
      </c>
      <c r="D3355">
        <f t="shared" si="107"/>
        <v>-7.38050746824755</v>
      </c>
      <c r="E3355">
        <v>0.00474130767396339</v>
      </c>
      <c r="G3355">
        <v>3346</v>
      </c>
      <c r="H3355">
        <f ca="1" t="shared" si="108"/>
        <v>-0.0301659386678099</v>
      </c>
    </row>
    <row r="3356" spans="2:8">
      <c r="B3356" s="31">
        <v>44312</v>
      </c>
      <c r="C3356">
        <v>293.576233</v>
      </c>
      <c r="D3356">
        <f t="shared" si="107"/>
        <v>0.933625396712547</v>
      </c>
      <c r="E3356">
        <v>0.00473934141664671</v>
      </c>
      <c r="G3356">
        <v>3347</v>
      </c>
      <c r="H3356">
        <f ca="1" t="shared" si="108"/>
        <v>0.0636998731232929</v>
      </c>
    </row>
    <row r="3357" spans="2:8">
      <c r="B3357" s="31">
        <v>36704</v>
      </c>
      <c r="C3357">
        <v>19.486006</v>
      </c>
      <c r="D3357">
        <f t="shared" si="107"/>
        <v>-16.2572027330793</v>
      </c>
      <c r="E3357">
        <v>0.00473570622938322</v>
      </c>
      <c r="G3357">
        <v>3348</v>
      </c>
      <c r="H3357">
        <f ca="1" t="shared" si="108"/>
        <v>-0.0385105182849928</v>
      </c>
    </row>
    <row r="3358" spans="2:8">
      <c r="B3358" s="31">
        <v>42401</v>
      </c>
      <c r="C3358">
        <v>336.273956</v>
      </c>
      <c r="D3358">
        <f t="shared" si="107"/>
        <v>-1.10176544864509</v>
      </c>
      <c r="E3358">
        <v>0.0047267323907772</v>
      </c>
      <c r="G3358">
        <v>3349</v>
      </c>
      <c r="H3358">
        <f ca="1" t="shared" si="108"/>
        <v>0.0147411601149005</v>
      </c>
    </row>
    <row r="3359" spans="2:8">
      <c r="B3359" s="31">
        <v>45265</v>
      </c>
      <c r="C3359">
        <v>706.768982</v>
      </c>
      <c r="D3359">
        <f t="shared" si="107"/>
        <v>0.493503244883489</v>
      </c>
      <c r="E3359">
        <v>0.00472533753610604</v>
      </c>
      <c r="G3359">
        <v>3350</v>
      </c>
      <c r="H3359">
        <f ca="1" t="shared" si="108"/>
        <v>0.007206446332637</v>
      </c>
    </row>
    <row r="3360" spans="2:8">
      <c r="B3360" s="31">
        <v>43154</v>
      </c>
      <c r="C3360">
        <v>357.976196</v>
      </c>
      <c r="D3360">
        <f t="shared" si="107"/>
        <v>0.936355930213863</v>
      </c>
      <c r="E3360">
        <v>0.00471971046924028</v>
      </c>
      <c r="G3360">
        <v>3351</v>
      </c>
      <c r="H3360">
        <f ca="1" t="shared" si="108"/>
        <v>0.00258875342981792</v>
      </c>
    </row>
    <row r="3361" spans="2:8">
      <c r="B3361" s="31">
        <v>34276</v>
      </c>
      <c r="C3361">
        <v>22.783062</v>
      </c>
      <c r="D3361">
        <f t="shared" si="107"/>
        <v>-17.0439381238571</v>
      </c>
      <c r="E3361">
        <v>0.00471714469284244</v>
      </c>
      <c r="G3361">
        <v>3352</v>
      </c>
      <c r="H3361">
        <f ca="1" t="shared" si="108"/>
        <v>-0.00432499614906424</v>
      </c>
    </row>
    <row r="3362" spans="2:8">
      <c r="B3362" s="31">
        <v>44635</v>
      </c>
      <c r="C3362">
        <v>411.096161</v>
      </c>
      <c r="D3362">
        <f t="shared" si="107"/>
        <v>0.813316344737162</v>
      </c>
      <c r="E3362">
        <v>0.0047140479134759</v>
      </c>
      <c r="G3362">
        <v>3353</v>
      </c>
      <c r="H3362">
        <f ca="1" t="shared" si="108"/>
        <v>0.0442962070536188</v>
      </c>
    </row>
    <row r="3363" spans="2:8">
      <c r="B3363" s="31">
        <v>38379</v>
      </c>
      <c r="C3363">
        <v>76.744934</v>
      </c>
      <c r="D3363">
        <f t="shared" si="107"/>
        <v>-0.651298937855624</v>
      </c>
      <c r="E3363">
        <v>0.00468162497865982</v>
      </c>
      <c r="G3363">
        <v>3354</v>
      </c>
      <c r="H3363">
        <f ca="1" t="shared" si="108"/>
        <v>-0.0273513541277061</v>
      </c>
    </row>
    <row r="3364" spans="2:8">
      <c r="B3364" s="31">
        <v>38763</v>
      </c>
      <c r="C3364">
        <v>126.728828</v>
      </c>
      <c r="D3364">
        <f t="shared" si="107"/>
        <v>-3.15709992993859</v>
      </c>
      <c r="E3364">
        <v>0.00467327765392095</v>
      </c>
      <c r="G3364">
        <v>3355</v>
      </c>
      <c r="H3364">
        <f ca="1" t="shared" si="108"/>
        <v>-0.0115803809228027</v>
      </c>
    </row>
    <row r="3365" spans="2:8">
      <c r="B3365" s="31">
        <v>41974</v>
      </c>
      <c r="C3365">
        <v>526.824402</v>
      </c>
      <c r="D3365">
        <f t="shared" si="107"/>
        <v>0.465362067643936</v>
      </c>
      <c r="E3365">
        <v>0.00466419928665322</v>
      </c>
      <c r="G3365">
        <v>3356</v>
      </c>
      <c r="H3365">
        <f ca="1" t="shared" si="108"/>
        <v>-0.0422738593937842</v>
      </c>
    </row>
    <row r="3366" spans="2:8">
      <c r="B3366" s="31">
        <v>41337</v>
      </c>
      <c r="C3366">
        <v>281.660309</v>
      </c>
      <c r="D3366">
        <f t="shared" si="107"/>
        <v>0.958965464317516</v>
      </c>
      <c r="E3366">
        <v>0.00465911226419896</v>
      </c>
      <c r="G3366">
        <v>3357</v>
      </c>
      <c r="H3366">
        <f ca="1" t="shared" si="108"/>
        <v>-0.00584466473097825</v>
      </c>
    </row>
    <row r="3367" spans="2:8">
      <c r="B3367" s="31">
        <v>37112</v>
      </c>
      <c r="C3367">
        <v>11.5578</v>
      </c>
      <c r="D3367">
        <f t="shared" si="107"/>
        <v>-0.999122756926058</v>
      </c>
      <c r="E3367">
        <v>0.0046574607624288</v>
      </c>
      <c r="G3367">
        <v>3358</v>
      </c>
      <c r="H3367">
        <f ca="1" t="shared" si="108"/>
        <v>0.0218142564956596</v>
      </c>
    </row>
    <row r="3368" spans="2:8">
      <c r="B3368" s="31">
        <v>33582</v>
      </c>
      <c r="C3368">
        <v>23.105461</v>
      </c>
      <c r="D3368">
        <f t="shared" si="107"/>
        <v>-26.4822683260897</v>
      </c>
      <c r="E3368">
        <v>0.00465093511875821</v>
      </c>
      <c r="G3368">
        <v>3359</v>
      </c>
      <c r="H3368">
        <f ca="1" t="shared" si="108"/>
        <v>-0.0248812050328941</v>
      </c>
    </row>
    <row r="3369" spans="2:8">
      <c r="B3369" s="31">
        <v>45211</v>
      </c>
      <c r="C3369">
        <v>634.990479</v>
      </c>
      <c r="D3369">
        <f t="shared" si="107"/>
        <v>0.926320551965315</v>
      </c>
      <c r="E3369">
        <v>0.00463143637150504</v>
      </c>
      <c r="G3369">
        <v>3360</v>
      </c>
      <c r="H3369">
        <f ca="1" t="shared" si="108"/>
        <v>0.0173074855075313</v>
      </c>
    </row>
    <row r="3370" spans="2:8">
      <c r="B3370" s="31">
        <v>34641</v>
      </c>
      <c r="C3370">
        <v>46.785748</v>
      </c>
      <c r="D3370">
        <f t="shared" si="107"/>
        <v>-10.9444158507416</v>
      </c>
      <c r="E3370">
        <v>0.00462959361043015</v>
      </c>
      <c r="G3370">
        <v>3361</v>
      </c>
      <c r="H3370">
        <f ca="1" t="shared" si="108"/>
        <v>0.020695578871005</v>
      </c>
    </row>
    <row r="3371" spans="2:8">
      <c r="B3371" s="31">
        <v>45086</v>
      </c>
      <c r="C3371">
        <v>558.82843</v>
      </c>
      <c r="D3371">
        <f t="shared" si="107"/>
        <v>0.537613404887078</v>
      </c>
      <c r="E3371">
        <v>0.00462393081898139</v>
      </c>
      <c r="G3371">
        <v>3362</v>
      </c>
      <c r="H3371">
        <f ca="1" t="shared" si="108"/>
        <v>-0.0652737862603206</v>
      </c>
    </row>
    <row r="3372" spans="2:8">
      <c r="B3372" s="31">
        <v>43340</v>
      </c>
      <c r="C3372">
        <v>258.394775</v>
      </c>
      <c r="D3372">
        <f t="shared" si="107"/>
        <v>0.954854125823558</v>
      </c>
      <c r="E3372">
        <v>0.0046154029236852</v>
      </c>
      <c r="G3372">
        <v>3363</v>
      </c>
      <c r="H3372">
        <f ca="1" t="shared" si="108"/>
        <v>0.0656755116940535</v>
      </c>
    </row>
    <row r="3373" spans="2:8">
      <c r="B3373" s="31">
        <v>37137</v>
      </c>
      <c r="C3373">
        <v>11.665458</v>
      </c>
      <c r="D3373">
        <f t="shared" si="107"/>
        <v>-11.8343379231231</v>
      </c>
      <c r="E3373">
        <v>0.00461447805992697</v>
      </c>
      <c r="G3373">
        <v>3364</v>
      </c>
      <c r="H3373">
        <f ca="1" t="shared" si="108"/>
        <v>-0.0381018655569641</v>
      </c>
    </row>
    <row r="3374" spans="2:8">
      <c r="B3374" s="31">
        <v>40241</v>
      </c>
      <c r="C3374">
        <v>149.71843</v>
      </c>
      <c r="D3374">
        <f t="shared" si="107"/>
        <v>0.844238294510569</v>
      </c>
      <c r="E3374">
        <v>0.00461254502869155</v>
      </c>
      <c r="G3374">
        <v>3365</v>
      </c>
      <c r="H3374">
        <f ca="1" t="shared" si="108"/>
        <v>-0.0345787643746153</v>
      </c>
    </row>
    <row r="3375" spans="2:8">
      <c r="B3375" s="31">
        <v>34278</v>
      </c>
      <c r="C3375">
        <v>23.320398</v>
      </c>
      <c r="D3375">
        <f t="shared" si="107"/>
        <v>-4.08341152668149</v>
      </c>
      <c r="E3375">
        <v>0.00460836903383904</v>
      </c>
      <c r="G3375">
        <v>3366</v>
      </c>
      <c r="H3375">
        <f ca="1" t="shared" si="108"/>
        <v>-0.0201567043523169</v>
      </c>
    </row>
    <row r="3376" spans="2:8">
      <c r="B3376" s="31">
        <v>39408</v>
      </c>
      <c r="C3376">
        <v>118.54718</v>
      </c>
      <c r="D3376">
        <f t="shared" si="107"/>
        <v>-0.0919352699912388</v>
      </c>
      <c r="E3376">
        <v>0.00460766759698547</v>
      </c>
      <c r="G3376">
        <v>3367</v>
      </c>
      <c r="H3376">
        <f ca="1" t="shared" si="108"/>
        <v>-0.00229147359730384</v>
      </c>
    </row>
    <row r="3377" spans="2:8">
      <c r="B3377" s="31">
        <v>44125</v>
      </c>
      <c r="C3377">
        <v>129.445847</v>
      </c>
      <c r="D3377">
        <f t="shared" si="107"/>
        <v>0.845129361315083</v>
      </c>
      <c r="E3377">
        <v>0.00460642820004878</v>
      </c>
      <c r="G3377">
        <v>3368</v>
      </c>
      <c r="H3377">
        <f ca="1" t="shared" si="108"/>
        <v>0.00656729478419245</v>
      </c>
    </row>
    <row r="3378" spans="2:8">
      <c r="B3378" s="31">
        <v>37328</v>
      </c>
      <c r="C3378">
        <v>20.047361</v>
      </c>
      <c r="D3378">
        <f t="shared" si="107"/>
        <v>-2.21404807345964</v>
      </c>
      <c r="E3378">
        <v>0.00460294998428967</v>
      </c>
      <c r="G3378">
        <v>3369</v>
      </c>
      <c r="H3378">
        <f ca="1" t="shared" si="108"/>
        <v>-0.0189649885341582</v>
      </c>
    </row>
    <row r="3379" spans="2:8">
      <c r="B3379" s="31">
        <v>38189</v>
      </c>
      <c r="C3379">
        <v>64.433182</v>
      </c>
      <c r="D3379">
        <f t="shared" si="107"/>
        <v>-0.933065698974792</v>
      </c>
      <c r="E3379">
        <v>0.00458464087649757</v>
      </c>
      <c r="G3379">
        <v>3370</v>
      </c>
      <c r="H3379">
        <f ca="1" t="shared" si="108"/>
        <v>0.000853225052964009</v>
      </c>
    </row>
    <row r="3380" spans="2:8">
      <c r="B3380" s="31">
        <v>40218</v>
      </c>
      <c r="C3380">
        <v>124.553574</v>
      </c>
      <c r="D3380">
        <f t="shared" si="107"/>
        <v>0.365653313167874</v>
      </c>
      <c r="E3380">
        <v>0.00458351359712888</v>
      </c>
      <c r="G3380">
        <v>3371</v>
      </c>
      <c r="H3380">
        <f ca="1" t="shared" si="108"/>
        <v>0.0401635019664663</v>
      </c>
    </row>
    <row r="3381" spans="2:8">
      <c r="B3381" s="31">
        <v>38560</v>
      </c>
      <c r="C3381">
        <v>79.010147</v>
      </c>
      <c r="D3381">
        <f t="shared" si="107"/>
        <v>-6.85386584586408</v>
      </c>
      <c r="E3381">
        <v>0.00458100653831214</v>
      </c>
      <c r="G3381">
        <v>3372</v>
      </c>
      <c r="H3381">
        <f ca="1" t="shared" si="108"/>
        <v>0.037222749298601</v>
      </c>
    </row>
    <row r="3382" spans="2:8">
      <c r="B3382" s="31">
        <v>45205</v>
      </c>
      <c r="C3382">
        <v>620.535095</v>
      </c>
      <c r="D3382">
        <f t="shared" si="107"/>
        <v>0.720126849553932</v>
      </c>
      <c r="E3382">
        <v>0.00457880307317657</v>
      </c>
      <c r="G3382">
        <v>3373</v>
      </c>
      <c r="H3382">
        <f ca="1" t="shared" si="108"/>
        <v>-0.00712317036814299</v>
      </c>
    </row>
    <row r="3383" spans="2:8">
      <c r="B3383" s="31">
        <v>43452</v>
      </c>
      <c r="C3383">
        <v>173.671112</v>
      </c>
      <c r="D3383">
        <f t="shared" si="107"/>
        <v>-1.81344771950329</v>
      </c>
      <c r="E3383">
        <v>0.00457795767438848</v>
      </c>
      <c r="G3383">
        <v>3374</v>
      </c>
      <c r="H3383">
        <f ca="1" t="shared" si="108"/>
        <v>-0.051247937971904</v>
      </c>
    </row>
    <row r="3384" spans="2:8">
      <c r="B3384" s="31">
        <v>44545</v>
      </c>
      <c r="C3384">
        <v>488.614594</v>
      </c>
      <c r="D3384">
        <f t="shared" si="107"/>
        <v>0.948332124521029</v>
      </c>
      <c r="E3384">
        <v>0.00457637579281966</v>
      </c>
      <c r="G3384">
        <v>3375</v>
      </c>
      <c r="H3384">
        <f ca="1" t="shared" si="108"/>
        <v>-0.000543921442612833</v>
      </c>
    </row>
    <row r="3385" spans="2:8">
      <c r="B3385" s="31">
        <v>37631</v>
      </c>
      <c r="C3385">
        <v>25.245678</v>
      </c>
      <c r="D3385">
        <f t="shared" si="107"/>
        <v>0.0677479131279422</v>
      </c>
      <c r="E3385">
        <v>0.00456890086295172</v>
      </c>
      <c r="G3385">
        <v>3376</v>
      </c>
      <c r="H3385">
        <f ca="1" t="shared" si="108"/>
        <v>-0.0105569154068667</v>
      </c>
    </row>
    <row r="3386" spans="2:8">
      <c r="B3386" s="31">
        <v>33590</v>
      </c>
      <c r="C3386">
        <v>23.535336</v>
      </c>
      <c r="D3386">
        <f t="shared" si="107"/>
        <v>-11.9636820991211</v>
      </c>
      <c r="E3386">
        <v>0.00456641026922247</v>
      </c>
      <c r="G3386">
        <v>3377</v>
      </c>
      <c r="H3386">
        <f ca="1" t="shared" si="108"/>
        <v>0.00456481821456476</v>
      </c>
    </row>
    <row r="3387" spans="2:8">
      <c r="B3387" s="31">
        <v>43272</v>
      </c>
      <c r="C3387">
        <v>305.104614</v>
      </c>
      <c r="D3387">
        <f t="shared" si="107"/>
        <v>0.83411800517707</v>
      </c>
      <c r="E3387">
        <v>0.00456016374763853</v>
      </c>
      <c r="G3387">
        <v>3378</v>
      </c>
      <c r="H3387">
        <f ca="1" t="shared" si="108"/>
        <v>0.019372650524366</v>
      </c>
    </row>
    <row r="3388" spans="2:8">
      <c r="B3388" s="31">
        <v>35093</v>
      </c>
      <c r="C3388">
        <v>50.611362</v>
      </c>
      <c r="D3388">
        <f t="shared" si="107"/>
        <v>-1.54378030767084</v>
      </c>
      <c r="E3388">
        <v>0.00455895654418474</v>
      </c>
      <c r="G3388">
        <v>3379</v>
      </c>
      <c r="H3388">
        <f ca="1" t="shared" si="108"/>
        <v>-0.0369048241159607</v>
      </c>
    </row>
    <row r="3389" spans="2:8">
      <c r="B3389" s="31">
        <v>38861</v>
      </c>
      <c r="C3389">
        <v>128.744186</v>
      </c>
      <c r="D3389">
        <f t="shared" si="107"/>
        <v>0.815523545272949</v>
      </c>
      <c r="E3389">
        <v>0.0045364766996158</v>
      </c>
      <c r="G3389">
        <v>3380</v>
      </c>
      <c r="H3389">
        <f ca="1" t="shared" si="108"/>
        <v>-0.0278694446964688</v>
      </c>
    </row>
    <row r="3390" spans="2:8">
      <c r="B3390" s="31">
        <v>34026</v>
      </c>
      <c r="C3390">
        <v>23.750271</v>
      </c>
      <c r="D3390">
        <f t="shared" si="107"/>
        <v>-10.7692042335012</v>
      </c>
      <c r="E3390">
        <v>0.00452500099893609</v>
      </c>
      <c r="G3390">
        <v>3381</v>
      </c>
      <c r="H3390">
        <f ca="1" t="shared" si="108"/>
        <v>0.00185509078794499</v>
      </c>
    </row>
    <row r="3391" spans="2:8">
      <c r="B3391" s="31">
        <v>41333</v>
      </c>
      <c r="C3391">
        <v>279.52179</v>
      </c>
      <c r="D3391">
        <f t="shared" si="107"/>
        <v>0.914744553546255</v>
      </c>
      <c r="E3391">
        <v>0.00452105361803816</v>
      </c>
      <c r="G3391">
        <v>3382</v>
      </c>
      <c r="H3391">
        <f ca="1" t="shared" si="108"/>
        <v>-0.0365054740583047</v>
      </c>
    </row>
    <row r="3392" spans="2:8">
      <c r="B3392" s="31">
        <v>37733</v>
      </c>
      <c r="C3392">
        <v>23.830755</v>
      </c>
      <c r="D3392">
        <f t="shared" si="107"/>
        <v>-12.8601607880237</v>
      </c>
      <c r="E3392">
        <v>0.00451769152928639</v>
      </c>
      <c r="G3392">
        <v>3383</v>
      </c>
      <c r="H3392">
        <f ca="1" t="shared" si="108"/>
        <v>0.0155552584745056</v>
      </c>
    </row>
    <row r="3393" spans="2:8">
      <c r="B3393" s="31">
        <v>43185</v>
      </c>
      <c r="C3393">
        <v>330.298096</v>
      </c>
      <c r="D3393">
        <f t="shared" si="107"/>
        <v>0.857341163722603</v>
      </c>
      <c r="E3393">
        <v>0.00451326549578416</v>
      </c>
      <c r="G3393">
        <v>3384</v>
      </c>
      <c r="H3393">
        <f ca="1" t="shared" si="108"/>
        <v>-0.0195271176483262</v>
      </c>
    </row>
    <row r="3394" spans="2:8">
      <c r="B3394" s="31">
        <v>35473</v>
      </c>
      <c r="C3394">
        <v>47.119942</v>
      </c>
      <c r="D3394">
        <f t="shared" si="107"/>
        <v>-8.14418126830462</v>
      </c>
      <c r="E3394">
        <v>0.00450333746166333</v>
      </c>
      <c r="G3394">
        <v>3385</v>
      </c>
      <c r="H3394">
        <f ca="1" t="shared" si="108"/>
        <v>0.0140577259331352</v>
      </c>
    </row>
    <row r="3395" spans="2:8">
      <c r="B3395" s="31">
        <v>43108</v>
      </c>
      <c r="C3395">
        <v>430.873291</v>
      </c>
      <c r="D3395">
        <f t="shared" si="107"/>
        <v>0.347770103485017</v>
      </c>
      <c r="E3395">
        <v>0.00449767261159848</v>
      </c>
      <c r="G3395">
        <v>3386</v>
      </c>
      <c r="H3395">
        <f ca="1" t="shared" si="108"/>
        <v>0.0257598478049978</v>
      </c>
    </row>
    <row r="3396" spans="2:8">
      <c r="B3396" s="31">
        <v>41464</v>
      </c>
      <c r="C3396">
        <v>281.028442</v>
      </c>
      <c r="D3396">
        <f t="shared" si="107"/>
        <v>0.522898191208703</v>
      </c>
      <c r="E3396">
        <v>0.00449659468987124</v>
      </c>
      <c r="G3396">
        <v>3387</v>
      </c>
      <c r="H3396">
        <f ca="1" t="shared" si="108"/>
        <v>-0.00875107855828486</v>
      </c>
    </row>
    <row r="3397" spans="2:8">
      <c r="B3397" s="31">
        <v>38903</v>
      </c>
      <c r="C3397">
        <v>134.079178</v>
      </c>
      <c r="D3397">
        <f t="shared" si="107"/>
        <v>-1.68983282400493</v>
      </c>
      <c r="E3397">
        <v>0.00449231572705499</v>
      </c>
      <c r="G3397">
        <v>3388</v>
      </c>
      <c r="H3397">
        <f ca="1" t="shared" si="108"/>
        <v>0.012824703539451</v>
      </c>
    </row>
    <row r="3398" spans="2:8">
      <c r="B3398" s="31">
        <v>41626</v>
      </c>
      <c r="C3398">
        <v>360.650574</v>
      </c>
      <c r="D3398">
        <f t="shared" si="107"/>
        <v>-0.20049809486786</v>
      </c>
      <c r="E3398">
        <v>0.00447773861022603</v>
      </c>
      <c r="G3398">
        <v>3389</v>
      </c>
      <c r="H3398">
        <f ca="1" t="shared" si="108"/>
        <v>0.000348655153249336</v>
      </c>
    </row>
    <row r="3399" spans="2:8">
      <c r="B3399" s="31">
        <v>44650</v>
      </c>
      <c r="C3399">
        <v>432.960327</v>
      </c>
      <c r="D3399">
        <f t="shared" si="107"/>
        <v>0.944399834121522</v>
      </c>
      <c r="E3399">
        <v>0.00447599209245794</v>
      </c>
      <c r="G3399">
        <v>3390</v>
      </c>
      <c r="H3399">
        <f ca="1" t="shared" si="108"/>
        <v>-0.00135729634428715</v>
      </c>
    </row>
    <row r="3400" spans="2:8">
      <c r="B3400" s="31">
        <v>33592</v>
      </c>
      <c r="C3400">
        <v>24.072666</v>
      </c>
      <c r="D3400">
        <f t="shared" si="107"/>
        <v>-40.7920254864999</v>
      </c>
      <c r="E3400">
        <v>0.00446398417192359</v>
      </c>
      <c r="G3400">
        <v>3391</v>
      </c>
      <c r="H3400">
        <f ca="1" t="shared" si="108"/>
        <v>-0.0271644275617592</v>
      </c>
    </row>
    <row r="3401" spans="2:8">
      <c r="B3401" s="31">
        <v>45385</v>
      </c>
      <c r="C3401">
        <v>1006.045471</v>
      </c>
      <c r="D3401">
        <f t="shared" si="107"/>
        <v>0.808180816312228</v>
      </c>
      <c r="E3401">
        <v>0.00445924774706335</v>
      </c>
      <c r="G3401">
        <v>3392</v>
      </c>
      <c r="H3401">
        <f ca="1" t="shared" si="108"/>
        <v>0.0397587746149879</v>
      </c>
    </row>
    <row r="3402" spans="2:8">
      <c r="B3402" s="31">
        <v>40913</v>
      </c>
      <c r="C3402">
        <v>192.978821</v>
      </c>
      <c r="D3402">
        <f t="shared" ref="D3402:D3465" si="109">(C3402-C3403)/C3402</f>
        <v>0.40312353240048</v>
      </c>
      <c r="E3402">
        <v>0.00445320888347639</v>
      </c>
      <c r="G3402">
        <v>3393</v>
      </c>
      <c r="H3402">
        <f ca="1" t="shared" si="108"/>
        <v>0.0132110087632439</v>
      </c>
    </row>
    <row r="3403" spans="2:8">
      <c r="B3403" s="31">
        <v>39517</v>
      </c>
      <c r="C3403">
        <v>115.184517</v>
      </c>
      <c r="D3403">
        <f t="shared" si="109"/>
        <v>0.576894826932339</v>
      </c>
      <c r="E3403">
        <v>0.00444591003493989</v>
      </c>
      <c r="G3403">
        <v>3394</v>
      </c>
      <c r="H3403">
        <f ca="1" t="shared" ref="H3403:H3466" si="110">_xlfn.NORM.INV(RAND(),N$12,N$13)</f>
        <v>-0.00364356012910737</v>
      </c>
    </row>
    <row r="3404" spans="2:8">
      <c r="B3404" s="31">
        <v>34628</v>
      </c>
      <c r="C3404">
        <v>48.735165</v>
      </c>
      <c r="D3404">
        <f t="shared" si="109"/>
        <v>-0.233414599088769</v>
      </c>
      <c r="E3404">
        <v>0.00444463458777667</v>
      </c>
      <c r="G3404">
        <v>3395</v>
      </c>
      <c r="H3404">
        <f ca="1" t="shared" si="110"/>
        <v>-0.0287278796457659</v>
      </c>
    </row>
    <row r="3405" spans="2:8">
      <c r="B3405" s="31">
        <v>37930</v>
      </c>
      <c r="C3405">
        <v>60.110664</v>
      </c>
      <c r="D3405">
        <f t="shared" si="109"/>
        <v>-5.05513439345804</v>
      </c>
      <c r="E3405">
        <v>0.00443694982307967</v>
      </c>
      <c r="G3405">
        <v>3396</v>
      </c>
      <c r="H3405">
        <f ca="1" t="shared" si="110"/>
        <v>-0.0355459782399299</v>
      </c>
    </row>
    <row r="3406" spans="2:8">
      <c r="B3406" s="31">
        <v>41635</v>
      </c>
      <c r="C3406">
        <v>363.978149</v>
      </c>
      <c r="D3406">
        <f t="shared" si="109"/>
        <v>-0.201809936123391</v>
      </c>
      <c r="E3406">
        <v>0.00443671688654036</v>
      </c>
      <c r="G3406">
        <v>3397</v>
      </c>
      <c r="H3406">
        <f ca="1" t="shared" si="110"/>
        <v>0.00936358178850984</v>
      </c>
    </row>
    <row r="3407" spans="2:8">
      <c r="B3407" s="31">
        <v>43048</v>
      </c>
      <c r="C3407">
        <v>437.432556</v>
      </c>
      <c r="D3407">
        <f t="shared" si="109"/>
        <v>0.497494207998547</v>
      </c>
      <c r="E3407">
        <v>0.004430230382761</v>
      </c>
      <c r="G3407">
        <v>3398</v>
      </c>
      <c r="H3407">
        <f ca="1" t="shared" si="110"/>
        <v>0.00654541665128526</v>
      </c>
    </row>
    <row r="3408" spans="2:8">
      <c r="B3408" s="31">
        <v>40470</v>
      </c>
      <c r="C3408">
        <v>219.812393</v>
      </c>
      <c r="D3408">
        <f t="shared" si="109"/>
        <v>0.696374539719423</v>
      </c>
      <c r="E3408">
        <v>0.00442875393290489</v>
      </c>
      <c r="G3408">
        <v>3399</v>
      </c>
      <c r="H3408">
        <f ca="1" t="shared" si="110"/>
        <v>0.0230164285239766</v>
      </c>
    </row>
    <row r="3409" spans="2:8">
      <c r="B3409" s="31">
        <v>38439</v>
      </c>
      <c r="C3409">
        <v>66.740639</v>
      </c>
      <c r="D3409">
        <f t="shared" si="109"/>
        <v>0.266537394105561</v>
      </c>
      <c r="E3409">
        <v>0.00442635857891618</v>
      </c>
      <c r="G3409">
        <v>3400</v>
      </c>
      <c r="H3409">
        <f ca="1" t="shared" si="110"/>
        <v>-0.0314927998274467</v>
      </c>
    </row>
    <row r="3410" spans="2:8">
      <c r="B3410" s="31">
        <v>34584</v>
      </c>
      <c r="C3410">
        <v>48.951763</v>
      </c>
      <c r="D3410">
        <f t="shared" si="109"/>
        <v>-0.748138223336308</v>
      </c>
      <c r="E3410">
        <v>0.00442472317084877</v>
      </c>
      <c r="G3410">
        <v>3401</v>
      </c>
      <c r="H3410">
        <f ca="1" t="shared" si="110"/>
        <v>0.037916236927611</v>
      </c>
    </row>
    <row r="3411" spans="2:8">
      <c r="B3411" s="31">
        <v>38650</v>
      </c>
      <c r="C3411">
        <v>85.574448</v>
      </c>
      <c r="D3411">
        <f t="shared" si="109"/>
        <v>-0.533914668079425</v>
      </c>
      <c r="E3411">
        <v>0.00442164698509077</v>
      </c>
      <c r="G3411">
        <v>3402</v>
      </c>
      <c r="H3411">
        <f ca="1" t="shared" si="110"/>
        <v>0.00751698341341854</v>
      </c>
    </row>
    <row r="3412" spans="2:8">
      <c r="B3412" s="31">
        <v>39462</v>
      </c>
      <c r="C3412">
        <v>131.263901</v>
      </c>
      <c r="D3412">
        <f t="shared" si="109"/>
        <v>-1.26461552441596</v>
      </c>
      <c r="E3412">
        <v>0.0044212688757437</v>
      </c>
      <c r="G3412">
        <v>3403</v>
      </c>
      <c r="H3412">
        <f ca="1" t="shared" si="110"/>
        <v>-0.0344918435722263</v>
      </c>
    </row>
    <row r="3413" spans="2:8">
      <c r="B3413" s="31">
        <v>41323</v>
      </c>
      <c r="C3413">
        <v>297.262268</v>
      </c>
      <c r="D3413">
        <f t="shared" si="109"/>
        <v>0.765210934877211</v>
      </c>
      <c r="E3413">
        <v>0.00441467734478837</v>
      </c>
      <c r="G3413">
        <v>3404</v>
      </c>
      <c r="H3413">
        <f ca="1" t="shared" si="110"/>
        <v>0.0323043869361753</v>
      </c>
    </row>
    <row r="3414" spans="2:8">
      <c r="B3414" s="31">
        <v>39664</v>
      </c>
      <c r="C3414">
        <v>69.79393</v>
      </c>
      <c r="D3414">
        <f t="shared" si="109"/>
        <v>-5.94670831689805</v>
      </c>
      <c r="E3414">
        <v>0.0044079477971795</v>
      </c>
      <c r="G3414">
        <v>3405</v>
      </c>
      <c r="H3414">
        <f ca="1" t="shared" si="110"/>
        <v>0.0453766534245173</v>
      </c>
    </row>
    <row r="3415" spans="2:8">
      <c r="B3415" s="31">
        <v>44502</v>
      </c>
      <c r="C3415">
        <v>484.838074</v>
      </c>
      <c r="D3415">
        <f t="shared" si="109"/>
        <v>0.949684093910496</v>
      </c>
      <c r="E3415">
        <v>0.00440707756792225</v>
      </c>
      <c r="G3415">
        <v>3406</v>
      </c>
      <c r="H3415">
        <f ca="1" t="shared" si="110"/>
        <v>-0.0384086714901038</v>
      </c>
    </row>
    <row r="3416" spans="2:8">
      <c r="B3416" s="31">
        <v>33596</v>
      </c>
      <c r="C3416">
        <v>24.395067</v>
      </c>
      <c r="D3416">
        <f t="shared" si="109"/>
        <v>-10.7868670743966</v>
      </c>
      <c r="E3416">
        <v>0.00440498892665471</v>
      </c>
      <c r="G3416">
        <v>3407</v>
      </c>
      <c r="H3416">
        <f ca="1" t="shared" si="110"/>
        <v>0.0244681946397829</v>
      </c>
    </row>
    <row r="3417" spans="2:8">
      <c r="B3417" s="31">
        <v>41422</v>
      </c>
      <c r="C3417">
        <v>287.541412</v>
      </c>
      <c r="D3417">
        <f t="shared" si="109"/>
        <v>0.206442270652827</v>
      </c>
      <c r="E3417">
        <v>0.0043947478424429</v>
      </c>
      <c r="G3417">
        <v>3408</v>
      </c>
      <c r="H3417">
        <f ca="1" t="shared" si="110"/>
        <v>0.016248169751426</v>
      </c>
    </row>
    <row r="3418" spans="2:8">
      <c r="B3418" s="31">
        <v>40506</v>
      </c>
      <c r="C3418">
        <v>228.18071</v>
      </c>
      <c r="D3418">
        <f t="shared" si="109"/>
        <v>-1.08516421041901</v>
      </c>
      <c r="E3418">
        <v>0.00438958227450518</v>
      </c>
      <c r="G3418">
        <v>3409</v>
      </c>
      <c r="H3418">
        <f ca="1" t="shared" si="110"/>
        <v>0.0281048547076561</v>
      </c>
    </row>
    <row r="3419" spans="2:8">
      <c r="B3419" s="31">
        <v>42888</v>
      </c>
      <c r="C3419">
        <v>475.79425</v>
      </c>
      <c r="D3419">
        <f t="shared" si="109"/>
        <v>0.913527311437664</v>
      </c>
      <c r="E3419">
        <v>0.00438642543494369</v>
      </c>
      <c r="G3419">
        <v>3410</v>
      </c>
      <c r="H3419">
        <f ca="1" t="shared" si="110"/>
        <v>0.00619602246372142</v>
      </c>
    </row>
    <row r="3420" spans="2:8">
      <c r="B3420" s="31">
        <v>37855</v>
      </c>
      <c r="C3420">
        <v>41.143208</v>
      </c>
      <c r="D3420">
        <f t="shared" si="109"/>
        <v>-10.0184351934832</v>
      </c>
      <c r="E3420">
        <v>0.00438517093757001</v>
      </c>
      <c r="G3420">
        <v>3411</v>
      </c>
      <c r="H3420">
        <f ca="1" t="shared" si="110"/>
        <v>0.0332475463646633</v>
      </c>
    </row>
    <row r="3421" spans="2:8">
      <c r="B3421" s="31">
        <v>42934</v>
      </c>
      <c r="C3421">
        <v>453.333771</v>
      </c>
      <c r="D3421">
        <f t="shared" si="109"/>
        <v>0.969025890197799</v>
      </c>
      <c r="E3421">
        <v>0.00438449797290746</v>
      </c>
      <c r="G3421">
        <v>3412</v>
      </c>
      <c r="H3421">
        <f ca="1" t="shared" si="110"/>
        <v>-0.00200770259622689</v>
      </c>
    </row>
    <row r="3422" spans="2:8">
      <c r="B3422" s="31">
        <v>36910</v>
      </c>
      <c r="C3422">
        <v>14.04161</v>
      </c>
      <c r="D3422">
        <f t="shared" si="109"/>
        <v>-21.6451739508504</v>
      </c>
      <c r="E3422">
        <v>0.00438105032115265</v>
      </c>
      <c r="G3422">
        <v>3413</v>
      </c>
      <c r="H3422">
        <f ca="1" t="shared" si="110"/>
        <v>-0.0310696452671611</v>
      </c>
    </row>
    <row r="3423" spans="2:8">
      <c r="B3423" s="31">
        <v>44271</v>
      </c>
      <c r="C3423">
        <v>317.974701</v>
      </c>
      <c r="D3423">
        <f t="shared" si="109"/>
        <v>-0.036304602107323</v>
      </c>
      <c r="E3423">
        <v>0.00437587957665847</v>
      </c>
      <c r="G3423">
        <v>3414</v>
      </c>
      <c r="H3423">
        <f ca="1" t="shared" si="110"/>
        <v>-0.0108362947152522</v>
      </c>
    </row>
    <row r="3424" spans="2:8">
      <c r="B3424" s="31">
        <v>42268</v>
      </c>
      <c r="C3424">
        <v>329.518646</v>
      </c>
      <c r="D3424">
        <f t="shared" si="109"/>
        <v>0.761260326373155</v>
      </c>
      <c r="E3424">
        <v>0.00437131257209643</v>
      </c>
      <c r="G3424">
        <v>3415</v>
      </c>
      <c r="H3424">
        <f ca="1" t="shared" si="110"/>
        <v>-0.0243925000504824</v>
      </c>
    </row>
    <row r="3425" spans="2:8">
      <c r="B3425" s="31">
        <v>38390</v>
      </c>
      <c r="C3425">
        <v>78.669174</v>
      </c>
      <c r="D3425">
        <f t="shared" si="109"/>
        <v>-4.21173592085764</v>
      </c>
      <c r="E3425">
        <v>0.00436451766990706</v>
      </c>
      <c r="G3425">
        <v>3416</v>
      </c>
      <c r="H3425">
        <f ca="1" t="shared" si="110"/>
        <v>0.0181616112798095</v>
      </c>
    </row>
    <row r="3426" spans="2:8">
      <c r="B3426" s="31">
        <v>45006</v>
      </c>
      <c r="C3426">
        <v>410.00296</v>
      </c>
      <c r="D3426">
        <f t="shared" si="109"/>
        <v>-0.210493551070948</v>
      </c>
      <c r="E3426">
        <v>0.00436308801282789</v>
      </c>
      <c r="G3426">
        <v>3417</v>
      </c>
      <c r="H3426">
        <f ca="1" t="shared" si="110"/>
        <v>0.0469591785054365</v>
      </c>
    </row>
    <row r="3427" spans="2:8">
      <c r="B3427" s="31">
        <v>41919</v>
      </c>
      <c r="C3427">
        <v>496.305939</v>
      </c>
      <c r="D3427">
        <f t="shared" si="109"/>
        <v>0.494181990838518</v>
      </c>
      <c r="E3427">
        <v>0.00435683482723751</v>
      </c>
      <c r="G3427">
        <v>3418</v>
      </c>
      <c r="H3427">
        <f ca="1" t="shared" si="110"/>
        <v>0.00423511675591984</v>
      </c>
    </row>
    <row r="3428" spans="2:8">
      <c r="B3428" s="31">
        <v>43362</v>
      </c>
      <c r="C3428">
        <v>251.040482</v>
      </c>
      <c r="D3428">
        <f t="shared" si="109"/>
        <v>0.272565310801148</v>
      </c>
      <c r="E3428">
        <v>0.00435473988613511</v>
      </c>
      <c r="G3428">
        <v>3419</v>
      </c>
      <c r="H3428">
        <f ca="1" t="shared" si="110"/>
        <v>-0.0137823861249363</v>
      </c>
    </row>
    <row r="3429" spans="2:8">
      <c r="B3429" s="31">
        <v>43385</v>
      </c>
      <c r="C3429">
        <v>182.615555</v>
      </c>
      <c r="D3429">
        <f t="shared" si="109"/>
        <v>0.802105789947631</v>
      </c>
      <c r="E3429">
        <v>0.00435373098419797</v>
      </c>
      <c r="G3429">
        <v>3420</v>
      </c>
      <c r="H3429">
        <f ca="1" t="shared" si="110"/>
        <v>0.0659995517020426</v>
      </c>
    </row>
    <row r="3430" spans="2:8">
      <c r="B3430" s="31">
        <v>37831</v>
      </c>
      <c r="C3430">
        <v>36.138561</v>
      </c>
      <c r="D3430">
        <f t="shared" si="109"/>
        <v>-0.107620776599267</v>
      </c>
      <c r="E3430">
        <v>0.00434115237737331</v>
      </c>
      <c r="G3430">
        <v>3421</v>
      </c>
      <c r="H3430">
        <f ca="1" t="shared" si="110"/>
        <v>-6.37149342938625e-5</v>
      </c>
    </row>
    <row r="3431" spans="2:8">
      <c r="B3431" s="31">
        <v>34541</v>
      </c>
      <c r="C3431">
        <v>40.027821</v>
      </c>
      <c r="D3431">
        <f t="shared" si="109"/>
        <v>0.379807759208277</v>
      </c>
      <c r="E3431">
        <v>0.00432926388873394</v>
      </c>
      <c r="G3431">
        <v>3422</v>
      </c>
      <c r="H3431">
        <f ca="1" t="shared" si="110"/>
        <v>-0.0296765434060459</v>
      </c>
    </row>
    <row r="3432" spans="2:8">
      <c r="B3432" s="31">
        <v>33611</v>
      </c>
      <c r="C3432">
        <v>24.824944</v>
      </c>
      <c r="D3432">
        <f t="shared" si="109"/>
        <v>-5.94378746634836</v>
      </c>
      <c r="E3432">
        <v>0.00432895236339702</v>
      </c>
      <c r="G3432">
        <v>3423</v>
      </c>
      <c r="H3432">
        <f ca="1" t="shared" si="110"/>
        <v>-0.0256664144198471</v>
      </c>
    </row>
    <row r="3433" spans="2:8">
      <c r="B3433" s="31">
        <v>43466</v>
      </c>
      <c r="C3433">
        <v>172.379135</v>
      </c>
      <c r="D3433">
        <f t="shared" si="109"/>
        <v>-0.256108437949871</v>
      </c>
      <c r="E3433">
        <v>0.00432396299006839</v>
      </c>
      <c r="G3433">
        <v>3424</v>
      </c>
      <c r="H3433">
        <f ca="1" t="shared" si="110"/>
        <v>-0.0111131738465954</v>
      </c>
    </row>
    <row r="3434" spans="2:8">
      <c r="B3434" s="31">
        <v>40463</v>
      </c>
      <c r="C3434">
        <v>216.526886</v>
      </c>
      <c r="D3434">
        <f t="shared" si="109"/>
        <v>0.310740514690633</v>
      </c>
      <c r="E3434">
        <v>0.00432295045336774</v>
      </c>
      <c r="G3434">
        <v>3425</v>
      </c>
      <c r="H3434">
        <f ca="1" t="shared" si="110"/>
        <v>0.0395282584365158</v>
      </c>
    </row>
    <row r="3435" spans="2:8">
      <c r="B3435" s="31">
        <v>38820</v>
      </c>
      <c r="C3435">
        <v>149.24321</v>
      </c>
      <c r="D3435">
        <f t="shared" si="109"/>
        <v>0.0158494178730142</v>
      </c>
      <c r="E3435">
        <v>0.00429903645197665</v>
      </c>
      <c r="G3435">
        <v>3426</v>
      </c>
      <c r="H3435">
        <f ca="1" t="shared" si="110"/>
        <v>0.0212020991624962</v>
      </c>
    </row>
    <row r="3436" spans="2:8">
      <c r="B3436" s="31">
        <v>40793</v>
      </c>
      <c r="C3436">
        <v>146.877792</v>
      </c>
      <c r="D3436">
        <f t="shared" si="109"/>
        <v>0.632088607377758</v>
      </c>
      <c r="E3436">
        <v>0.00429076439275458</v>
      </c>
      <c r="G3436">
        <v>3427</v>
      </c>
      <c r="H3436">
        <f ca="1" t="shared" si="110"/>
        <v>-0.00239348205393653</v>
      </c>
    </row>
    <row r="3437" spans="2:8">
      <c r="B3437" s="31">
        <v>35661</v>
      </c>
      <c r="C3437">
        <v>54.038013</v>
      </c>
      <c r="D3437">
        <f t="shared" si="109"/>
        <v>-1.67059155191365</v>
      </c>
      <c r="E3437">
        <v>0.00428046826962343</v>
      </c>
      <c r="G3437">
        <v>3428</v>
      </c>
      <c r="H3437">
        <f ca="1" t="shared" si="110"/>
        <v>0.0429983516492331</v>
      </c>
    </row>
    <row r="3438" spans="2:8">
      <c r="B3438" s="31">
        <v>40256</v>
      </c>
      <c r="C3438">
        <v>144.313461</v>
      </c>
      <c r="D3438">
        <f t="shared" si="109"/>
        <v>0.503840296644261</v>
      </c>
      <c r="E3438">
        <v>0.00427491653048222</v>
      </c>
      <c r="G3438">
        <v>3429</v>
      </c>
      <c r="H3438">
        <f ca="1" t="shared" si="110"/>
        <v>-0.071112859153243</v>
      </c>
    </row>
    <row r="3439" spans="2:8">
      <c r="B3439" s="31">
        <v>37988</v>
      </c>
      <c r="C3439">
        <v>71.602524</v>
      </c>
      <c r="D3439">
        <f t="shared" si="109"/>
        <v>-1.05148657888093</v>
      </c>
      <c r="E3439">
        <v>0.00427241922365748</v>
      </c>
      <c r="G3439">
        <v>3430</v>
      </c>
      <c r="H3439">
        <f ca="1" t="shared" si="110"/>
        <v>-0.00052825108495372</v>
      </c>
    </row>
    <row r="3440" spans="2:8">
      <c r="B3440" s="31">
        <v>40245</v>
      </c>
      <c r="C3440">
        <v>146.891617</v>
      </c>
      <c r="D3440">
        <f t="shared" si="109"/>
        <v>0.168210014326413</v>
      </c>
      <c r="E3440">
        <v>0.00426252370821128</v>
      </c>
      <c r="G3440">
        <v>3431</v>
      </c>
      <c r="H3440">
        <f ca="1" t="shared" si="110"/>
        <v>-0.0139649255243747</v>
      </c>
    </row>
    <row r="3441" spans="2:8">
      <c r="B3441" s="31">
        <v>39476</v>
      </c>
      <c r="C3441">
        <v>122.182976</v>
      </c>
      <c r="D3441">
        <f t="shared" si="109"/>
        <v>-2.01500483176969</v>
      </c>
      <c r="E3441">
        <v>0.00426088000999418</v>
      </c>
      <c r="G3441">
        <v>3432</v>
      </c>
      <c r="H3441">
        <f ca="1" t="shared" si="110"/>
        <v>0.026514146622224</v>
      </c>
    </row>
    <row r="3442" spans="2:8">
      <c r="B3442" s="31">
        <v>41639</v>
      </c>
      <c r="C3442">
        <v>368.382263</v>
      </c>
      <c r="D3442">
        <f t="shared" si="109"/>
        <v>0.945934867119267</v>
      </c>
      <c r="E3442">
        <v>0.00425071225538357</v>
      </c>
      <c r="G3442">
        <v>3433</v>
      </c>
      <c r="H3442">
        <f ca="1" t="shared" si="110"/>
        <v>0.0283544461208223</v>
      </c>
    </row>
    <row r="3443" spans="2:8">
      <c r="B3443" s="31">
        <v>37370</v>
      </c>
      <c r="C3443">
        <v>19.916636</v>
      </c>
      <c r="D3443">
        <f t="shared" si="109"/>
        <v>-0.581028593382939</v>
      </c>
      <c r="E3443">
        <v>0.00424715298306406</v>
      </c>
      <c r="G3443">
        <v>3434</v>
      </c>
      <c r="H3443">
        <f ca="1" t="shared" si="110"/>
        <v>0.00263444933843398</v>
      </c>
    </row>
    <row r="3444" spans="2:8">
      <c r="B3444" s="31">
        <v>36189</v>
      </c>
      <c r="C3444">
        <v>31.488771</v>
      </c>
      <c r="D3444">
        <f t="shared" si="109"/>
        <v>0.194561388248528</v>
      </c>
      <c r="E3444">
        <v>0.00424713304942895</v>
      </c>
      <c r="G3444">
        <v>3435</v>
      </c>
      <c r="H3444">
        <f ca="1" t="shared" si="110"/>
        <v>0.0171018513510658</v>
      </c>
    </row>
    <row r="3445" spans="2:8">
      <c r="B3445" s="31">
        <v>34292</v>
      </c>
      <c r="C3445">
        <v>25.362272</v>
      </c>
      <c r="D3445">
        <f t="shared" si="109"/>
        <v>-1.67525121566396</v>
      </c>
      <c r="E3445">
        <v>0.00423692325356345</v>
      </c>
      <c r="G3445">
        <v>3436</v>
      </c>
      <c r="H3445">
        <f ca="1" t="shared" si="110"/>
        <v>-0.0437777412508778</v>
      </c>
    </row>
    <row r="3446" spans="2:8">
      <c r="B3446" s="31">
        <v>38201</v>
      </c>
      <c r="C3446">
        <v>67.850449</v>
      </c>
      <c r="D3446">
        <f t="shared" si="109"/>
        <v>-1.80316223110034</v>
      </c>
      <c r="E3446">
        <v>0.00423634632100953</v>
      </c>
      <c r="G3446">
        <v>3437</v>
      </c>
      <c r="H3446">
        <f ca="1" t="shared" si="110"/>
        <v>-0.00932943654173909</v>
      </c>
    </row>
    <row r="3447" spans="2:8">
      <c r="B3447" s="31">
        <v>40729</v>
      </c>
      <c r="C3447">
        <v>190.195816</v>
      </c>
      <c r="D3447">
        <f t="shared" si="109"/>
        <v>-0.543808650343812</v>
      </c>
      <c r="E3447">
        <v>0.00423244326257943</v>
      </c>
      <c r="G3447">
        <v>3438</v>
      </c>
      <c r="H3447">
        <f ca="1" t="shared" si="110"/>
        <v>-0.00986498591568093</v>
      </c>
    </row>
    <row r="3448" spans="2:8">
      <c r="B3448" s="31">
        <v>44419</v>
      </c>
      <c r="C3448">
        <v>293.625946</v>
      </c>
      <c r="D3448">
        <f t="shared" si="109"/>
        <v>0.931908142749756</v>
      </c>
      <c r="E3448">
        <v>0.0042309271946968</v>
      </c>
      <c r="G3448">
        <v>3439</v>
      </c>
      <c r="H3448">
        <f ca="1" t="shared" si="110"/>
        <v>-0.00042866509922418</v>
      </c>
    </row>
    <row r="3449" spans="2:8">
      <c r="B3449" s="31">
        <v>37525</v>
      </c>
      <c r="C3449">
        <v>19.993536</v>
      </c>
      <c r="D3449">
        <f t="shared" si="109"/>
        <v>-2.89665354842685</v>
      </c>
      <c r="E3449">
        <v>0.00423091743251417</v>
      </c>
      <c r="G3449">
        <v>3440</v>
      </c>
      <c r="H3449">
        <f ca="1" t="shared" si="110"/>
        <v>-0.00923409626453766</v>
      </c>
    </row>
    <row r="3450" spans="2:8">
      <c r="B3450" s="31">
        <v>38558</v>
      </c>
      <c r="C3450">
        <v>77.907883</v>
      </c>
      <c r="D3450">
        <f t="shared" si="109"/>
        <v>0.332995699549428</v>
      </c>
      <c r="E3450">
        <v>0.00422335952832906</v>
      </c>
      <c r="G3450">
        <v>3441</v>
      </c>
      <c r="H3450">
        <f ca="1" t="shared" si="110"/>
        <v>0.034869603574163</v>
      </c>
    </row>
    <row r="3451" spans="2:8">
      <c r="B3451" s="31">
        <v>35523</v>
      </c>
      <c r="C3451">
        <v>51.964893</v>
      </c>
      <c r="D3451">
        <f t="shared" si="109"/>
        <v>-0.808396468746698</v>
      </c>
      <c r="E3451">
        <v>0.0042191754344612</v>
      </c>
      <c r="G3451">
        <v>3442</v>
      </c>
      <c r="H3451">
        <f ca="1" t="shared" si="110"/>
        <v>0.0250943268480596</v>
      </c>
    </row>
    <row r="3452" spans="2:8">
      <c r="B3452" s="31">
        <v>38630</v>
      </c>
      <c r="C3452">
        <v>93.973129</v>
      </c>
      <c r="D3452">
        <f t="shared" si="109"/>
        <v>0.182773162741021</v>
      </c>
      <c r="E3452">
        <v>0.00420166918141042</v>
      </c>
      <c r="G3452">
        <v>3443</v>
      </c>
      <c r="H3452">
        <f ca="1" t="shared" si="110"/>
        <v>0.0217597799166127</v>
      </c>
    </row>
    <row r="3453" spans="2:8">
      <c r="B3453" s="31">
        <v>38594</v>
      </c>
      <c r="C3453">
        <v>76.797363</v>
      </c>
      <c r="D3453">
        <f t="shared" si="109"/>
        <v>0.193108687859504</v>
      </c>
      <c r="E3453">
        <v>0.00417713561336747</v>
      </c>
      <c r="G3453">
        <v>3444</v>
      </c>
      <c r="H3453">
        <f ca="1" t="shared" si="110"/>
        <v>-0.0613643492633961</v>
      </c>
    </row>
    <row r="3454" spans="2:8">
      <c r="B3454" s="31">
        <v>35163</v>
      </c>
      <c r="C3454">
        <v>61.967125</v>
      </c>
      <c r="D3454">
        <f t="shared" si="109"/>
        <v>-1.30625837490444</v>
      </c>
      <c r="E3454">
        <v>0.00417511704795089</v>
      </c>
      <c r="G3454">
        <v>3445</v>
      </c>
      <c r="H3454">
        <f ca="1" t="shared" si="110"/>
        <v>0.0195589559102694</v>
      </c>
    </row>
    <row r="3455" spans="2:8">
      <c r="B3455" s="31">
        <v>44075</v>
      </c>
      <c r="C3455">
        <v>142.912201</v>
      </c>
      <c r="D3455">
        <f t="shared" si="109"/>
        <v>0.241018742689436</v>
      </c>
      <c r="E3455">
        <v>0.00417258985466193</v>
      </c>
      <c r="G3455">
        <v>3446</v>
      </c>
      <c r="H3455">
        <f ca="1" t="shared" si="110"/>
        <v>0.0228274117335649</v>
      </c>
    </row>
    <row r="3456" spans="2:8">
      <c r="B3456" s="31">
        <v>39561</v>
      </c>
      <c r="C3456">
        <v>108.467682</v>
      </c>
      <c r="D3456">
        <f t="shared" si="109"/>
        <v>-2.96022500969459</v>
      </c>
      <c r="E3456">
        <v>0.00417026520397103</v>
      </c>
      <c r="G3456">
        <v>3447</v>
      </c>
      <c r="H3456">
        <f ca="1" t="shared" si="110"/>
        <v>0.0389246699842662</v>
      </c>
    </row>
    <row r="3457" spans="2:8">
      <c r="B3457" s="31">
        <v>42180</v>
      </c>
      <c r="C3457">
        <v>429.556427</v>
      </c>
      <c r="D3457">
        <f t="shared" si="109"/>
        <v>0.110545723484193</v>
      </c>
      <c r="E3457">
        <v>0.0041627755694131</v>
      </c>
      <c r="G3457">
        <v>3448</v>
      </c>
      <c r="H3457">
        <f ca="1" t="shared" si="110"/>
        <v>0.0120483192188911</v>
      </c>
    </row>
    <row r="3458" spans="2:8">
      <c r="B3458" s="31">
        <v>42303</v>
      </c>
      <c r="C3458">
        <v>382.070801</v>
      </c>
      <c r="D3458">
        <f t="shared" si="109"/>
        <v>0.946704527153856</v>
      </c>
      <c r="E3458">
        <v>0.00416016611538981</v>
      </c>
      <c r="G3458">
        <v>3449</v>
      </c>
      <c r="H3458">
        <f ca="1" t="shared" si="110"/>
        <v>-0.00167223721839997</v>
      </c>
    </row>
    <row r="3459" spans="2:8">
      <c r="B3459" s="31">
        <v>37519</v>
      </c>
      <c r="C3459">
        <v>20.362644</v>
      </c>
      <c r="D3459">
        <f t="shared" si="109"/>
        <v>-23.7155295255371</v>
      </c>
      <c r="E3459">
        <v>0.00415402832755899</v>
      </c>
      <c r="G3459">
        <v>3450</v>
      </c>
      <c r="H3459">
        <f ca="1" t="shared" si="110"/>
        <v>-0.0124208698004263</v>
      </c>
    </row>
    <row r="3460" spans="2:8">
      <c r="B3460" s="31">
        <v>44594</v>
      </c>
      <c r="C3460">
        <v>503.273529</v>
      </c>
      <c r="D3460">
        <f t="shared" si="109"/>
        <v>0.0408767257059531</v>
      </c>
      <c r="E3460">
        <v>0.00414692186204773</v>
      </c>
      <c r="G3460">
        <v>3451</v>
      </c>
      <c r="H3460">
        <f ca="1" t="shared" si="110"/>
        <v>-0.0374360372967861</v>
      </c>
    </row>
    <row r="3461" spans="2:8">
      <c r="B3461" s="31">
        <v>44501</v>
      </c>
      <c r="C3461">
        <v>482.701355</v>
      </c>
      <c r="D3461">
        <f t="shared" si="109"/>
        <v>0.854969932703006</v>
      </c>
      <c r="E3461">
        <v>0.00411780696161497</v>
      </c>
      <c r="G3461">
        <v>3452</v>
      </c>
      <c r="H3461">
        <f ca="1" t="shared" si="110"/>
        <v>-0.0267460081904834</v>
      </c>
    </row>
    <row r="3462" spans="2:8">
      <c r="B3462" s="31">
        <v>38506</v>
      </c>
      <c r="C3462">
        <v>70.00621</v>
      </c>
      <c r="D3462">
        <f t="shared" si="109"/>
        <v>-0.173502550702288</v>
      </c>
      <c r="E3462">
        <v>0.00410599288263129</v>
      </c>
      <c r="G3462">
        <v>3453</v>
      </c>
      <c r="H3462">
        <f ca="1" t="shared" si="110"/>
        <v>-0.0134755386607562</v>
      </c>
    </row>
    <row r="3463" spans="2:8">
      <c r="B3463" s="31">
        <v>38576</v>
      </c>
      <c r="C3463">
        <v>82.152466</v>
      </c>
      <c r="D3463">
        <f t="shared" si="109"/>
        <v>-5.18899823408831</v>
      </c>
      <c r="E3463">
        <v>0.00410545192885641</v>
      </c>
      <c r="G3463">
        <v>3454</v>
      </c>
      <c r="H3463">
        <f ca="1" t="shared" si="110"/>
        <v>0.0290647606673361</v>
      </c>
    </row>
    <row r="3464" spans="2:8">
      <c r="B3464" s="31">
        <v>45057</v>
      </c>
      <c r="C3464">
        <v>508.441467</v>
      </c>
      <c r="D3464">
        <f t="shared" si="109"/>
        <v>0.666634114247019</v>
      </c>
      <c r="E3464">
        <v>0.00410477141511357</v>
      </c>
      <c r="G3464">
        <v>3455</v>
      </c>
      <c r="H3464">
        <f ca="1" t="shared" si="110"/>
        <v>-0.000430653146748447</v>
      </c>
    </row>
    <row r="3465" spans="2:8">
      <c r="B3465" s="31">
        <v>43552</v>
      </c>
      <c r="C3465">
        <v>169.49704</v>
      </c>
      <c r="D3465">
        <f t="shared" si="109"/>
        <v>-2.00381106950304</v>
      </c>
      <c r="E3465">
        <v>0.00410428406301369</v>
      </c>
      <c r="G3465">
        <v>3456</v>
      </c>
      <c r="H3465">
        <f ca="1" t="shared" si="110"/>
        <v>0.0266084194081207</v>
      </c>
    </row>
    <row r="3466" spans="2:8">
      <c r="B3466" s="31">
        <v>42678</v>
      </c>
      <c r="C3466">
        <v>509.137085</v>
      </c>
      <c r="D3466">
        <f t="shared" ref="D3466:D3529" si="111">(C3466-C3467)/C3466</f>
        <v>0.707435725291942</v>
      </c>
      <c r="E3466">
        <v>0.00409910427169145</v>
      </c>
      <c r="G3466">
        <v>3457</v>
      </c>
      <c r="H3466">
        <f ca="1" t="shared" si="110"/>
        <v>-0.00473289442237408</v>
      </c>
    </row>
    <row r="3467" spans="2:8">
      <c r="B3467" s="31">
        <v>38804</v>
      </c>
      <c r="C3467">
        <v>148.955322</v>
      </c>
      <c r="D3467">
        <f t="shared" si="111"/>
        <v>-0.293014935042066</v>
      </c>
      <c r="E3467">
        <v>0.00408668849039176</v>
      </c>
      <c r="G3467">
        <v>3458</v>
      </c>
      <c r="H3467">
        <f ca="1" t="shared" ref="H3467:H3530" si="112">_xlfn.NORM.INV(RAND(),N$12,N$13)</f>
        <v>-0.0380251548101187</v>
      </c>
    </row>
    <row r="3468" spans="2:8">
      <c r="B3468" s="31">
        <v>40437</v>
      </c>
      <c r="C3468">
        <v>192.601456</v>
      </c>
      <c r="D3468">
        <f t="shared" si="111"/>
        <v>0.863295524619502</v>
      </c>
      <c r="E3468">
        <v>0.00408236789237981</v>
      </c>
      <c r="G3468">
        <v>3459</v>
      </c>
      <c r="H3468">
        <f ca="1" t="shared" si="112"/>
        <v>-0.0184185696865016</v>
      </c>
    </row>
    <row r="3469" spans="2:8">
      <c r="B3469" s="31">
        <v>33625</v>
      </c>
      <c r="C3469">
        <v>26.329481</v>
      </c>
      <c r="D3469">
        <f t="shared" si="111"/>
        <v>-15.6496513167122</v>
      </c>
      <c r="E3469">
        <v>0.00408158444141008</v>
      </c>
      <c r="G3469">
        <v>3460</v>
      </c>
      <c r="H3469">
        <f ca="1" t="shared" si="112"/>
        <v>-0.00781123250877986</v>
      </c>
    </row>
    <row r="3470" spans="2:8">
      <c r="B3470" s="31">
        <v>42710</v>
      </c>
      <c r="C3470">
        <v>438.376678</v>
      </c>
      <c r="D3470">
        <f t="shared" si="111"/>
        <v>0.303445864426209</v>
      </c>
      <c r="E3470">
        <v>0.00408068925601012</v>
      </c>
      <c r="G3470">
        <v>3461</v>
      </c>
      <c r="H3470">
        <f ca="1" t="shared" si="112"/>
        <v>-0.0158244964438209</v>
      </c>
    </row>
    <row r="3471" spans="2:8">
      <c r="B3471" s="31">
        <v>44421</v>
      </c>
      <c r="C3471">
        <v>305.353088</v>
      </c>
      <c r="D3471">
        <f t="shared" si="111"/>
        <v>-0.221638528181513</v>
      </c>
      <c r="E3471">
        <v>0.00406843437587909</v>
      </c>
      <c r="G3471">
        <v>3462</v>
      </c>
      <c r="H3471">
        <f ca="1" t="shared" si="112"/>
        <v>-0.0640407041369892</v>
      </c>
    </row>
    <row r="3472" spans="2:8">
      <c r="B3472" s="31">
        <v>41578</v>
      </c>
      <c r="C3472">
        <v>373.031097</v>
      </c>
      <c r="D3472">
        <f t="shared" si="111"/>
        <v>-0.0478016796546054</v>
      </c>
      <c r="E3472">
        <v>0.00406659662478478</v>
      </c>
      <c r="G3472">
        <v>3463</v>
      </c>
      <c r="H3472">
        <f ca="1" t="shared" si="112"/>
        <v>0.0137470324482464</v>
      </c>
    </row>
    <row r="3473" spans="2:8">
      <c r="B3473" s="31">
        <v>42368</v>
      </c>
      <c r="C3473">
        <v>390.86261</v>
      </c>
      <c r="D3473">
        <f t="shared" si="111"/>
        <v>0.858954331804723</v>
      </c>
      <c r="E3473">
        <v>0.00406659004809911</v>
      </c>
      <c r="G3473">
        <v>3464</v>
      </c>
      <c r="H3473">
        <f ca="1" t="shared" si="112"/>
        <v>-0.0373432508486391</v>
      </c>
    </row>
    <row r="3474" spans="2:8">
      <c r="B3474" s="31">
        <v>35565</v>
      </c>
      <c r="C3474">
        <v>55.129478</v>
      </c>
      <c r="D3474">
        <f t="shared" si="111"/>
        <v>-5.21485209781961</v>
      </c>
      <c r="E3474">
        <v>0.00406486707528776</v>
      </c>
      <c r="G3474">
        <v>3465</v>
      </c>
      <c r="H3474">
        <f ca="1" t="shared" si="112"/>
        <v>-0.0172431367574659</v>
      </c>
    </row>
    <row r="3475" spans="2:8">
      <c r="B3475" s="31">
        <v>44357</v>
      </c>
      <c r="C3475">
        <v>342.621552</v>
      </c>
      <c r="D3475">
        <f t="shared" si="111"/>
        <v>0.833272443993833</v>
      </c>
      <c r="E3475">
        <v>0.00406091791913903</v>
      </c>
      <c r="G3475">
        <v>3466</v>
      </c>
      <c r="H3475">
        <f ca="1" t="shared" si="112"/>
        <v>0.00838562454705732</v>
      </c>
    </row>
    <row r="3476" spans="2:8">
      <c r="B3476" s="31">
        <v>35646</v>
      </c>
      <c r="C3476">
        <v>57.124454</v>
      </c>
      <c r="D3476">
        <f t="shared" si="111"/>
        <v>0.281285664454666</v>
      </c>
      <c r="E3476">
        <v>0.00404917655755626</v>
      </c>
      <c r="G3476">
        <v>3467</v>
      </c>
      <c r="H3476">
        <f ca="1" t="shared" si="112"/>
        <v>-0.0241647975895657</v>
      </c>
    </row>
    <row r="3477" spans="2:8">
      <c r="B3477" s="31">
        <v>35920</v>
      </c>
      <c r="C3477">
        <v>41.056164</v>
      </c>
      <c r="D3477">
        <f t="shared" si="111"/>
        <v>-8.26733737228836</v>
      </c>
      <c r="E3477">
        <v>0.00404911184590941</v>
      </c>
      <c r="G3477">
        <v>3468</v>
      </c>
      <c r="H3477">
        <f ca="1" t="shared" si="112"/>
        <v>0.0242856378438936</v>
      </c>
    </row>
    <row r="3478" spans="2:8">
      <c r="B3478" s="31">
        <v>42300</v>
      </c>
      <c r="C3478">
        <v>380.481323</v>
      </c>
      <c r="D3478">
        <f t="shared" si="111"/>
        <v>-0.681359510516631</v>
      </c>
      <c r="E3478">
        <v>0.00404696605830497</v>
      </c>
      <c r="G3478">
        <v>3469</v>
      </c>
      <c r="H3478">
        <f ca="1" t="shared" si="112"/>
        <v>0.0137013738113245</v>
      </c>
    </row>
    <row r="3479" spans="2:8">
      <c r="B3479" s="31">
        <v>45134</v>
      </c>
      <c r="C3479">
        <v>639.725891</v>
      </c>
      <c r="D3479">
        <f t="shared" si="111"/>
        <v>0.307674433330071</v>
      </c>
      <c r="E3479">
        <v>0.00403920497255613</v>
      </c>
      <c r="G3479">
        <v>3470</v>
      </c>
      <c r="H3479">
        <f ca="1" t="shared" si="112"/>
        <v>0.0228231771008136</v>
      </c>
    </row>
    <row r="3480" spans="2:8">
      <c r="B3480" s="31">
        <v>42850</v>
      </c>
      <c r="C3480">
        <v>442.89859</v>
      </c>
      <c r="D3480">
        <f t="shared" si="111"/>
        <v>0.638505527868129</v>
      </c>
      <c r="E3480">
        <v>0.00403902617978533</v>
      </c>
      <c r="G3480">
        <v>3471</v>
      </c>
      <c r="H3480">
        <f ca="1" t="shared" si="112"/>
        <v>0.038447074595689</v>
      </c>
    </row>
    <row r="3481" spans="2:8">
      <c r="B3481" s="31">
        <v>43642</v>
      </c>
      <c r="C3481">
        <v>160.105392</v>
      </c>
      <c r="D3481">
        <f t="shared" si="111"/>
        <v>0.528810360115792</v>
      </c>
      <c r="E3481">
        <v>0.00403481726586695</v>
      </c>
      <c r="G3481">
        <v>3472</v>
      </c>
      <c r="H3481">
        <f ca="1" t="shared" si="112"/>
        <v>-0.0635629630415466</v>
      </c>
    </row>
    <row r="3482" spans="2:8">
      <c r="B3482" s="31">
        <v>35255</v>
      </c>
      <c r="C3482">
        <v>75.440002</v>
      </c>
      <c r="D3482">
        <f t="shared" si="111"/>
        <v>0.747002472242776</v>
      </c>
      <c r="E3482">
        <v>0.0040316144212192</v>
      </c>
      <c r="G3482">
        <v>3473</v>
      </c>
      <c r="H3482">
        <f ca="1" t="shared" si="112"/>
        <v>0.0615081681737564</v>
      </c>
    </row>
    <row r="3483" spans="2:8">
      <c r="B3483" s="31">
        <v>37399</v>
      </c>
      <c r="C3483">
        <v>19.086134</v>
      </c>
      <c r="D3483">
        <f t="shared" si="111"/>
        <v>-1.63964546198827</v>
      </c>
      <c r="E3483">
        <v>0.0040290506186324</v>
      </c>
      <c r="G3483">
        <v>3474</v>
      </c>
      <c r="H3483">
        <f ca="1" t="shared" si="112"/>
        <v>0.000350225979037165</v>
      </c>
    </row>
    <row r="3484" spans="2:8">
      <c r="B3484" s="31">
        <v>35089</v>
      </c>
      <c r="C3484">
        <v>50.380627</v>
      </c>
      <c r="D3484">
        <f t="shared" si="111"/>
        <v>0.468856312566336</v>
      </c>
      <c r="E3484">
        <v>0.00402507892567506</v>
      </c>
      <c r="G3484">
        <v>3475</v>
      </c>
      <c r="H3484">
        <f ca="1" t="shared" si="112"/>
        <v>0.00176533678504971</v>
      </c>
    </row>
    <row r="3485" spans="2:8">
      <c r="B3485" s="31">
        <v>33827</v>
      </c>
      <c r="C3485">
        <v>26.759352</v>
      </c>
      <c r="D3485">
        <f t="shared" si="111"/>
        <v>-1.11294727914189</v>
      </c>
      <c r="E3485">
        <v>0.00401609127156744</v>
      </c>
      <c r="G3485">
        <v>3476</v>
      </c>
      <c r="H3485">
        <f ca="1" t="shared" si="112"/>
        <v>-0.0478726334155021</v>
      </c>
    </row>
    <row r="3486" spans="2:8">
      <c r="B3486" s="31">
        <v>35549</v>
      </c>
      <c r="C3486">
        <v>56.5411</v>
      </c>
      <c r="D3486">
        <f t="shared" si="111"/>
        <v>0.13720971116586</v>
      </c>
      <c r="E3486">
        <v>0.00400307033290825</v>
      </c>
      <c r="G3486">
        <v>3477</v>
      </c>
      <c r="H3486">
        <f ca="1" t="shared" si="112"/>
        <v>-0.00476635061051536</v>
      </c>
    </row>
    <row r="3487" spans="2:8">
      <c r="B3487" s="31">
        <v>35717</v>
      </c>
      <c r="C3487">
        <v>48.783112</v>
      </c>
      <c r="D3487">
        <f t="shared" si="111"/>
        <v>-1.45392874894902</v>
      </c>
      <c r="E3487">
        <v>0.00400050328892511</v>
      </c>
      <c r="G3487">
        <v>3478</v>
      </c>
      <c r="H3487">
        <f ca="1" t="shared" si="112"/>
        <v>-0.0100830889499429</v>
      </c>
    </row>
    <row r="3488" spans="2:8">
      <c r="B3488" s="31">
        <v>40141</v>
      </c>
      <c r="C3488">
        <v>119.710281</v>
      </c>
      <c r="D3488">
        <f t="shared" si="111"/>
        <v>-0.625082585847409</v>
      </c>
      <c r="E3488">
        <v>0.00399969823811536</v>
      </c>
      <c r="G3488">
        <v>3479</v>
      </c>
      <c r="H3488">
        <f ca="1" t="shared" si="112"/>
        <v>-0.0282342014836913</v>
      </c>
    </row>
    <row r="3489" spans="2:8">
      <c r="B3489" s="31">
        <v>40428</v>
      </c>
      <c r="C3489">
        <v>194.539093</v>
      </c>
      <c r="D3489">
        <f t="shared" si="111"/>
        <v>0.861342547741805</v>
      </c>
      <c r="E3489">
        <v>0.0039936240475841</v>
      </c>
      <c r="G3489">
        <v>3480</v>
      </c>
      <c r="H3489">
        <f ca="1" t="shared" si="112"/>
        <v>-0.0160265227235364</v>
      </c>
    </row>
    <row r="3490" spans="2:8">
      <c r="B3490" s="31">
        <v>33526</v>
      </c>
      <c r="C3490">
        <v>26.974295</v>
      </c>
      <c r="D3490">
        <f t="shared" si="111"/>
        <v>-1.31232063711026</v>
      </c>
      <c r="E3490">
        <v>0.00398446002017849</v>
      </c>
      <c r="G3490">
        <v>3481</v>
      </c>
      <c r="H3490">
        <f ca="1" t="shared" si="112"/>
        <v>0.0439732409384389</v>
      </c>
    </row>
    <row r="3491" spans="2:8">
      <c r="B3491" s="31">
        <v>38230</v>
      </c>
      <c r="C3491">
        <v>62.373219</v>
      </c>
      <c r="D3491">
        <f t="shared" si="111"/>
        <v>0.357511530709999</v>
      </c>
      <c r="E3491">
        <v>0.00396819346457012</v>
      </c>
      <c r="G3491">
        <v>3482</v>
      </c>
      <c r="H3491">
        <f ca="1" t="shared" si="112"/>
        <v>0.0188599411717615</v>
      </c>
    </row>
    <row r="3492" spans="2:8">
      <c r="B3492" s="31">
        <v>36383</v>
      </c>
      <c r="C3492">
        <v>40.074074</v>
      </c>
      <c r="D3492">
        <f t="shared" si="111"/>
        <v>-0.0535042681210798</v>
      </c>
      <c r="E3492">
        <v>0.00395614880583403</v>
      </c>
      <c r="G3492">
        <v>3483</v>
      </c>
      <c r="H3492">
        <f ca="1" t="shared" si="112"/>
        <v>0.0200545241525377</v>
      </c>
    </row>
    <row r="3493" spans="2:8">
      <c r="B3493" s="31">
        <v>36356</v>
      </c>
      <c r="C3493">
        <v>42.218208</v>
      </c>
      <c r="D3493">
        <f t="shared" si="111"/>
        <v>-2.13525548028945</v>
      </c>
      <c r="E3493">
        <v>0.00393420298654075</v>
      </c>
      <c r="G3493">
        <v>3484</v>
      </c>
      <c r="H3493">
        <f ca="1" t="shared" si="112"/>
        <v>0.029756234630946</v>
      </c>
    </row>
    <row r="3494" spans="2:8">
      <c r="B3494" s="31">
        <v>39422</v>
      </c>
      <c r="C3494">
        <v>132.364868</v>
      </c>
      <c r="D3494">
        <f t="shared" si="111"/>
        <v>-1.33537507097427</v>
      </c>
      <c r="E3494">
        <v>0.00393317356687119</v>
      </c>
      <c r="G3494">
        <v>3485</v>
      </c>
      <c r="H3494">
        <f ca="1" t="shared" si="112"/>
        <v>0.0495680397087535</v>
      </c>
    </row>
    <row r="3495" spans="2:8">
      <c r="B3495" s="31">
        <v>41276</v>
      </c>
      <c r="C3495">
        <v>309.121613</v>
      </c>
      <c r="D3495">
        <f t="shared" si="111"/>
        <v>0.930296433203459</v>
      </c>
      <c r="E3495">
        <v>0.00393077659050659</v>
      </c>
      <c r="G3495">
        <v>3486</v>
      </c>
      <c r="H3495">
        <f ca="1" t="shared" si="112"/>
        <v>0.0417701910061045</v>
      </c>
    </row>
    <row r="3496" spans="2:8">
      <c r="B3496" s="31">
        <v>37386</v>
      </c>
      <c r="C3496">
        <v>21.546879</v>
      </c>
      <c r="D3496">
        <f t="shared" si="111"/>
        <v>-1.00795586219239</v>
      </c>
      <c r="E3496">
        <v>0.00392599782084457</v>
      </c>
      <c r="G3496">
        <v>3487</v>
      </c>
      <c r="H3496">
        <f ca="1" t="shared" si="112"/>
        <v>-0.0469332801458621</v>
      </c>
    </row>
    <row r="3497" spans="2:8">
      <c r="B3497" s="31">
        <v>35409</v>
      </c>
      <c r="C3497">
        <v>43.265182</v>
      </c>
      <c r="D3497">
        <f t="shared" si="111"/>
        <v>-9.85015144510429</v>
      </c>
      <c r="E3497">
        <v>0.00392357069016847</v>
      </c>
      <c r="G3497">
        <v>3488</v>
      </c>
      <c r="H3497">
        <f ca="1" t="shared" si="112"/>
        <v>0.000281363865694263</v>
      </c>
    </row>
    <row r="3498" spans="2:8">
      <c r="B3498" s="31">
        <v>44553</v>
      </c>
      <c r="C3498">
        <v>469.433777</v>
      </c>
      <c r="D3498">
        <f t="shared" si="111"/>
        <v>0.869665162590122</v>
      </c>
      <c r="E3498">
        <v>0.00391661846693235</v>
      </c>
      <c r="G3498">
        <v>3489</v>
      </c>
      <c r="H3498">
        <f ca="1" t="shared" si="112"/>
        <v>0.0346474224839006</v>
      </c>
    </row>
    <row r="3499" spans="2:8">
      <c r="B3499" s="31">
        <v>38224</v>
      </c>
      <c r="C3499">
        <v>61.183575</v>
      </c>
      <c r="D3499">
        <f t="shared" si="111"/>
        <v>-3.98670785419126</v>
      </c>
      <c r="E3499">
        <v>0.00391505399937808</v>
      </c>
      <c r="G3499">
        <v>3490</v>
      </c>
      <c r="H3499">
        <f ca="1" t="shared" si="112"/>
        <v>-0.00872845949829205</v>
      </c>
    </row>
    <row r="3500" spans="2:8">
      <c r="B3500" s="31">
        <v>44273</v>
      </c>
      <c r="C3500">
        <v>305.104614</v>
      </c>
      <c r="D3500">
        <f t="shared" si="111"/>
        <v>0.0209248785729607</v>
      </c>
      <c r="E3500">
        <v>0.00390881011062008</v>
      </c>
      <c r="G3500">
        <v>3491</v>
      </c>
      <c r="H3500">
        <f ca="1" t="shared" si="112"/>
        <v>0.01286930127807</v>
      </c>
    </row>
    <row r="3501" spans="2:8">
      <c r="B3501" s="31">
        <v>41430</v>
      </c>
      <c r="C3501">
        <v>298.720337</v>
      </c>
      <c r="D3501">
        <f t="shared" si="111"/>
        <v>0.573319311701232</v>
      </c>
      <c r="E3501">
        <v>0.00390489985286806</v>
      </c>
      <c r="G3501">
        <v>3492</v>
      </c>
      <c r="H3501">
        <f ca="1" t="shared" si="112"/>
        <v>-0.0172392001544164</v>
      </c>
    </row>
    <row r="3502" spans="2:8">
      <c r="B3502" s="31">
        <v>44123</v>
      </c>
      <c r="C3502">
        <v>127.458199</v>
      </c>
      <c r="D3502">
        <f t="shared" si="111"/>
        <v>-0.871023095187466</v>
      </c>
      <c r="E3502">
        <v>0.00389861934264423</v>
      </c>
      <c r="G3502">
        <v>3493</v>
      </c>
      <c r="H3502">
        <f ca="1" t="shared" si="112"/>
        <v>-0.0162273365797956</v>
      </c>
    </row>
    <row r="3503" spans="2:8">
      <c r="B3503" s="31">
        <v>40541</v>
      </c>
      <c r="C3503">
        <v>238.477234</v>
      </c>
      <c r="D3503">
        <f t="shared" si="111"/>
        <v>0.87964264127619</v>
      </c>
      <c r="E3503">
        <v>0.0038858300411183</v>
      </c>
      <c r="G3503">
        <v>3494</v>
      </c>
      <c r="H3503">
        <f ca="1" t="shared" si="112"/>
        <v>0.00377541333961048</v>
      </c>
    </row>
    <row r="3504" spans="2:8">
      <c r="B3504" s="31">
        <v>36299</v>
      </c>
      <c r="C3504">
        <v>28.70249</v>
      </c>
      <c r="D3504">
        <f t="shared" si="111"/>
        <v>0.0328278138934985</v>
      </c>
      <c r="E3504">
        <v>0.00388293837921384</v>
      </c>
      <c r="G3504">
        <v>3495</v>
      </c>
      <c r="H3504">
        <f ca="1" t="shared" si="112"/>
        <v>0.0138930436372772</v>
      </c>
    </row>
    <row r="3505" spans="2:8">
      <c r="B3505" s="31">
        <v>37783</v>
      </c>
      <c r="C3505">
        <v>27.76025</v>
      </c>
      <c r="D3505">
        <f t="shared" si="111"/>
        <v>-3.70700105366486</v>
      </c>
      <c r="E3505">
        <v>0.00387827919417144</v>
      </c>
      <c r="G3505">
        <v>3496</v>
      </c>
      <c r="H3505">
        <f ca="1" t="shared" si="112"/>
        <v>-0.0227175064060862</v>
      </c>
    </row>
    <row r="3506" spans="2:8">
      <c r="B3506" s="31">
        <v>40151</v>
      </c>
      <c r="C3506">
        <v>130.667526</v>
      </c>
      <c r="D3506">
        <f t="shared" si="111"/>
        <v>-0.741828011651495</v>
      </c>
      <c r="E3506">
        <v>0.00387554594092508</v>
      </c>
      <c r="G3506">
        <v>3497</v>
      </c>
      <c r="H3506">
        <f ca="1" t="shared" si="112"/>
        <v>0.0146540345139426</v>
      </c>
    </row>
    <row r="3507" spans="2:8">
      <c r="B3507" s="31">
        <v>40679</v>
      </c>
      <c r="C3507">
        <v>227.600357</v>
      </c>
      <c r="D3507">
        <f t="shared" si="111"/>
        <v>0.342829387565504</v>
      </c>
      <c r="E3507">
        <v>0.00386604402382381</v>
      </c>
      <c r="G3507">
        <v>3498</v>
      </c>
      <c r="H3507">
        <f ca="1" t="shared" si="112"/>
        <v>0.0212663057233129</v>
      </c>
    </row>
    <row r="3508" spans="2:8">
      <c r="B3508" s="31">
        <v>38800</v>
      </c>
      <c r="C3508">
        <v>149.572266</v>
      </c>
      <c r="D3508">
        <f t="shared" si="111"/>
        <v>-0.0177254050560416</v>
      </c>
      <c r="E3508">
        <v>0.00384978455832192</v>
      </c>
      <c r="G3508">
        <v>3499</v>
      </c>
      <c r="H3508">
        <f ca="1" t="shared" si="112"/>
        <v>-0.0220644967276702</v>
      </c>
    </row>
    <row r="3509" spans="2:8">
      <c r="B3509" s="31">
        <v>39115</v>
      </c>
      <c r="C3509">
        <v>152.223495</v>
      </c>
      <c r="D3509">
        <f t="shared" si="111"/>
        <v>-1.81779999861388</v>
      </c>
      <c r="E3509">
        <v>0.00384668608482564</v>
      </c>
      <c r="G3509">
        <v>3500</v>
      </c>
      <c r="H3509">
        <f ca="1" t="shared" si="112"/>
        <v>0.0588329743795889</v>
      </c>
    </row>
    <row r="3510" spans="2:8">
      <c r="B3510" s="31">
        <v>43105</v>
      </c>
      <c r="C3510">
        <v>428.935364</v>
      </c>
      <c r="D3510">
        <f t="shared" si="111"/>
        <v>0.503011805760087</v>
      </c>
      <c r="E3510">
        <v>0.00382295594540901</v>
      </c>
      <c r="G3510">
        <v>3501</v>
      </c>
      <c r="H3510">
        <f ca="1" t="shared" si="112"/>
        <v>0.0399796722743121</v>
      </c>
    </row>
    <row r="3511" spans="2:8">
      <c r="B3511" s="31">
        <v>40457</v>
      </c>
      <c r="C3511">
        <v>213.175812</v>
      </c>
      <c r="D3511">
        <f t="shared" si="111"/>
        <v>0.511422163598936</v>
      </c>
      <c r="E3511">
        <v>0.0038200722322099</v>
      </c>
      <c r="G3511">
        <v>3502</v>
      </c>
      <c r="H3511">
        <f ca="1" t="shared" si="112"/>
        <v>0.0314435605296899</v>
      </c>
    </row>
    <row r="3512" spans="2:8">
      <c r="B3512" s="31">
        <v>44006</v>
      </c>
      <c r="C3512">
        <v>104.152977</v>
      </c>
      <c r="D3512">
        <f t="shared" si="111"/>
        <v>-0.326041991099304</v>
      </c>
      <c r="E3512">
        <v>0.00381678960554342</v>
      </c>
      <c r="G3512">
        <v>3503</v>
      </c>
      <c r="H3512">
        <f ca="1" t="shared" si="112"/>
        <v>-0.0377305913734525</v>
      </c>
    </row>
    <row r="3513" spans="2:8">
      <c r="B3513" s="31">
        <v>39045</v>
      </c>
      <c r="C3513">
        <v>138.111221</v>
      </c>
      <c r="D3513">
        <f t="shared" si="111"/>
        <v>0.173540866748256</v>
      </c>
      <c r="E3513">
        <v>0.00381570734212832</v>
      </c>
      <c r="G3513">
        <v>3504</v>
      </c>
      <c r="H3513">
        <f ca="1" t="shared" si="112"/>
        <v>-0.0405555353416513</v>
      </c>
    </row>
    <row r="3514" spans="2:8">
      <c r="B3514" s="31">
        <v>39582</v>
      </c>
      <c r="C3514">
        <v>114.14328</v>
      </c>
      <c r="D3514">
        <f t="shared" si="111"/>
        <v>-0.603362694676375</v>
      </c>
      <c r="E3514">
        <v>0.00381338261875774</v>
      </c>
      <c r="G3514">
        <v>3505</v>
      </c>
      <c r="H3514">
        <f ca="1" t="shared" si="112"/>
        <v>-0.00710042111913923</v>
      </c>
    </row>
    <row r="3515" spans="2:8">
      <c r="B3515" s="31">
        <v>44195</v>
      </c>
      <c r="C3515">
        <v>183.013077</v>
      </c>
      <c r="D3515">
        <f t="shared" si="111"/>
        <v>0.649776032124743</v>
      </c>
      <c r="E3515">
        <v>0.00380125295636668</v>
      </c>
      <c r="G3515">
        <v>3506</v>
      </c>
      <c r="H3515">
        <f ca="1" t="shared" si="112"/>
        <v>0.0247801989032443</v>
      </c>
    </row>
    <row r="3516" spans="2:8">
      <c r="B3516" s="31">
        <v>37953</v>
      </c>
      <c r="C3516">
        <v>64.095566</v>
      </c>
      <c r="D3516">
        <f t="shared" si="111"/>
        <v>-0.0651082322917625</v>
      </c>
      <c r="E3516">
        <v>0.00379395978810774</v>
      </c>
      <c r="G3516">
        <v>3507</v>
      </c>
      <c r="H3516">
        <f ca="1" t="shared" si="112"/>
        <v>0.0407485071412534</v>
      </c>
    </row>
    <row r="3517" spans="2:8">
      <c r="B3517" s="31">
        <v>37974</v>
      </c>
      <c r="C3517">
        <v>68.268715</v>
      </c>
      <c r="D3517">
        <f t="shared" si="111"/>
        <v>0.0371194331107595</v>
      </c>
      <c r="E3517">
        <v>0.00379208836727046</v>
      </c>
      <c r="G3517">
        <v>3508</v>
      </c>
      <c r="H3517">
        <f ca="1" t="shared" si="112"/>
        <v>-0.0203775482149769</v>
      </c>
    </row>
    <row r="3518" spans="2:8">
      <c r="B3518" s="31">
        <v>38254</v>
      </c>
      <c r="C3518">
        <v>65.734619</v>
      </c>
      <c r="D3518">
        <f t="shared" si="111"/>
        <v>0.565125736866293</v>
      </c>
      <c r="E3518">
        <v>0.0037653371049431</v>
      </c>
      <c r="G3518">
        <v>3509</v>
      </c>
      <c r="H3518">
        <f ca="1" t="shared" si="112"/>
        <v>-0.0389346265415552</v>
      </c>
    </row>
    <row r="3519" spans="2:8">
      <c r="B3519" s="31">
        <v>33487</v>
      </c>
      <c r="C3519">
        <v>28.586294</v>
      </c>
      <c r="D3519">
        <f t="shared" si="111"/>
        <v>0.282298083130328</v>
      </c>
      <c r="E3519">
        <v>0.00375935404568353</v>
      </c>
      <c r="G3519">
        <v>3510</v>
      </c>
      <c r="H3519">
        <f ca="1" t="shared" si="112"/>
        <v>-0.0285631195285232</v>
      </c>
    </row>
    <row r="3520" spans="2:8">
      <c r="B3520" s="31">
        <v>37491</v>
      </c>
      <c r="C3520">
        <v>20.516438</v>
      </c>
      <c r="D3520">
        <f t="shared" si="111"/>
        <v>-16.4750920213343</v>
      </c>
      <c r="E3520">
        <v>0.00374806776887891</v>
      </c>
      <c r="G3520">
        <v>3511</v>
      </c>
      <c r="H3520">
        <f ca="1" t="shared" si="112"/>
        <v>0.0365739625319049</v>
      </c>
    </row>
    <row r="3521" spans="2:8">
      <c r="B3521" s="31">
        <v>42446</v>
      </c>
      <c r="C3521">
        <v>358.526642</v>
      </c>
      <c r="D3521">
        <f t="shared" si="111"/>
        <v>0.147756921785467</v>
      </c>
      <c r="E3521">
        <v>0.00374065925064496</v>
      </c>
      <c r="G3521">
        <v>3512</v>
      </c>
      <c r="H3521">
        <f ca="1" t="shared" si="112"/>
        <v>-0.00485958516899612</v>
      </c>
    </row>
    <row r="3522" spans="2:8">
      <c r="B3522" s="31">
        <v>44389</v>
      </c>
      <c r="C3522">
        <v>305.551849</v>
      </c>
      <c r="D3522">
        <f t="shared" si="111"/>
        <v>-0.131240773476714</v>
      </c>
      <c r="E3522">
        <v>0.00374058937538944</v>
      </c>
      <c r="G3522">
        <v>3513</v>
      </c>
      <c r="H3522">
        <f ca="1" t="shared" si="112"/>
        <v>0.00336133187650742</v>
      </c>
    </row>
    <row r="3523" spans="2:8">
      <c r="B3523" s="31">
        <v>43166</v>
      </c>
      <c r="C3523">
        <v>345.65271</v>
      </c>
      <c r="D3523">
        <f t="shared" si="111"/>
        <v>0.934437369231099</v>
      </c>
      <c r="E3523">
        <v>0.00373774590108092</v>
      </c>
      <c r="G3523">
        <v>3514</v>
      </c>
      <c r="H3523">
        <f ca="1" t="shared" si="112"/>
        <v>-0.0345482653802335</v>
      </c>
    </row>
    <row r="3524" spans="2:8">
      <c r="B3524" s="31">
        <v>37460</v>
      </c>
      <c r="C3524">
        <v>22.661901</v>
      </c>
      <c r="D3524">
        <f t="shared" si="111"/>
        <v>-11.0920782418033</v>
      </c>
      <c r="E3524">
        <v>0.00373269656415844</v>
      </c>
      <c r="G3524">
        <v>3515</v>
      </c>
      <c r="H3524">
        <f ca="1" t="shared" si="112"/>
        <v>-0.0208677609503426</v>
      </c>
    </row>
    <row r="3525" spans="2:8">
      <c r="B3525" s="31">
        <v>41250</v>
      </c>
      <c r="C3525">
        <v>274.02948</v>
      </c>
      <c r="D3525">
        <f t="shared" si="111"/>
        <v>0.521381557195963</v>
      </c>
      <c r="E3525">
        <v>0.0037246357581672</v>
      </c>
      <c r="G3525">
        <v>3516</v>
      </c>
      <c r="H3525">
        <f ca="1" t="shared" si="112"/>
        <v>0.043977168891282</v>
      </c>
    </row>
    <row r="3526" spans="2:8">
      <c r="B3526" s="31">
        <v>40164</v>
      </c>
      <c r="C3526">
        <v>131.155563</v>
      </c>
      <c r="D3526">
        <f t="shared" si="111"/>
        <v>0.0804751453813667</v>
      </c>
      <c r="E3526">
        <v>0.00372105451600243</v>
      </c>
      <c r="G3526">
        <v>3517</v>
      </c>
      <c r="H3526">
        <f ca="1" t="shared" si="112"/>
        <v>-0.028732488614129</v>
      </c>
    </row>
    <row r="3527" spans="2:8">
      <c r="B3527" s="31">
        <v>43693</v>
      </c>
      <c r="C3527">
        <v>120.6008</v>
      </c>
      <c r="D3527">
        <f t="shared" si="111"/>
        <v>0.110012363102069</v>
      </c>
      <c r="E3527">
        <v>0.00370833360972738</v>
      </c>
      <c r="G3527">
        <v>3518</v>
      </c>
      <c r="H3527">
        <f ca="1" t="shared" si="112"/>
        <v>-0.0212785823542944</v>
      </c>
    </row>
    <row r="3528" spans="2:8">
      <c r="B3528" s="31">
        <v>44025</v>
      </c>
      <c r="C3528">
        <v>107.333221</v>
      </c>
      <c r="D3528">
        <f t="shared" si="111"/>
        <v>0.321128730498081</v>
      </c>
      <c r="E3528">
        <v>0.00370369021162601</v>
      </c>
      <c r="G3528">
        <v>3519</v>
      </c>
      <c r="H3528">
        <f ca="1" t="shared" si="112"/>
        <v>0.0122076323697164</v>
      </c>
    </row>
    <row r="3529" spans="2:8">
      <c r="B3529" s="31">
        <v>35244</v>
      </c>
      <c r="C3529">
        <v>72.86544</v>
      </c>
      <c r="D3529">
        <f t="shared" si="111"/>
        <v>-0.902431248613883</v>
      </c>
      <c r="E3529">
        <v>0.00368855248798345</v>
      </c>
      <c r="G3529">
        <v>3520</v>
      </c>
      <c r="H3529">
        <f ca="1" t="shared" si="112"/>
        <v>0.0191177515392999</v>
      </c>
    </row>
    <row r="3530" spans="2:8">
      <c r="B3530" s="31">
        <v>39048</v>
      </c>
      <c r="C3530">
        <v>138.62149</v>
      </c>
      <c r="D3530">
        <f t="shared" ref="D3530:D3593" si="113">(C3530-C3531)/C3530</f>
        <v>-0.670379253606349</v>
      </c>
      <c r="E3530">
        <v>0.00368102377199952</v>
      </c>
      <c r="G3530">
        <v>3521</v>
      </c>
      <c r="H3530">
        <f ca="1" t="shared" si="112"/>
        <v>-0.00343180249791449</v>
      </c>
    </row>
    <row r="3531" spans="2:8">
      <c r="B3531" s="31">
        <v>40662</v>
      </c>
      <c r="C3531">
        <v>231.550461</v>
      </c>
      <c r="D3531">
        <f t="shared" si="113"/>
        <v>-0.0651776676877356</v>
      </c>
      <c r="E3531">
        <v>0.00367857613550595</v>
      </c>
      <c r="G3531">
        <v>3522</v>
      </c>
      <c r="H3531">
        <f ca="1" t="shared" ref="H3531:H3594" si="114">_xlfn.NORM.INV(RAND(),N$12,N$13)</f>
        <v>-0.00010015496066161</v>
      </c>
    </row>
    <row r="3532" spans="2:8">
      <c r="B3532" s="31">
        <v>40952</v>
      </c>
      <c r="C3532">
        <v>246.64238</v>
      </c>
      <c r="D3532">
        <f t="shared" si="113"/>
        <v>0.881483903942218</v>
      </c>
      <c r="E3532">
        <v>0.00367781481836172</v>
      </c>
      <c r="G3532">
        <v>3523</v>
      </c>
      <c r="H3532">
        <f ca="1" t="shared" si="114"/>
        <v>0.0092181155665329</v>
      </c>
    </row>
    <row r="3533" spans="2:8">
      <c r="B3533" s="31">
        <v>33658</v>
      </c>
      <c r="C3533">
        <v>29.231092</v>
      </c>
      <c r="D3533">
        <f t="shared" si="113"/>
        <v>0.498325721119143</v>
      </c>
      <c r="E3533">
        <v>0.00367632519510387</v>
      </c>
      <c r="G3533">
        <v>3524</v>
      </c>
      <c r="H3533">
        <f ca="1" t="shared" si="114"/>
        <v>0.0159655412486876</v>
      </c>
    </row>
    <row r="3534" spans="2:8">
      <c r="B3534" s="31">
        <v>36921</v>
      </c>
      <c r="C3534">
        <v>14.664487</v>
      </c>
      <c r="D3534">
        <f t="shared" si="113"/>
        <v>-9.56087069394245</v>
      </c>
      <c r="E3534">
        <v>0.00367077279962126</v>
      </c>
      <c r="G3534">
        <v>3525</v>
      </c>
      <c r="H3534">
        <f ca="1" t="shared" si="114"/>
        <v>0.0183456606950627</v>
      </c>
    </row>
    <row r="3535" spans="2:8">
      <c r="B3535" s="31">
        <v>38796</v>
      </c>
      <c r="C3535">
        <v>154.869751</v>
      </c>
      <c r="D3535">
        <f t="shared" si="113"/>
        <v>0.691847583586546</v>
      </c>
      <c r="E3535">
        <v>0.003664795715982</v>
      </c>
      <c r="G3535">
        <v>3526</v>
      </c>
      <c r="H3535">
        <f ca="1" t="shared" si="114"/>
        <v>0.00194975791511539</v>
      </c>
    </row>
    <row r="3536" spans="2:8">
      <c r="B3536" s="31">
        <v>34885</v>
      </c>
      <c r="C3536">
        <v>47.723488</v>
      </c>
      <c r="D3536">
        <f t="shared" si="113"/>
        <v>-7.84736360846047</v>
      </c>
      <c r="E3536">
        <v>0.00366287141459581</v>
      </c>
      <c r="G3536">
        <v>3527</v>
      </c>
      <c r="H3536">
        <f ca="1" t="shared" si="114"/>
        <v>-0.0145634482273928</v>
      </c>
    </row>
    <row r="3537" spans="2:8">
      <c r="B3537" s="31">
        <v>43014</v>
      </c>
      <c r="C3537">
        <v>422.227051</v>
      </c>
      <c r="D3537">
        <f t="shared" si="113"/>
        <v>-0.153566221885674</v>
      </c>
      <c r="E3537">
        <v>0.00364843274809514</v>
      </c>
      <c r="G3537">
        <v>3528</v>
      </c>
      <c r="H3537">
        <f ca="1" t="shared" si="114"/>
        <v>-0.0321182114242263</v>
      </c>
    </row>
    <row r="3538" spans="2:8">
      <c r="B3538" s="31">
        <v>42004</v>
      </c>
      <c r="C3538">
        <v>487.066864</v>
      </c>
      <c r="D3538">
        <f t="shared" si="113"/>
        <v>0.157302220008955</v>
      </c>
      <c r="E3538">
        <v>0.00363222204333737</v>
      </c>
      <c r="G3538">
        <v>3529</v>
      </c>
      <c r="H3538">
        <f ca="1" t="shared" si="114"/>
        <v>0.025678644913308</v>
      </c>
    </row>
    <row r="3539" spans="2:8">
      <c r="B3539" s="31">
        <v>44942</v>
      </c>
      <c r="C3539">
        <v>410.450165</v>
      </c>
      <c r="D3539">
        <f t="shared" si="113"/>
        <v>0.948384837413819</v>
      </c>
      <c r="E3539">
        <v>0.00363192203857441</v>
      </c>
      <c r="G3539">
        <v>3530</v>
      </c>
      <c r="H3539">
        <f ca="1" t="shared" si="114"/>
        <v>-0.0442488676950304</v>
      </c>
    </row>
    <row r="3540" spans="2:8">
      <c r="B3540" s="31">
        <v>37512</v>
      </c>
      <c r="C3540">
        <v>21.185452</v>
      </c>
      <c r="D3540">
        <f t="shared" si="113"/>
        <v>-2.89828571984209</v>
      </c>
      <c r="E3540">
        <v>0.00362980218689698</v>
      </c>
      <c r="G3540">
        <v>3531</v>
      </c>
      <c r="H3540">
        <f ca="1" t="shared" si="114"/>
        <v>0.0578871101151681</v>
      </c>
    </row>
    <row r="3541" spans="2:8">
      <c r="B3541" s="31">
        <v>43977</v>
      </c>
      <c r="C3541">
        <v>82.586945</v>
      </c>
      <c r="D3541">
        <f t="shared" si="113"/>
        <v>-1.94024332780441</v>
      </c>
      <c r="E3541">
        <v>0.00361003788189524</v>
      </c>
      <c r="G3541">
        <v>3532</v>
      </c>
      <c r="H3541">
        <f ca="1" t="shared" si="114"/>
        <v>0.00669730106723729</v>
      </c>
    </row>
    <row r="3542" spans="2:8">
      <c r="B3542" s="31">
        <v>41163</v>
      </c>
      <c r="C3542">
        <v>242.825714</v>
      </c>
      <c r="D3542">
        <f t="shared" si="113"/>
        <v>-0.933212793930053</v>
      </c>
      <c r="E3542">
        <v>0.00360284331337333</v>
      </c>
      <c r="G3542">
        <v>3533</v>
      </c>
      <c r="H3542">
        <f ca="1" t="shared" si="114"/>
        <v>-0.0103015921029412</v>
      </c>
    </row>
    <row r="3543" spans="2:8">
      <c r="B3543" s="31">
        <v>42718</v>
      </c>
      <c r="C3543">
        <v>469.433777</v>
      </c>
      <c r="D3543">
        <f t="shared" si="113"/>
        <v>0.175082039313929</v>
      </c>
      <c r="E3543">
        <v>0.00359904651684242</v>
      </c>
      <c r="G3543">
        <v>3534</v>
      </c>
      <c r="H3543">
        <f ca="1" t="shared" si="114"/>
        <v>0.00701329551333973</v>
      </c>
    </row>
    <row r="3544" spans="2:8">
      <c r="B3544" s="31">
        <v>42991</v>
      </c>
      <c r="C3544">
        <v>387.244354</v>
      </c>
      <c r="D3544">
        <f t="shared" si="113"/>
        <v>0.319774188366862</v>
      </c>
      <c r="E3544">
        <v>0.00359296910498008</v>
      </c>
      <c r="G3544">
        <v>3535</v>
      </c>
      <c r="H3544">
        <f ca="1" t="shared" si="114"/>
        <v>-0.00914614445624682</v>
      </c>
    </row>
    <row r="3545" spans="2:8">
      <c r="B3545" s="31">
        <v>43313</v>
      </c>
      <c r="C3545">
        <v>263.413605</v>
      </c>
      <c r="D3545">
        <f t="shared" si="113"/>
        <v>0.814844984942976</v>
      </c>
      <c r="E3545">
        <v>0.00358418465135842</v>
      </c>
      <c r="G3545">
        <v>3536</v>
      </c>
      <c r="H3545">
        <f ca="1" t="shared" si="114"/>
        <v>0.02862854867362</v>
      </c>
    </row>
    <row r="3546" spans="2:8">
      <c r="B3546" s="31">
        <v>34891</v>
      </c>
      <c r="C3546">
        <v>48.77235</v>
      </c>
      <c r="D3546">
        <f t="shared" si="113"/>
        <v>-1.54389722865517</v>
      </c>
      <c r="E3546">
        <v>0.00358401840387027</v>
      </c>
      <c r="G3546">
        <v>3537</v>
      </c>
      <c r="H3546">
        <f ca="1" t="shared" si="114"/>
        <v>-0.0190180887088311</v>
      </c>
    </row>
    <row r="3547" spans="2:8">
      <c r="B3547" s="31">
        <v>38758</v>
      </c>
      <c r="C3547">
        <v>124.071846</v>
      </c>
      <c r="D3547">
        <f t="shared" si="113"/>
        <v>0.478822520300053</v>
      </c>
      <c r="E3547">
        <v>0.00358023205361186</v>
      </c>
      <c r="G3547">
        <v>3538</v>
      </c>
      <c r="H3547">
        <f ca="1" t="shared" si="114"/>
        <v>0.0354988865609885</v>
      </c>
    </row>
    <row r="3548" spans="2:8">
      <c r="B3548" s="31">
        <v>35612</v>
      </c>
      <c r="C3548">
        <v>64.663452</v>
      </c>
      <c r="D3548">
        <f t="shared" si="113"/>
        <v>-4.71507846503462</v>
      </c>
      <c r="E3548">
        <v>0.00357674996998304</v>
      </c>
      <c r="G3548">
        <v>3539</v>
      </c>
      <c r="H3548">
        <f ca="1" t="shared" si="114"/>
        <v>-0.0134872533090791</v>
      </c>
    </row>
    <row r="3549" spans="2:8">
      <c r="B3549" s="31">
        <v>41575</v>
      </c>
      <c r="C3549">
        <v>369.556702</v>
      </c>
      <c r="D3549">
        <f t="shared" si="113"/>
        <v>0.51096193352218</v>
      </c>
      <c r="E3549">
        <v>0.00357516990721484</v>
      </c>
      <c r="G3549">
        <v>3540</v>
      </c>
      <c r="H3549">
        <f ca="1" t="shared" si="114"/>
        <v>-0.0458130474082957</v>
      </c>
    </row>
    <row r="3550" spans="2:8">
      <c r="B3550" s="31">
        <v>43535</v>
      </c>
      <c r="C3550">
        <v>180.727295</v>
      </c>
      <c r="D3550">
        <f t="shared" si="113"/>
        <v>0.339379699120711</v>
      </c>
      <c r="E3550">
        <v>0.00357450710475132</v>
      </c>
      <c r="G3550">
        <v>3541</v>
      </c>
      <c r="H3550">
        <f ca="1" t="shared" si="114"/>
        <v>-0.0497153816974116</v>
      </c>
    </row>
    <row r="3551" spans="2:8">
      <c r="B3551" s="31">
        <v>39478</v>
      </c>
      <c r="C3551">
        <v>119.39212</v>
      </c>
      <c r="D3551">
        <f t="shared" si="113"/>
        <v>-1.44685489293598</v>
      </c>
      <c r="E3551">
        <v>0.00357423086213737</v>
      </c>
      <c r="G3551">
        <v>3542</v>
      </c>
      <c r="H3551">
        <f ca="1" t="shared" si="114"/>
        <v>0.0101453597084444</v>
      </c>
    </row>
    <row r="3552" spans="2:8">
      <c r="B3552" s="31">
        <v>44407</v>
      </c>
      <c r="C3552">
        <v>292.135193</v>
      </c>
      <c r="D3552">
        <f t="shared" si="113"/>
        <v>-0.66899133580253</v>
      </c>
      <c r="E3552">
        <v>0.00357203796394365</v>
      </c>
      <c r="G3552">
        <v>3543</v>
      </c>
      <c r="H3552">
        <f ca="1" t="shared" si="114"/>
        <v>-0.0181583020453573</v>
      </c>
    </row>
    <row r="3553" spans="2:8">
      <c r="B3553" s="31">
        <v>44568</v>
      </c>
      <c r="C3553">
        <v>487.571106</v>
      </c>
      <c r="D3553">
        <f t="shared" si="113"/>
        <v>0.483489643047059</v>
      </c>
      <c r="E3553">
        <v>0.00356706330337793</v>
      </c>
      <c r="G3553">
        <v>3544</v>
      </c>
      <c r="H3553">
        <f ca="1" t="shared" si="114"/>
        <v>-0.00777550509085856</v>
      </c>
    </row>
    <row r="3554" spans="2:8">
      <c r="B3554" s="31">
        <v>43301</v>
      </c>
      <c r="C3554">
        <v>251.835526</v>
      </c>
      <c r="D3554">
        <f t="shared" si="113"/>
        <v>-0.015968148195263</v>
      </c>
      <c r="E3554">
        <v>0.00355162361008583</v>
      </c>
      <c r="G3554">
        <v>3545</v>
      </c>
      <c r="H3554">
        <f ca="1" t="shared" si="114"/>
        <v>0.00982888101433303</v>
      </c>
    </row>
    <row r="3555" spans="2:8">
      <c r="B3555" s="31">
        <v>40975</v>
      </c>
      <c r="C3555">
        <v>255.856873</v>
      </c>
      <c r="D3555">
        <f t="shared" si="113"/>
        <v>-0.699771868156929</v>
      </c>
      <c r="E3555">
        <v>0.00354559949616838</v>
      </c>
      <c r="G3555">
        <v>3546</v>
      </c>
      <c r="H3555">
        <f ca="1" t="shared" si="114"/>
        <v>-0.0276812017815007</v>
      </c>
    </row>
    <row r="3556" spans="2:8">
      <c r="B3556" s="31">
        <v>44680</v>
      </c>
      <c r="C3556">
        <v>434.898315</v>
      </c>
      <c r="D3556">
        <f t="shared" si="113"/>
        <v>-0.163162664817407</v>
      </c>
      <c r="E3556">
        <v>0.00354205787161995</v>
      </c>
      <c r="G3556">
        <v>3547</v>
      </c>
      <c r="H3556">
        <f ca="1" t="shared" si="114"/>
        <v>-0.00702387470358719</v>
      </c>
    </row>
    <row r="3557" spans="2:8">
      <c r="B3557" s="31">
        <v>42576</v>
      </c>
      <c r="C3557">
        <v>505.857483</v>
      </c>
      <c r="D3557">
        <f t="shared" si="113"/>
        <v>0.844888280519911</v>
      </c>
      <c r="E3557">
        <v>0.00353627070887874</v>
      </c>
      <c r="G3557">
        <v>3548</v>
      </c>
      <c r="H3557">
        <f ca="1" t="shared" si="114"/>
        <v>0.0248860825797089</v>
      </c>
    </row>
    <row r="3558" spans="2:8">
      <c r="B3558" s="31">
        <v>38079</v>
      </c>
      <c r="C3558">
        <v>78.464424</v>
      </c>
      <c r="D3558">
        <f t="shared" si="113"/>
        <v>-6.76491822587011</v>
      </c>
      <c r="E3558">
        <v>0.00352501153898727</v>
      </c>
      <c r="G3558">
        <v>3549</v>
      </c>
      <c r="H3558">
        <f ca="1" t="shared" si="114"/>
        <v>0.00889912382170514</v>
      </c>
    </row>
    <row r="3559" spans="2:8">
      <c r="B3559" s="31">
        <v>45174</v>
      </c>
      <c r="C3559">
        <v>609.269836</v>
      </c>
      <c r="D3559">
        <f t="shared" si="113"/>
        <v>0.974757256815845</v>
      </c>
      <c r="E3559">
        <v>0.00351793388307509</v>
      </c>
      <c r="G3559">
        <v>3550</v>
      </c>
      <c r="H3559">
        <f ca="1" t="shared" si="114"/>
        <v>0.00275961055569571</v>
      </c>
    </row>
    <row r="3560" spans="2:8">
      <c r="B3560" s="31">
        <v>36871</v>
      </c>
      <c r="C3560">
        <v>15.379642</v>
      </c>
      <c r="D3560">
        <f t="shared" si="113"/>
        <v>-2.25079328894652</v>
      </c>
      <c r="E3560">
        <v>0.00350008147133721</v>
      </c>
      <c r="G3560">
        <v>3551</v>
      </c>
      <c r="H3560">
        <f ca="1" t="shared" si="114"/>
        <v>-0.00594173675070156</v>
      </c>
    </row>
    <row r="3561" spans="2:8">
      <c r="B3561" s="31">
        <v>34859</v>
      </c>
      <c r="C3561">
        <v>49.996037</v>
      </c>
      <c r="D3561">
        <f t="shared" si="113"/>
        <v>-0.00349659714028934</v>
      </c>
      <c r="E3561">
        <v>0.00349645712919213</v>
      </c>
      <c r="G3561">
        <v>3552</v>
      </c>
      <c r="H3561">
        <f ca="1" t="shared" si="114"/>
        <v>0.020396783394461</v>
      </c>
    </row>
    <row r="3562" spans="2:8">
      <c r="B3562" s="31">
        <v>34911</v>
      </c>
      <c r="C3562">
        <v>50.170853</v>
      </c>
      <c r="D3562">
        <f t="shared" si="113"/>
        <v>-5.8558377111906</v>
      </c>
      <c r="E3562">
        <v>0.0034844135498354</v>
      </c>
      <c r="G3562">
        <v>3553</v>
      </c>
      <c r="H3562">
        <f ca="1" t="shared" si="114"/>
        <v>-0.0283662113059094</v>
      </c>
    </row>
    <row r="3563" spans="2:8">
      <c r="B3563" s="31">
        <v>44382</v>
      </c>
      <c r="C3563">
        <v>343.963226</v>
      </c>
      <c r="D3563">
        <f t="shared" si="113"/>
        <v>0.583062777763341</v>
      </c>
      <c r="E3563">
        <v>0.00346721948700422</v>
      </c>
      <c r="G3563">
        <v>3554</v>
      </c>
      <c r="H3563">
        <f ca="1" t="shared" si="114"/>
        <v>0.0242733966597015</v>
      </c>
    </row>
    <row r="3564" spans="2:8">
      <c r="B3564" s="31">
        <v>40247</v>
      </c>
      <c r="C3564">
        <v>143.411072</v>
      </c>
      <c r="D3564">
        <f t="shared" si="113"/>
        <v>0.829753870049866</v>
      </c>
      <c r="E3564">
        <v>0.00346690805016771</v>
      </c>
      <c r="G3564">
        <v>3555</v>
      </c>
      <c r="H3564">
        <f ca="1" t="shared" si="114"/>
        <v>-0.0116005763158296</v>
      </c>
    </row>
    <row r="3565" spans="2:8">
      <c r="B3565" s="31">
        <v>37609</v>
      </c>
      <c r="C3565">
        <v>24.41518</v>
      </c>
      <c r="D3565">
        <f t="shared" si="113"/>
        <v>-0.00251966194801757</v>
      </c>
      <c r="E3565">
        <v>0.00346468877149379</v>
      </c>
      <c r="G3565">
        <v>3556</v>
      </c>
      <c r="H3565">
        <f ca="1" t="shared" si="114"/>
        <v>0.0254381674765038</v>
      </c>
    </row>
    <row r="3566" spans="2:8">
      <c r="B3566" s="31">
        <v>37440</v>
      </c>
      <c r="C3566">
        <v>24.476698</v>
      </c>
      <c r="D3566">
        <f t="shared" si="113"/>
        <v>-1.98911005071027</v>
      </c>
      <c r="E3566">
        <v>0.00345598086800759</v>
      </c>
      <c r="G3566">
        <v>3557</v>
      </c>
      <c r="H3566">
        <f ca="1" t="shared" si="114"/>
        <v>-0.0259627567980178</v>
      </c>
    </row>
    <row r="3567" spans="2:8">
      <c r="B3567" s="31">
        <v>37995</v>
      </c>
      <c r="C3567">
        <v>73.163544</v>
      </c>
      <c r="D3567">
        <f t="shared" si="113"/>
        <v>0.0803018508780822</v>
      </c>
      <c r="E3567">
        <v>0.00343098469915568</v>
      </c>
      <c r="G3567">
        <v>3558</v>
      </c>
      <c r="H3567">
        <f ca="1" t="shared" si="114"/>
        <v>-0.00438542741658586</v>
      </c>
    </row>
    <row r="3568" spans="2:8">
      <c r="B3568" s="31">
        <v>35207</v>
      </c>
      <c r="C3568">
        <v>67.288376</v>
      </c>
      <c r="D3568">
        <f t="shared" si="113"/>
        <v>-1.19670071989849</v>
      </c>
      <c r="E3568">
        <v>0.0034292847251953</v>
      </c>
      <c r="G3568">
        <v>3559</v>
      </c>
      <c r="H3568">
        <f ca="1" t="shared" si="114"/>
        <v>-0.0166019260995055</v>
      </c>
    </row>
    <row r="3569" spans="2:8">
      <c r="B3569" s="31">
        <v>40310</v>
      </c>
      <c r="C3569">
        <v>147.812424</v>
      </c>
      <c r="D3569">
        <f t="shared" si="113"/>
        <v>0.893350446644458</v>
      </c>
      <c r="E3569">
        <v>0.00342623431978896</v>
      </c>
      <c r="G3569">
        <v>3560</v>
      </c>
      <c r="H3569">
        <f ca="1" t="shared" si="114"/>
        <v>0.0299079807466013</v>
      </c>
    </row>
    <row r="3570" spans="2:8">
      <c r="B3570" s="31">
        <v>37235</v>
      </c>
      <c r="C3570">
        <v>15.764129</v>
      </c>
      <c r="D3570">
        <f t="shared" si="113"/>
        <v>-11.1987028905942</v>
      </c>
      <c r="E3570">
        <v>0.00341458763754097</v>
      </c>
      <c r="G3570">
        <v>3561</v>
      </c>
      <c r="H3570">
        <f ca="1" t="shared" si="114"/>
        <v>-0.0499106674934898</v>
      </c>
    </row>
    <row r="3571" spans="2:8">
      <c r="B3571" s="31">
        <v>40701</v>
      </c>
      <c r="C3571">
        <v>192.301926</v>
      </c>
      <c r="D3571">
        <f t="shared" si="113"/>
        <v>0.439235397985562</v>
      </c>
      <c r="E3571">
        <v>0.00340736576918118</v>
      </c>
      <c r="G3571">
        <v>3562</v>
      </c>
      <c r="H3571">
        <f ca="1" t="shared" si="114"/>
        <v>0.0169239475551592</v>
      </c>
    </row>
    <row r="3572" spans="2:8">
      <c r="B3572" s="31">
        <v>39547</v>
      </c>
      <c r="C3572">
        <v>107.836113</v>
      </c>
      <c r="D3572">
        <f t="shared" si="113"/>
        <v>-2.61806740011113</v>
      </c>
      <c r="E3572">
        <v>0.00340307147383919</v>
      </c>
      <c r="G3572">
        <v>3563</v>
      </c>
      <c r="H3572">
        <f ca="1" t="shared" si="114"/>
        <v>-0.0138754421025713</v>
      </c>
    </row>
    <row r="3573" spans="2:8">
      <c r="B3573" s="31">
        <v>41729</v>
      </c>
      <c r="C3573">
        <v>390.158325</v>
      </c>
      <c r="D3573">
        <f t="shared" si="113"/>
        <v>0.867376565654469</v>
      </c>
      <c r="E3573">
        <v>0.00338638935873011</v>
      </c>
      <c r="G3573">
        <v>3564</v>
      </c>
      <c r="H3573">
        <f ca="1" t="shared" si="114"/>
        <v>0.0229806634470902</v>
      </c>
    </row>
    <row r="3574" spans="2:8">
      <c r="B3574" s="31">
        <v>34897</v>
      </c>
      <c r="C3574">
        <v>51.744137</v>
      </c>
      <c r="D3574">
        <f t="shared" si="113"/>
        <v>-11.5857794284983</v>
      </c>
      <c r="E3574">
        <v>0.00337825713471652</v>
      </c>
      <c r="G3574">
        <v>3565</v>
      </c>
      <c r="H3574">
        <f ca="1" t="shared" si="114"/>
        <v>-0.00724571619105702</v>
      </c>
    </row>
    <row r="3575" spans="2:8">
      <c r="B3575" s="31">
        <v>45243</v>
      </c>
      <c r="C3575">
        <v>651.240295</v>
      </c>
      <c r="D3575">
        <f t="shared" si="113"/>
        <v>0.419760042642939</v>
      </c>
      <c r="E3575">
        <v>0.00336778454410588</v>
      </c>
      <c r="G3575">
        <v>3566</v>
      </c>
      <c r="H3575">
        <f ca="1" t="shared" si="114"/>
        <v>-0.00850283210535682</v>
      </c>
    </row>
    <row r="3576" spans="2:8">
      <c r="B3576" s="31">
        <v>41661</v>
      </c>
      <c r="C3576">
        <v>377.875641</v>
      </c>
      <c r="D3576">
        <f t="shared" si="113"/>
        <v>-0.0175604889016914</v>
      </c>
      <c r="E3576">
        <v>0.00336700189679586</v>
      </c>
      <c r="G3576">
        <v>3567</v>
      </c>
      <c r="H3576">
        <f ca="1" t="shared" si="114"/>
        <v>0.0337919453352115</v>
      </c>
    </row>
    <row r="3577" spans="2:8">
      <c r="B3577" s="31">
        <v>44931</v>
      </c>
      <c r="C3577">
        <v>384.511322</v>
      </c>
      <c r="D3577">
        <f t="shared" si="113"/>
        <v>0.45411319253689</v>
      </c>
      <c r="E3577">
        <v>0.00336001029379315</v>
      </c>
      <c r="G3577">
        <v>3568</v>
      </c>
      <c r="H3577">
        <f ca="1" t="shared" si="114"/>
        <v>-0.039509068860463</v>
      </c>
    </row>
    <row r="3578" spans="2:8">
      <c r="B3578" s="31">
        <v>40623</v>
      </c>
      <c r="C3578">
        <v>209.899658</v>
      </c>
      <c r="D3578">
        <f t="shared" si="113"/>
        <v>0.676454913518725</v>
      </c>
      <c r="E3578">
        <v>0.00334472674557667</v>
      </c>
      <c r="G3578">
        <v>3569</v>
      </c>
      <c r="H3578">
        <f ca="1" t="shared" si="114"/>
        <v>-0.00868096870741279</v>
      </c>
    </row>
    <row r="3579" spans="2:8">
      <c r="B3579" s="31">
        <v>40021</v>
      </c>
      <c r="C3579">
        <v>67.912003</v>
      </c>
      <c r="D3579">
        <f t="shared" si="113"/>
        <v>-5.36214364049901</v>
      </c>
      <c r="E3579">
        <v>0.00334107359489902</v>
      </c>
      <c r="G3579">
        <v>3570</v>
      </c>
      <c r="H3579">
        <f ca="1" t="shared" si="114"/>
        <v>-0.0262085698064469</v>
      </c>
    </row>
    <row r="3580" spans="2:8">
      <c r="B3580" s="31">
        <v>43111</v>
      </c>
      <c r="C3580">
        <v>432.065918</v>
      </c>
      <c r="D3580">
        <f t="shared" si="113"/>
        <v>-0.420860781710628</v>
      </c>
      <c r="E3580">
        <v>0.00333537300667164</v>
      </c>
      <c r="G3580">
        <v>3571</v>
      </c>
      <c r="H3580">
        <f ca="1" t="shared" si="114"/>
        <v>-0.00855011423083129</v>
      </c>
    </row>
    <row r="3581" spans="2:8">
      <c r="B3581" s="31">
        <v>45156</v>
      </c>
      <c r="C3581">
        <v>613.905518</v>
      </c>
      <c r="D3581">
        <f t="shared" si="113"/>
        <v>0.914289400474162</v>
      </c>
      <c r="E3581">
        <v>0.00332901715341815</v>
      </c>
      <c r="G3581">
        <v>3572</v>
      </c>
      <c r="H3581">
        <f ca="1" t="shared" si="114"/>
        <v>0.0247028161243098</v>
      </c>
    </row>
    <row r="3582" spans="2:8">
      <c r="B3582" s="31">
        <v>34920</v>
      </c>
      <c r="C3582">
        <v>52.61821</v>
      </c>
      <c r="D3582">
        <f t="shared" si="113"/>
        <v>-18.4713968605165</v>
      </c>
      <c r="E3582">
        <v>0.00332249994821186</v>
      </c>
      <c r="G3582">
        <v>3573</v>
      </c>
      <c r="H3582">
        <f ca="1" t="shared" si="114"/>
        <v>-0.0390828285749135</v>
      </c>
    </row>
    <row r="3583" spans="2:8">
      <c r="B3583" s="31">
        <v>45491</v>
      </c>
      <c r="C3583">
        <v>1024.550049</v>
      </c>
      <c r="D3583">
        <f t="shared" si="113"/>
        <v>0.859752187664968</v>
      </c>
      <c r="E3583">
        <v>0.00331855432862306</v>
      </c>
      <c r="G3583">
        <v>3574</v>
      </c>
      <c r="H3583">
        <f ca="1" t="shared" si="114"/>
        <v>0.0170494175356982</v>
      </c>
    </row>
    <row r="3584" spans="2:8">
      <c r="B3584" s="31">
        <v>39134</v>
      </c>
      <c r="C3584">
        <v>143.690903</v>
      </c>
      <c r="D3584">
        <f t="shared" si="113"/>
        <v>0.632593178149907</v>
      </c>
      <c r="E3584">
        <v>0.0033184912200043</v>
      </c>
      <c r="G3584">
        <v>3575</v>
      </c>
      <c r="H3584">
        <f ca="1" t="shared" si="114"/>
        <v>-0.0135838359619784</v>
      </c>
    </row>
    <row r="3585" spans="2:8">
      <c r="B3585" s="31">
        <v>34922</v>
      </c>
      <c r="C3585">
        <v>52.793018</v>
      </c>
      <c r="D3585">
        <f t="shared" si="113"/>
        <v>0.559816148415686</v>
      </c>
      <c r="E3585">
        <v>0.00331119543118383</v>
      </c>
      <c r="G3585">
        <v>3576</v>
      </c>
      <c r="H3585">
        <f ca="1" t="shared" si="114"/>
        <v>-0.0356606193002472</v>
      </c>
    </row>
    <row r="3586" spans="2:8">
      <c r="B3586" s="31">
        <v>37453</v>
      </c>
      <c r="C3586">
        <v>23.238634</v>
      </c>
      <c r="D3586">
        <f t="shared" si="113"/>
        <v>-4.56770260248515</v>
      </c>
      <c r="E3586">
        <v>0.00330901549548921</v>
      </c>
      <c r="G3586">
        <v>3577</v>
      </c>
      <c r="H3586">
        <f ca="1" t="shared" si="114"/>
        <v>-0.0369877819434248</v>
      </c>
    </row>
    <row r="3587" spans="2:8">
      <c r="B3587" s="31">
        <v>38775</v>
      </c>
      <c r="C3587">
        <v>129.385803</v>
      </c>
      <c r="D3587">
        <f t="shared" si="113"/>
        <v>0.856052645899643</v>
      </c>
      <c r="E3587">
        <v>0.00330599640827677</v>
      </c>
      <c r="G3587">
        <v>3578</v>
      </c>
      <c r="H3587">
        <f ca="1" t="shared" si="114"/>
        <v>-0.0100267117710252</v>
      </c>
    </row>
    <row r="3588" spans="2:8">
      <c r="B3588" s="31">
        <v>37407</v>
      </c>
      <c r="C3588">
        <v>18.624744</v>
      </c>
      <c r="D3588">
        <f t="shared" si="113"/>
        <v>-6.35438516631423</v>
      </c>
      <c r="E3588">
        <v>0.00330286418970376</v>
      </c>
      <c r="G3588">
        <v>3579</v>
      </c>
      <c r="H3588">
        <f ca="1" t="shared" si="114"/>
        <v>-0.0117368535018711</v>
      </c>
    </row>
    <row r="3589" spans="2:8">
      <c r="B3589" s="31">
        <v>39028</v>
      </c>
      <c r="C3589">
        <v>136.973541</v>
      </c>
      <c r="D3589">
        <f t="shared" si="113"/>
        <v>-0.326687721389929</v>
      </c>
      <c r="E3589">
        <v>0.00329764417786362</v>
      </c>
      <c r="G3589">
        <v>3580</v>
      </c>
      <c r="H3589">
        <f ca="1" t="shared" si="114"/>
        <v>-0.0494101859378876</v>
      </c>
    </row>
    <row r="3590" spans="2:8">
      <c r="B3590" s="31">
        <v>43543</v>
      </c>
      <c r="C3590">
        <v>181.721115</v>
      </c>
      <c r="D3590">
        <f t="shared" si="113"/>
        <v>-2.08531594140835</v>
      </c>
      <c r="E3590">
        <v>0.00328147337198547</v>
      </c>
      <c r="G3590">
        <v>3581</v>
      </c>
      <c r="H3590">
        <f ca="1" t="shared" si="114"/>
        <v>-0.0549332237379889</v>
      </c>
    </row>
    <row r="3591" spans="2:8">
      <c r="B3591" s="31">
        <v>45089</v>
      </c>
      <c r="C3591">
        <v>560.667053</v>
      </c>
      <c r="D3591">
        <f t="shared" si="113"/>
        <v>0.904903547096783</v>
      </c>
      <c r="E3591">
        <v>0.00327934910774931</v>
      </c>
      <c r="G3591">
        <v>3582</v>
      </c>
      <c r="H3591">
        <f ca="1" t="shared" si="114"/>
        <v>-3.65434480670756e-5</v>
      </c>
    </row>
    <row r="3592" spans="2:8">
      <c r="B3592" s="31">
        <v>34942</v>
      </c>
      <c r="C3592">
        <v>53.317448</v>
      </c>
      <c r="D3592">
        <f t="shared" si="113"/>
        <v>-1.45104656922064</v>
      </c>
      <c r="E3592">
        <v>0.00327857027215555</v>
      </c>
      <c r="G3592">
        <v>3583</v>
      </c>
      <c r="H3592">
        <f ca="1" t="shared" si="114"/>
        <v>0.0324899341519802</v>
      </c>
    </row>
    <row r="3593" spans="2:8">
      <c r="B3593" s="31">
        <v>39461</v>
      </c>
      <c r="C3593">
        <v>130.683548</v>
      </c>
      <c r="D3593">
        <f t="shared" si="113"/>
        <v>0.843248891589628</v>
      </c>
      <c r="E3593">
        <v>0.00326534599443229</v>
      </c>
      <c r="G3593">
        <v>3584</v>
      </c>
      <c r="H3593">
        <f ca="1" t="shared" si="114"/>
        <v>0.00902864824707137</v>
      </c>
    </row>
    <row r="3594" spans="2:8">
      <c r="B3594" s="31">
        <v>36032</v>
      </c>
      <c r="C3594">
        <v>20.484791</v>
      </c>
      <c r="D3594">
        <f t="shared" ref="D3594:D3657" si="115">(C3594-C3595)/C3594</f>
        <v>-18.3479069422773</v>
      </c>
      <c r="E3594">
        <v>0.00326417779903153</v>
      </c>
      <c r="G3594">
        <v>3585</v>
      </c>
      <c r="H3594">
        <f ca="1" t="shared" si="114"/>
        <v>-0.0123680460846354</v>
      </c>
    </row>
    <row r="3595" spans="2:8">
      <c r="B3595" s="31">
        <v>44831</v>
      </c>
      <c r="C3595">
        <v>396.33783</v>
      </c>
      <c r="D3595">
        <f t="shared" si="115"/>
        <v>0.537738201775995</v>
      </c>
      <c r="E3595">
        <v>0.00325974939106876</v>
      </c>
      <c r="G3595">
        <v>3586</v>
      </c>
      <c r="H3595">
        <f ca="1" t="shared" ref="H3595:H3658" si="116">_xlfn.NORM.INV(RAND(),N$12,N$13)</f>
        <v>-0.0332785579542728</v>
      </c>
    </row>
    <row r="3596" spans="2:8">
      <c r="B3596" s="31">
        <v>43388</v>
      </c>
      <c r="C3596">
        <v>183.211838</v>
      </c>
      <c r="D3596">
        <f t="shared" si="115"/>
        <v>-0.670734939081829</v>
      </c>
      <c r="E3596">
        <v>0.00325460956294756</v>
      </c>
      <c r="G3596">
        <v>3587</v>
      </c>
      <c r="H3596">
        <f ca="1" t="shared" si="116"/>
        <v>0.0258909064537053</v>
      </c>
    </row>
    <row r="3597" spans="2:8">
      <c r="B3597" s="31">
        <v>43273</v>
      </c>
      <c r="C3597">
        <v>306.098419</v>
      </c>
      <c r="D3597">
        <f t="shared" si="115"/>
        <v>0.823531604062287</v>
      </c>
      <c r="E3597">
        <v>0.00324668452469188</v>
      </c>
      <c r="G3597">
        <v>3588</v>
      </c>
      <c r="H3597">
        <f ca="1" t="shared" si="116"/>
        <v>0.0111923469190174</v>
      </c>
    </row>
    <row r="3598" spans="2:8">
      <c r="B3598" s="31">
        <v>34953</v>
      </c>
      <c r="C3598">
        <v>54.016697</v>
      </c>
      <c r="D3598">
        <f t="shared" si="115"/>
        <v>-1.25231041061248</v>
      </c>
      <c r="E3598">
        <v>0.00323625859611525</v>
      </c>
      <c r="G3598">
        <v>3589</v>
      </c>
      <c r="H3598">
        <f ca="1" t="shared" si="116"/>
        <v>-0.0233311908782259</v>
      </c>
    </row>
    <row r="3599" spans="2:8">
      <c r="B3599" s="31">
        <v>39475</v>
      </c>
      <c r="C3599">
        <v>121.662369</v>
      </c>
      <c r="D3599">
        <f t="shared" si="115"/>
        <v>0.55457460309687</v>
      </c>
      <c r="E3599">
        <v>0.0032271605692636</v>
      </c>
      <c r="G3599">
        <v>3590</v>
      </c>
      <c r="H3599">
        <f ca="1" t="shared" si="116"/>
        <v>-0.0362162404764324</v>
      </c>
    </row>
    <row r="3600" spans="2:8">
      <c r="B3600" s="31">
        <v>34955</v>
      </c>
      <c r="C3600">
        <v>54.191509</v>
      </c>
      <c r="D3600">
        <f t="shared" si="115"/>
        <v>0</v>
      </c>
      <c r="E3600">
        <v>0.00322581901160942</v>
      </c>
      <c r="G3600">
        <v>3591</v>
      </c>
      <c r="H3600">
        <f ca="1" t="shared" si="116"/>
        <v>-0.00289460128724842</v>
      </c>
    </row>
    <row r="3601" spans="2:8">
      <c r="B3601" s="31">
        <v>34935</v>
      </c>
      <c r="C3601">
        <v>54.191509</v>
      </c>
      <c r="D3601">
        <f t="shared" si="115"/>
        <v>-8.39056044739407</v>
      </c>
      <c r="E3601">
        <v>0.00322581901160942</v>
      </c>
      <c r="G3601">
        <v>3592</v>
      </c>
      <c r="H3601">
        <f ca="1" t="shared" si="116"/>
        <v>0.0125163497938163</v>
      </c>
    </row>
    <row r="3602" spans="2:8">
      <c r="B3602" s="31">
        <v>42600</v>
      </c>
      <c r="C3602">
        <v>508.888641</v>
      </c>
      <c r="D3602">
        <f t="shared" si="115"/>
        <v>0.839290946169891</v>
      </c>
      <c r="E3602">
        <v>0.00322231794519468</v>
      </c>
      <c r="G3602">
        <v>3593</v>
      </c>
      <c r="H3602">
        <f ca="1" t="shared" si="116"/>
        <v>-0.00699342948575081</v>
      </c>
    </row>
    <row r="3603" spans="2:8">
      <c r="B3603" s="31">
        <v>38345</v>
      </c>
      <c r="C3603">
        <v>81.783012</v>
      </c>
      <c r="D3603">
        <f t="shared" si="115"/>
        <v>0.33523702942122</v>
      </c>
      <c r="E3603">
        <v>0.0032214269633405</v>
      </c>
      <c r="G3603">
        <v>3594</v>
      </c>
      <c r="H3603">
        <f ca="1" t="shared" si="116"/>
        <v>-0.0126366242705558</v>
      </c>
    </row>
    <row r="3604" spans="2:8">
      <c r="B3604" s="31">
        <v>34932</v>
      </c>
      <c r="C3604">
        <v>54.366318</v>
      </c>
      <c r="D3604">
        <f t="shared" si="115"/>
        <v>-4.68970606028534</v>
      </c>
      <c r="E3604">
        <v>0.00321539155916346</v>
      </c>
      <c r="G3604">
        <v>3595</v>
      </c>
      <c r="H3604">
        <f ca="1" t="shared" si="116"/>
        <v>-0.043626111103994</v>
      </c>
    </row>
    <row r="3605" spans="2:8">
      <c r="B3605" s="31">
        <v>44393</v>
      </c>
      <c r="C3605">
        <v>309.328369</v>
      </c>
      <c r="D3605">
        <f t="shared" si="115"/>
        <v>0.834914501488869</v>
      </c>
      <c r="E3605">
        <v>0.00321288022567368</v>
      </c>
      <c r="G3605">
        <v>3596</v>
      </c>
      <c r="H3605">
        <f ca="1" t="shared" si="116"/>
        <v>-0.0217878290187385</v>
      </c>
    </row>
    <row r="3606" spans="2:8">
      <c r="B3606" s="31">
        <v>40002</v>
      </c>
      <c r="C3606">
        <v>51.065628</v>
      </c>
      <c r="D3606">
        <f t="shared" si="115"/>
        <v>-8.12950403743199</v>
      </c>
      <c r="E3606">
        <v>0.00319954941120082</v>
      </c>
      <c r="G3606">
        <v>3597</v>
      </c>
      <c r="H3606">
        <f ca="1" t="shared" si="116"/>
        <v>0.0411491624424093</v>
      </c>
    </row>
    <row r="3607" spans="2:8">
      <c r="B3607" s="31">
        <v>42804</v>
      </c>
      <c r="C3607">
        <v>466.203857</v>
      </c>
      <c r="D3607">
        <f t="shared" si="115"/>
        <v>0.730220132005472</v>
      </c>
      <c r="E3607">
        <v>0.0031977062772349</v>
      </c>
      <c r="G3607">
        <v>3598</v>
      </c>
      <c r="H3607">
        <f ca="1" t="shared" si="116"/>
        <v>-0.0217372710268741</v>
      </c>
    </row>
    <row r="3608" spans="2:8">
      <c r="B3608" s="31">
        <v>39202</v>
      </c>
      <c r="C3608">
        <v>125.772415</v>
      </c>
      <c r="D3608">
        <f t="shared" si="115"/>
        <v>0.884810846639146</v>
      </c>
      <c r="E3608">
        <v>0.0031926158053019</v>
      </c>
      <c r="G3608">
        <v>3599</v>
      </c>
      <c r="H3608">
        <f ca="1" t="shared" si="116"/>
        <v>0.00697850113911039</v>
      </c>
    </row>
    <row r="3609" spans="2:8">
      <c r="B3609" s="31">
        <v>37210</v>
      </c>
      <c r="C3609">
        <v>14.487618</v>
      </c>
      <c r="D3609">
        <f t="shared" si="115"/>
        <v>-19.0486837794867</v>
      </c>
      <c r="E3609">
        <v>0.00318444343300601</v>
      </c>
      <c r="G3609">
        <v>3600</v>
      </c>
      <c r="H3609">
        <f ca="1" t="shared" si="116"/>
        <v>-0.0357062211418666</v>
      </c>
    </row>
    <row r="3610" spans="2:8">
      <c r="B3610" s="31">
        <v>41478</v>
      </c>
      <c r="C3610">
        <v>290.457672</v>
      </c>
      <c r="D3610">
        <f t="shared" si="115"/>
        <v>0.88938096976829</v>
      </c>
      <c r="E3610">
        <v>0.00317933416473857</v>
      </c>
      <c r="G3610">
        <v>3601</v>
      </c>
      <c r="H3610">
        <f ca="1" t="shared" si="116"/>
        <v>-0.0361144371242776</v>
      </c>
    </row>
    <row r="3611" spans="2:8">
      <c r="B3611" s="31">
        <v>37806</v>
      </c>
      <c r="C3611">
        <v>32.130146</v>
      </c>
      <c r="D3611">
        <f t="shared" si="115"/>
        <v>-12.4741837151938</v>
      </c>
      <c r="E3611">
        <v>0.0031739040339251</v>
      </c>
      <c r="G3611">
        <v>3602</v>
      </c>
      <c r="H3611">
        <f ca="1" t="shared" si="116"/>
        <v>0.00452146578072765</v>
      </c>
    </row>
    <row r="3612" spans="2:8">
      <c r="B3612" s="31">
        <v>41773</v>
      </c>
      <c r="C3612">
        <v>432.92749</v>
      </c>
      <c r="D3612">
        <f t="shared" si="115"/>
        <v>0.53544297452675</v>
      </c>
      <c r="E3612">
        <v>0.00316491336690113</v>
      </c>
      <c r="G3612">
        <v>3603</v>
      </c>
      <c r="H3612">
        <f ca="1" t="shared" si="116"/>
        <v>-0.0363822662065553</v>
      </c>
    </row>
    <row r="3613" spans="2:8">
      <c r="B3613" s="31">
        <v>40444</v>
      </c>
      <c r="C3613">
        <v>201.119507</v>
      </c>
      <c r="D3613">
        <f t="shared" si="115"/>
        <v>0.713862216259311</v>
      </c>
      <c r="E3613">
        <v>0.00316480986600668</v>
      </c>
      <c r="G3613">
        <v>3604</v>
      </c>
      <c r="H3613">
        <f ca="1" t="shared" si="116"/>
        <v>-0.0129032665249962</v>
      </c>
    </row>
    <row r="3614" spans="2:8">
      <c r="B3614" s="31">
        <v>35115</v>
      </c>
      <c r="C3614">
        <v>57.54789</v>
      </c>
      <c r="D3614">
        <f t="shared" si="115"/>
        <v>-4.50121441463796</v>
      </c>
      <c r="E3614">
        <v>0.00315905587502866</v>
      </c>
      <c r="G3614">
        <v>3605</v>
      </c>
      <c r="H3614">
        <f ca="1" t="shared" si="116"/>
        <v>0.00535446733365125</v>
      </c>
    </row>
    <row r="3615" spans="2:8">
      <c r="B3615" s="31">
        <v>44270</v>
      </c>
      <c r="C3615">
        <v>316.583282</v>
      </c>
      <c r="D3615">
        <f t="shared" si="115"/>
        <v>0.508786124088511</v>
      </c>
      <c r="E3615">
        <v>0.00313915502335342</v>
      </c>
      <c r="G3615">
        <v>3606</v>
      </c>
      <c r="H3615">
        <f ca="1" t="shared" si="116"/>
        <v>-0.0279092478013902</v>
      </c>
    </row>
    <row r="3616" spans="2:8">
      <c r="B3616" s="31">
        <v>40394</v>
      </c>
      <c r="C3616">
        <v>155.510101</v>
      </c>
      <c r="D3616">
        <f t="shared" si="115"/>
        <v>0.695360206858846</v>
      </c>
      <c r="E3616">
        <v>0.00313800194882514</v>
      </c>
      <c r="G3616">
        <v>3607</v>
      </c>
      <c r="H3616">
        <f ca="1" t="shared" si="116"/>
        <v>-0.000992761529946927</v>
      </c>
    </row>
    <row r="3617" spans="2:8">
      <c r="B3617" s="31">
        <v>35454</v>
      </c>
      <c r="C3617">
        <v>47.374565</v>
      </c>
      <c r="D3617">
        <f t="shared" si="115"/>
        <v>-5.29421502867625</v>
      </c>
      <c r="E3617">
        <v>0.00313529000213512</v>
      </c>
      <c r="G3617">
        <v>3608</v>
      </c>
      <c r="H3617">
        <f ca="1" t="shared" si="116"/>
        <v>-0.0223703219253898</v>
      </c>
    </row>
    <row r="3618" spans="2:8">
      <c r="B3618" s="31">
        <v>41324</v>
      </c>
      <c r="C3618">
        <v>298.185699</v>
      </c>
      <c r="D3618">
        <f t="shared" si="115"/>
        <v>0.943511556535111</v>
      </c>
      <c r="E3618">
        <v>0.00309683195101853</v>
      </c>
      <c r="G3618">
        <v>3609</v>
      </c>
      <c r="H3618">
        <f ca="1" t="shared" si="116"/>
        <v>-0.0213014991791196</v>
      </c>
    </row>
    <row r="3619" spans="2:8">
      <c r="B3619" s="31">
        <v>36101</v>
      </c>
      <c r="C3619">
        <v>16.844046</v>
      </c>
      <c r="D3619">
        <f t="shared" si="115"/>
        <v>-25.8368899609987</v>
      </c>
      <c r="E3619">
        <v>0.00308809415505029</v>
      </c>
      <c r="G3619">
        <v>3610</v>
      </c>
      <c r="H3619">
        <f ca="1" t="shared" si="116"/>
        <v>-0.0358292654643569</v>
      </c>
    </row>
    <row r="3620" spans="2:8">
      <c r="B3620" s="31">
        <v>44763</v>
      </c>
      <c r="C3620">
        <v>452.041809</v>
      </c>
      <c r="D3620">
        <f t="shared" si="115"/>
        <v>0.972186517375874</v>
      </c>
      <c r="E3620">
        <v>0.00307793874880283</v>
      </c>
      <c r="G3620">
        <v>3611</v>
      </c>
      <c r="H3620">
        <f ca="1" t="shared" si="116"/>
        <v>-0.0274268819372313</v>
      </c>
    </row>
    <row r="3621" spans="2:8">
      <c r="B3621" s="31">
        <v>36802</v>
      </c>
      <c r="C3621">
        <v>12.572857</v>
      </c>
      <c r="D3621">
        <f t="shared" si="115"/>
        <v>-8.56254596707813</v>
      </c>
      <c r="E3621">
        <v>0.00305817524211092</v>
      </c>
      <c r="G3621">
        <v>3612</v>
      </c>
      <c r="H3621">
        <f ca="1" t="shared" si="116"/>
        <v>-0.00273273894408792</v>
      </c>
    </row>
    <row r="3622" spans="2:8">
      <c r="B3622" s="31">
        <v>39512</v>
      </c>
      <c r="C3622">
        <v>120.228523</v>
      </c>
      <c r="D3622">
        <f t="shared" si="115"/>
        <v>-0.989381671103121</v>
      </c>
      <c r="E3622">
        <v>0.00305236220859168</v>
      </c>
      <c r="G3622">
        <v>3613</v>
      </c>
      <c r="H3622">
        <f ca="1" t="shared" si="116"/>
        <v>0.071307084052746</v>
      </c>
    </row>
    <row r="3623" spans="2:8">
      <c r="B3623" s="31">
        <v>41145</v>
      </c>
      <c r="C3623">
        <v>239.18042</v>
      </c>
      <c r="D3623">
        <f t="shared" si="115"/>
        <v>0.414225190339577</v>
      </c>
      <c r="E3623">
        <v>0.00304811740024539</v>
      </c>
      <c r="G3623">
        <v>3614</v>
      </c>
      <c r="H3623">
        <f ca="1" t="shared" si="116"/>
        <v>-0.0385267050975323</v>
      </c>
    </row>
    <row r="3624" spans="2:8">
      <c r="B3624" s="31">
        <v>39371</v>
      </c>
      <c r="C3624">
        <v>140.105865</v>
      </c>
      <c r="D3624">
        <f t="shared" si="115"/>
        <v>-2.26331582193222</v>
      </c>
      <c r="E3624">
        <v>0.00304574687148179</v>
      </c>
      <c r="G3624">
        <v>3615</v>
      </c>
      <c r="H3624">
        <f ca="1" t="shared" si="116"/>
        <v>0.0232724809690179</v>
      </c>
    </row>
    <row r="3625" spans="2:8">
      <c r="B3625" s="31">
        <v>42788</v>
      </c>
      <c r="C3625">
        <v>457.209686</v>
      </c>
      <c r="D3625">
        <f t="shared" si="115"/>
        <v>0.698621905398566</v>
      </c>
      <c r="E3625">
        <v>0.00304308294990931</v>
      </c>
      <c r="G3625">
        <v>3616</v>
      </c>
      <c r="H3625">
        <f ca="1" t="shared" si="116"/>
        <v>-0.0225896832238065</v>
      </c>
    </row>
    <row r="3626" spans="2:8">
      <c r="B3626" s="31">
        <v>39384</v>
      </c>
      <c r="C3626">
        <v>137.792984</v>
      </c>
      <c r="D3626">
        <f t="shared" si="115"/>
        <v>0.409767684543358</v>
      </c>
      <c r="E3626">
        <v>0.00303485698517133</v>
      </c>
      <c r="G3626">
        <v>3617</v>
      </c>
      <c r="H3626">
        <f ca="1" t="shared" si="116"/>
        <v>-0.00956222080066099</v>
      </c>
    </row>
    <row r="3627" spans="2:8">
      <c r="B3627" s="31">
        <v>38581</v>
      </c>
      <c r="C3627">
        <v>81.329872</v>
      </c>
      <c r="D3627">
        <f t="shared" si="115"/>
        <v>-3.81227505190221</v>
      </c>
      <c r="E3627">
        <v>0.00303450618980427</v>
      </c>
      <c r="G3627">
        <v>3618</v>
      </c>
      <c r="H3627">
        <f ca="1" t="shared" si="116"/>
        <v>-0.0092895803887297</v>
      </c>
    </row>
    <row r="3628" spans="2:8">
      <c r="B3628" s="31">
        <v>41610</v>
      </c>
      <c r="C3628">
        <v>391.381714</v>
      </c>
      <c r="D3628">
        <f t="shared" si="115"/>
        <v>-0.26951095369775</v>
      </c>
      <c r="E3628">
        <v>0.00300082747350835</v>
      </c>
      <c r="G3628">
        <v>3619</v>
      </c>
      <c r="H3628">
        <f ca="1" t="shared" si="116"/>
        <v>0.0219126658850585</v>
      </c>
    </row>
    <row r="3629" spans="2:8">
      <c r="B3629" s="31">
        <v>44609</v>
      </c>
      <c r="C3629">
        <v>496.863373</v>
      </c>
      <c r="D3629">
        <f t="shared" si="115"/>
        <v>0.732173248761486</v>
      </c>
      <c r="E3629">
        <v>0.00300026743971728</v>
      </c>
      <c r="G3629">
        <v>3620</v>
      </c>
      <c r="H3629">
        <f ca="1" t="shared" si="116"/>
        <v>-0.0530020927947995</v>
      </c>
    </row>
    <row r="3630" spans="2:8">
      <c r="B3630" s="31">
        <v>44109</v>
      </c>
      <c r="C3630">
        <v>133.073303</v>
      </c>
      <c r="D3630">
        <f t="shared" si="115"/>
        <v>-1.08115176941238</v>
      </c>
      <c r="E3630">
        <v>0.0029871205646712</v>
      </c>
      <c r="G3630">
        <v>3621</v>
      </c>
      <c r="H3630">
        <f ca="1" t="shared" si="116"/>
        <v>-0.0481142045917919</v>
      </c>
    </row>
    <row r="3631" spans="2:8">
      <c r="B3631" s="31">
        <v>41466</v>
      </c>
      <c r="C3631">
        <v>276.94574</v>
      </c>
      <c r="D3631">
        <f t="shared" si="115"/>
        <v>0.244575623369401</v>
      </c>
      <c r="E3631">
        <v>0.00298348694585438</v>
      </c>
      <c r="G3631">
        <v>3622</v>
      </c>
      <c r="H3631">
        <f ca="1" t="shared" si="116"/>
        <v>-0.010142399333239</v>
      </c>
    </row>
    <row r="3632" spans="2:8">
      <c r="B3632" s="31">
        <v>40928</v>
      </c>
      <c r="C3632">
        <v>209.211563</v>
      </c>
      <c r="D3632">
        <f t="shared" si="115"/>
        <v>-0.208922118707177</v>
      </c>
      <c r="E3632">
        <v>0.00296661901044164</v>
      </c>
      <c r="G3632">
        <v>3623</v>
      </c>
      <c r="H3632">
        <f ca="1" t="shared" si="116"/>
        <v>0.0162192253429505</v>
      </c>
    </row>
    <row r="3633" spans="2:8">
      <c r="B3633" s="31">
        <v>40532</v>
      </c>
      <c r="C3633">
        <v>252.920486</v>
      </c>
      <c r="D3633">
        <f t="shared" si="115"/>
        <v>0.393495851498562</v>
      </c>
      <c r="E3633">
        <v>0.00296089103671899</v>
      </c>
      <c r="G3633">
        <v>3624</v>
      </c>
      <c r="H3633">
        <f ca="1" t="shared" si="116"/>
        <v>0.0159341297294445</v>
      </c>
    </row>
    <row r="3634" spans="2:8">
      <c r="B3634" s="31">
        <v>38825</v>
      </c>
      <c r="C3634">
        <v>153.397324</v>
      </c>
      <c r="D3634">
        <f t="shared" si="115"/>
        <v>-0.827593954637696</v>
      </c>
      <c r="E3634">
        <v>0.00294925614217358</v>
      </c>
      <c r="G3634">
        <v>3625</v>
      </c>
      <c r="H3634">
        <f ca="1" t="shared" si="116"/>
        <v>0.000112512433952032</v>
      </c>
    </row>
    <row r="3635" spans="2:8">
      <c r="B3635" s="31">
        <v>41334</v>
      </c>
      <c r="C3635">
        <v>280.348022</v>
      </c>
      <c r="D3635">
        <f t="shared" si="115"/>
        <v>-0.503954741653216</v>
      </c>
      <c r="E3635">
        <v>0.00294716543425444</v>
      </c>
      <c r="G3635">
        <v>3626</v>
      </c>
      <c r="H3635">
        <f ca="1" t="shared" si="116"/>
        <v>-0.00367488875656444</v>
      </c>
    </row>
    <row r="3636" spans="2:8">
      <c r="B3636" s="31">
        <v>43060</v>
      </c>
      <c r="C3636">
        <v>421.630737</v>
      </c>
      <c r="D3636">
        <f t="shared" si="115"/>
        <v>0.384114253985235</v>
      </c>
      <c r="E3636">
        <v>0.00294643841395281</v>
      </c>
      <c r="G3636">
        <v>3627</v>
      </c>
      <c r="H3636">
        <f ca="1" t="shared" si="116"/>
        <v>0.0811482915806397</v>
      </c>
    </row>
    <row r="3637" spans="2:8">
      <c r="B3637" s="31">
        <v>40997</v>
      </c>
      <c r="C3637">
        <v>259.676361</v>
      </c>
      <c r="D3637">
        <f t="shared" si="115"/>
        <v>0.939411608590741</v>
      </c>
      <c r="E3637">
        <v>0.00294168093336751</v>
      </c>
      <c r="G3637">
        <v>3628</v>
      </c>
      <c r="H3637">
        <f ca="1" t="shared" si="116"/>
        <v>-0.0223281092374393</v>
      </c>
    </row>
    <row r="3638" spans="2:8">
      <c r="B3638" s="31">
        <v>36776</v>
      </c>
      <c r="C3638">
        <v>15.733373</v>
      </c>
      <c r="D3638">
        <f t="shared" si="115"/>
        <v>-15.9475225051869</v>
      </c>
      <c r="E3638">
        <v>0.0029325561658012</v>
      </c>
      <c r="G3638">
        <v>3629</v>
      </c>
      <c r="H3638">
        <f ca="1" t="shared" si="116"/>
        <v>0.0110385276068612</v>
      </c>
    </row>
    <row r="3639" spans="2:8">
      <c r="B3639" s="31">
        <v>41186</v>
      </c>
      <c r="C3639">
        <v>266.641693</v>
      </c>
      <c r="D3639">
        <f t="shared" si="115"/>
        <v>0.407522618752649</v>
      </c>
      <c r="E3639">
        <v>0.00291656939036904</v>
      </c>
      <c r="G3639">
        <v>3630</v>
      </c>
      <c r="H3639">
        <f ca="1" t="shared" si="116"/>
        <v>-0.0156358306899871</v>
      </c>
    </row>
    <row r="3640" spans="2:8">
      <c r="B3640" s="31">
        <v>38840</v>
      </c>
      <c r="C3640">
        <v>157.979172</v>
      </c>
      <c r="D3640">
        <f t="shared" si="115"/>
        <v>0.550540345913447</v>
      </c>
      <c r="E3640">
        <v>0.0029159729992762</v>
      </c>
      <c r="G3640">
        <v>3631</v>
      </c>
      <c r="H3640">
        <f ca="1" t="shared" si="116"/>
        <v>0.0142699084236426</v>
      </c>
    </row>
    <row r="3641" spans="2:8">
      <c r="B3641" s="31">
        <v>35305</v>
      </c>
      <c r="C3641">
        <v>71.005264</v>
      </c>
      <c r="D3641">
        <f t="shared" si="115"/>
        <v>-3.62094844123106</v>
      </c>
      <c r="E3641">
        <v>0.00288895482453237</v>
      </c>
      <c r="G3641">
        <v>3632</v>
      </c>
      <c r="H3641">
        <f ca="1" t="shared" si="116"/>
        <v>-0.0258711844364866</v>
      </c>
    </row>
    <row r="3642" spans="2:8">
      <c r="B3642" s="31">
        <v>44244</v>
      </c>
      <c r="C3642">
        <v>328.111664</v>
      </c>
      <c r="D3642">
        <f t="shared" si="115"/>
        <v>-0.000302933454995846</v>
      </c>
      <c r="E3642">
        <v>0.00287734970616592</v>
      </c>
      <c r="G3642">
        <v>3633</v>
      </c>
      <c r="H3642">
        <f ca="1" t="shared" si="116"/>
        <v>0.013063104049183</v>
      </c>
    </row>
    <row r="3643" spans="2:8">
      <c r="B3643" s="31">
        <v>44468</v>
      </c>
      <c r="C3643">
        <v>328.21106</v>
      </c>
      <c r="D3643">
        <f t="shared" si="115"/>
        <v>0.0695648099122558</v>
      </c>
      <c r="E3643">
        <v>0.00287657277606669</v>
      </c>
      <c r="G3643">
        <v>3634</v>
      </c>
      <c r="H3643">
        <f ca="1" t="shared" si="116"/>
        <v>0.00649482071116419</v>
      </c>
    </row>
    <row r="3644" spans="2:8">
      <c r="B3644" s="31">
        <v>41282</v>
      </c>
      <c r="C3644">
        <v>305.37912</v>
      </c>
      <c r="D3644">
        <f t="shared" si="115"/>
        <v>0.92946739122177</v>
      </c>
      <c r="E3644">
        <v>0.00286489135210038</v>
      </c>
      <c r="G3644">
        <v>3635</v>
      </c>
      <c r="H3644">
        <f ca="1" t="shared" si="116"/>
        <v>0.0236677135466866</v>
      </c>
    </row>
    <row r="3645" spans="2:8">
      <c r="B3645" s="31">
        <v>37503</v>
      </c>
      <c r="C3645">
        <v>21.539186</v>
      </c>
      <c r="D3645">
        <f t="shared" si="115"/>
        <v>-20.8313180915936</v>
      </c>
      <c r="E3645">
        <v>0.00285605036327752</v>
      </c>
      <c r="G3645">
        <v>3636</v>
      </c>
      <c r="H3645">
        <f ca="1" t="shared" si="116"/>
        <v>-0.00423674237334068</v>
      </c>
    </row>
    <row r="3646" spans="2:8">
      <c r="B3646" s="31">
        <v>42724</v>
      </c>
      <c r="C3646">
        <v>470.228821</v>
      </c>
      <c r="D3646">
        <f t="shared" si="115"/>
        <v>0.94825798012921</v>
      </c>
      <c r="E3646">
        <v>0.00285323855127972</v>
      </c>
      <c r="G3646">
        <v>3637</v>
      </c>
      <c r="H3646">
        <f ca="1" t="shared" si="116"/>
        <v>0.000855598165449368</v>
      </c>
    </row>
    <row r="3647" spans="2:8">
      <c r="B3647" s="31">
        <v>37608</v>
      </c>
      <c r="C3647">
        <v>24.330589</v>
      </c>
      <c r="D3647">
        <f t="shared" si="115"/>
        <v>-16.2373395070707</v>
      </c>
      <c r="E3647">
        <v>0.00284448518693895</v>
      </c>
      <c r="G3647">
        <v>3638</v>
      </c>
      <c r="H3647">
        <f ca="1" t="shared" si="116"/>
        <v>0.0373179496577157</v>
      </c>
    </row>
    <row r="3648" spans="2:8">
      <c r="B3648" s="31">
        <v>43091</v>
      </c>
      <c r="C3648">
        <v>419.394623</v>
      </c>
      <c r="D3648">
        <f t="shared" si="115"/>
        <v>0.137618433415156</v>
      </c>
      <c r="E3648">
        <v>0.00284361537939897</v>
      </c>
      <c r="G3648">
        <v>3639</v>
      </c>
      <c r="H3648">
        <f ca="1" t="shared" si="116"/>
        <v>-0.0327766643048852</v>
      </c>
    </row>
    <row r="3649" spans="2:8">
      <c r="B3649" s="31">
        <v>41627</v>
      </c>
      <c r="C3649">
        <v>361.678192</v>
      </c>
      <c r="D3649">
        <f t="shared" si="115"/>
        <v>0.564470729824927</v>
      </c>
      <c r="E3649">
        <v>0.00284124954926787</v>
      </c>
      <c r="G3649">
        <v>3640</v>
      </c>
      <c r="H3649">
        <f ca="1" t="shared" si="116"/>
        <v>-0.0245932226862109</v>
      </c>
    </row>
    <row r="3650" spans="2:8">
      <c r="B3650" s="31">
        <v>43881</v>
      </c>
      <c r="C3650">
        <v>157.521439</v>
      </c>
      <c r="D3650">
        <f t="shared" si="115"/>
        <v>-1.66876960157785</v>
      </c>
      <c r="E3650">
        <v>0.00283910560263475</v>
      </c>
      <c r="G3650">
        <v>3641</v>
      </c>
      <c r="H3650">
        <f ca="1" t="shared" si="116"/>
        <v>-0.0016495460682619</v>
      </c>
    </row>
    <row r="3651" spans="2:8">
      <c r="B3651" s="31">
        <v>43059</v>
      </c>
      <c r="C3651">
        <v>420.388428</v>
      </c>
      <c r="D3651">
        <f t="shared" si="115"/>
        <v>0.859016069300557</v>
      </c>
      <c r="E3651">
        <v>0.00283689302694121</v>
      </c>
      <c r="G3651">
        <v>3642</v>
      </c>
      <c r="H3651">
        <f ca="1" t="shared" si="116"/>
        <v>-0.00920410964927096</v>
      </c>
    </row>
    <row r="3652" spans="2:8">
      <c r="B3652" s="31">
        <v>35125</v>
      </c>
      <c r="C3652">
        <v>59.268013</v>
      </c>
      <c r="D3652">
        <f t="shared" si="115"/>
        <v>-0.142247606647451</v>
      </c>
      <c r="E3652">
        <v>0.00283122364841224</v>
      </c>
      <c r="G3652">
        <v>3643</v>
      </c>
      <c r="H3652">
        <f ca="1" t="shared" si="116"/>
        <v>0.00774163196002296</v>
      </c>
    </row>
    <row r="3653" spans="2:8">
      <c r="B3653" s="31">
        <v>38516</v>
      </c>
      <c r="C3653">
        <v>67.698746</v>
      </c>
      <c r="D3653">
        <f t="shared" si="115"/>
        <v>-3.25678740046381</v>
      </c>
      <c r="E3653">
        <v>0.00283048078911241</v>
      </c>
      <c r="G3653">
        <v>3644</v>
      </c>
      <c r="H3653">
        <f ca="1" t="shared" si="116"/>
        <v>-0.0149444690488046</v>
      </c>
    </row>
    <row r="3654" spans="2:8">
      <c r="B3654" s="31">
        <v>41033</v>
      </c>
      <c r="C3654">
        <v>288.179169</v>
      </c>
      <c r="D3654">
        <f t="shared" si="115"/>
        <v>0.706827636802575</v>
      </c>
      <c r="E3654">
        <v>0.00281667478887071</v>
      </c>
      <c r="G3654">
        <v>3645</v>
      </c>
      <c r="H3654">
        <f ca="1" t="shared" si="116"/>
        <v>0.0724423196221586</v>
      </c>
    </row>
    <row r="3655" spans="2:8">
      <c r="B3655" s="31">
        <v>38054</v>
      </c>
      <c r="C3655">
        <v>84.486168</v>
      </c>
      <c r="D3655">
        <f t="shared" si="115"/>
        <v>-0.684487418106121</v>
      </c>
      <c r="E3655">
        <v>0.00280599778179083</v>
      </c>
      <c r="G3655">
        <v>3646</v>
      </c>
      <c r="H3655">
        <f ca="1" t="shared" si="116"/>
        <v>-0.0607688206332307</v>
      </c>
    </row>
    <row r="3656" spans="2:8">
      <c r="B3656" s="31">
        <v>44074</v>
      </c>
      <c r="C3656">
        <v>142.315887</v>
      </c>
      <c r="D3656">
        <f t="shared" si="115"/>
        <v>0.607875767236022</v>
      </c>
      <c r="E3656">
        <v>0.00279312456521451</v>
      </c>
      <c r="G3656">
        <v>3647</v>
      </c>
      <c r="H3656">
        <f ca="1" t="shared" si="116"/>
        <v>-0.0128851012986232</v>
      </c>
    </row>
    <row r="3657" spans="2:8">
      <c r="B3657" s="31">
        <v>35375</v>
      </c>
      <c r="C3657">
        <v>55.805508</v>
      </c>
      <c r="D3657">
        <f t="shared" si="115"/>
        <v>-0.314699563347761</v>
      </c>
      <c r="E3657">
        <v>0.00278855986760315</v>
      </c>
      <c r="G3657">
        <v>3648</v>
      </c>
      <c r="H3657">
        <f ca="1" t="shared" si="116"/>
        <v>-0.0318884375880428</v>
      </c>
    </row>
    <row r="3658" spans="2:8">
      <c r="B3658" s="31">
        <v>37998</v>
      </c>
      <c r="C3658">
        <v>73.367477</v>
      </c>
      <c r="D3658">
        <f t="shared" ref="D3658:D3721" si="117">(C3658-C3659)/C3658</f>
        <v>-12.808212731644</v>
      </c>
      <c r="E3658">
        <v>0.00277961037150006</v>
      </c>
      <c r="G3658">
        <v>3649</v>
      </c>
      <c r="H3658">
        <f ca="1" t="shared" si="116"/>
        <v>-0.0156080185112375</v>
      </c>
    </row>
    <row r="3659" spans="2:8">
      <c r="B3659" s="31">
        <v>45418</v>
      </c>
      <c r="C3659">
        <v>1013.07373</v>
      </c>
      <c r="D3659">
        <f t="shared" si="117"/>
        <v>0.880404757904442</v>
      </c>
      <c r="E3659">
        <v>0.00275535819095813</v>
      </c>
      <c r="G3659">
        <v>3650</v>
      </c>
      <c r="H3659">
        <f ca="1" t="shared" ref="H3659:H3722" si="118">_xlfn.NORM.INV(RAND(),N$12,N$13)</f>
        <v>-0.00440564145908443</v>
      </c>
    </row>
    <row r="3660" spans="2:8">
      <c r="B3660" s="31">
        <v>39506</v>
      </c>
      <c r="C3660">
        <v>121.158798</v>
      </c>
      <c r="D3660">
        <f t="shared" si="117"/>
        <v>-1.48759140875597</v>
      </c>
      <c r="E3660">
        <v>0.00274719628697539</v>
      </c>
      <c r="G3660">
        <v>3651</v>
      </c>
      <c r="H3660">
        <f ca="1" t="shared" si="118"/>
        <v>0.0102460897154343</v>
      </c>
    </row>
    <row r="3661" spans="2:8">
      <c r="B3661" s="31">
        <v>41271</v>
      </c>
      <c r="C3661">
        <v>301.393585</v>
      </c>
      <c r="D3661">
        <f t="shared" si="117"/>
        <v>0.869139567121178</v>
      </c>
      <c r="E3661">
        <v>0.0027415779270815</v>
      </c>
      <c r="G3661">
        <v>3652</v>
      </c>
      <c r="H3661">
        <f ca="1" t="shared" si="118"/>
        <v>-0.00953147395603912</v>
      </c>
    </row>
    <row r="3662" spans="2:8">
      <c r="B3662" s="31">
        <v>34457</v>
      </c>
      <c r="C3662">
        <v>39.440495</v>
      </c>
      <c r="D3662">
        <f t="shared" si="117"/>
        <v>-9.47298990542588</v>
      </c>
      <c r="E3662">
        <v>0.00272491509044198</v>
      </c>
      <c r="G3662">
        <v>3653</v>
      </c>
      <c r="H3662">
        <f ca="1" t="shared" si="118"/>
        <v>0.034908923867449</v>
      </c>
    </row>
    <row r="3663" spans="2:8">
      <c r="B3663" s="31">
        <v>41794</v>
      </c>
      <c r="C3663">
        <v>413.059906</v>
      </c>
      <c r="D3663">
        <f t="shared" si="117"/>
        <v>0.952117785549489</v>
      </c>
      <c r="E3663">
        <v>0.00272483236366203</v>
      </c>
      <c r="G3663">
        <v>3654</v>
      </c>
      <c r="H3663">
        <f ca="1" t="shared" si="118"/>
        <v>0.00540260206935635</v>
      </c>
    </row>
    <row r="3664" spans="2:8">
      <c r="B3664" s="31">
        <v>37364</v>
      </c>
      <c r="C3664">
        <v>19.778223</v>
      </c>
      <c r="D3664">
        <f t="shared" si="117"/>
        <v>-2.28753336434724</v>
      </c>
      <c r="E3664">
        <v>0.00272183198662493</v>
      </c>
      <c r="G3664">
        <v>3655</v>
      </c>
      <c r="H3664">
        <f ca="1" t="shared" si="118"/>
        <v>0.0519374645197683</v>
      </c>
    </row>
    <row r="3665" spans="2:8">
      <c r="B3665" s="31">
        <v>35331</v>
      </c>
      <c r="C3665">
        <v>65.021568</v>
      </c>
      <c r="D3665">
        <f t="shared" si="117"/>
        <v>-0.628701756315689</v>
      </c>
      <c r="E3665">
        <v>0.00271985135762958</v>
      </c>
      <c r="G3665">
        <v>3656</v>
      </c>
      <c r="H3665">
        <f ca="1" t="shared" si="118"/>
        <v>-0.0342207035357977</v>
      </c>
    </row>
    <row r="3666" spans="2:8">
      <c r="B3666" s="31">
        <v>38730</v>
      </c>
      <c r="C3666">
        <v>105.900742</v>
      </c>
      <c r="D3666">
        <f t="shared" si="117"/>
        <v>0.626556327622331</v>
      </c>
      <c r="E3666">
        <v>0.00271876282037748</v>
      </c>
      <c r="G3666">
        <v>3657</v>
      </c>
      <c r="H3666">
        <f ca="1" t="shared" si="118"/>
        <v>0.0194082796903147</v>
      </c>
    </row>
    <row r="3667" spans="2:8">
      <c r="B3667" s="31">
        <v>34458</v>
      </c>
      <c r="C3667">
        <v>39.547962</v>
      </c>
      <c r="D3667">
        <f t="shared" si="117"/>
        <v>-0.00271703002040913</v>
      </c>
      <c r="E3667">
        <v>0.00271738402095157</v>
      </c>
      <c r="G3667">
        <v>3658</v>
      </c>
      <c r="H3667">
        <f ca="1" t="shared" si="118"/>
        <v>0.0171007835135173</v>
      </c>
    </row>
    <row r="3668" spans="2:8">
      <c r="B3668" s="31">
        <v>34362</v>
      </c>
      <c r="C3668">
        <v>39.655415</v>
      </c>
      <c r="D3668">
        <f t="shared" si="117"/>
        <v>-10.5646519901507</v>
      </c>
      <c r="E3668">
        <v>0.00270966777172801</v>
      </c>
      <c r="G3668">
        <v>3659</v>
      </c>
      <c r="H3668">
        <f ca="1" t="shared" si="118"/>
        <v>0.00786477937931915</v>
      </c>
    </row>
    <row r="3669" spans="2:8">
      <c r="B3669" s="31">
        <v>44529</v>
      </c>
      <c r="C3669">
        <v>458.601074</v>
      </c>
      <c r="D3669">
        <f t="shared" si="117"/>
        <v>0.498934915272353</v>
      </c>
      <c r="E3669">
        <v>0.00270884450654382</v>
      </c>
      <c r="G3669">
        <v>3660</v>
      </c>
      <c r="H3669">
        <f ca="1" t="shared" si="118"/>
        <v>0.0434756852505012</v>
      </c>
    </row>
    <row r="3670" spans="2:8">
      <c r="B3670" s="31">
        <v>41096</v>
      </c>
      <c r="C3670">
        <v>229.788986</v>
      </c>
      <c r="D3670">
        <f t="shared" si="117"/>
        <v>-0.446263612477928</v>
      </c>
      <c r="E3670">
        <v>0.00270096061087967</v>
      </c>
      <c r="G3670">
        <v>3661</v>
      </c>
      <c r="H3670">
        <f ca="1" t="shared" si="118"/>
        <v>-0.0108142706447064</v>
      </c>
    </row>
    <row r="3671" spans="2:8">
      <c r="B3671" s="31">
        <v>43224</v>
      </c>
      <c r="C3671">
        <v>332.335449</v>
      </c>
      <c r="D3671">
        <f t="shared" si="117"/>
        <v>0.821255649438709</v>
      </c>
      <c r="E3671">
        <v>0.00269137403996881</v>
      </c>
      <c r="G3671">
        <v>3662</v>
      </c>
      <c r="H3671">
        <f ca="1" t="shared" si="118"/>
        <v>0.0533935165672921</v>
      </c>
    </row>
    <row r="3672" spans="2:8">
      <c r="B3672" s="31">
        <v>38162</v>
      </c>
      <c r="C3672">
        <v>59.403084</v>
      </c>
      <c r="D3672">
        <f t="shared" si="117"/>
        <v>-0.154032171124314</v>
      </c>
      <c r="E3672">
        <v>0.0026881264279141</v>
      </c>
      <c r="G3672">
        <v>3663</v>
      </c>
      <c r="H3672">
        <f ca="1" t="shared" si="118"/>
        <v>-0.011243037076235</v>
      </c>
    </row>
    <row r="3673" spans="2:8">
      <c r="B3673" s="31">
        <v>38483</v>
      </c>
      <c r="C3673">
        <v>68.55307</v>
      </c>
      <c r="D3673">
        <f t="shared" si="117"/>
        <v>0.832188842892083</v>
      </c>
      <c r="E3673">
        <v>0.00267878593912715</v>
      </c>
      <c r="G3673">
        <v>3664</v>
      </c>
      <c r="H3673">
        <f ca="1" t="shared" si="118"/>
        <v>0.0331503904604938</v>
      </c>
    </row>
    <row r="3674" spans="2:8">
      <c r="B3674" s="31">
        <v>37144</v>
      </c>
      <c r="C3674">
        <v>11.50397</v>
      </c>
      <c r="D3674">
        <f t="shared" si="117"/>
        <v>-4.12361106644054</v>
      </c>
      <c r="E3674">
        <v>0.00267403339890499</v>
      </c>
      <c r="G3674">
        <v>3665</v>
      </c>
      <c r="H3674">
        <f ca="1" t="shared" si="118"/>
        <v>-0.0253691767325382</v>
      </c>
    </row>
    <row r="3675" spans="2:8">
      <c r="B3675" s="31">
        <v>37938</v>
      </c>
      <c r="C3675">
        <v>58.941868</v>
      </c>
      <c r="D3675">
        <f t="shared" si="117"/>
        <v>-5.36165457124637</v>
      </c>
      <c r="E3675">
        <v>0.00266165639677386</v>
      </c>
      <c r="G3675">
        <v>3666</v>
      </c>
      <c r="H3675">
        <f ca="1" t="shared" si="118"/>
        <v>0.0170236448532916</v>
      </c>
    </row>
    <row r="3676" spans="2:8">
      <c r="B3676" s="31">
        <v>42215</v>
      </c>
      <c r="C3676">
        <v>374.967804</v>
      </c>
      <c r="D3676">
        <f t="shared" si="117"/>
        <v>0.498273491768909</v>
      </c>
      <c r="E3676">
        <v>0.00264931545962807</v>
      </c>
      <c r="G3676">
        <v>3667</v>
      </c>
      <c r="H3676">
        <f ca="1" t="shared" si="118"/>
        <v>-0.000231768789305362</v>
      </c>
    </row>
    <row r="3677" spans="2:8">
      <c r="B3677" s="31">
        <v>43531</v>
      </c>
      <c r="C3677">
        <v>188.131287</v>
      </c>
      <c r="D3677">
        <f t="shared" si="117"/>
        <v>-1.90491291328911</v>
      </c>
      <c r="E3677">
        <v>0.00264133631318853</v>
      </c>
      <c r="G3677">
        <v>3668</v>
      </c>
      <c r="H3677">
        <f ca="1" t="shared" si="118"/>
        <v>-0.024735670768728</v>
      </c>
    </row>
    <row r="3678" spans="2:8">
      <c r="B3678" s="31">
        <v>42634</v>
      </c>
      <c r="C3678">
        <v>546.505005</v>
      </c>
      <c r="D3678">
        <f t="shared" si="117"/>
        <v>0.100836525733191</v>
      </c>
      <c r="E3678">
        <v>0.00263682855017939</v>
      </c>
      <c r="G3678">
        <v>3669</v>
      </c>
      <c r="H3678">
        <f ca="1" t="shared" si="118"/>
        <v>0.0405678923820261</v>
      </c>
    </row>
    <row r="3679" spans="2:8">
      <c r="B3679" s="31">
        <v>44613</v>
      </c>
      <c r="C3679">
        <v>491.397339</v>
      </c>
      <c r="D3679">
        <f t="shared" si="117"/>
        <v>0.959704250657328</v>
      </c>
      <c r="E3679">
        <v>0.002629220586805</v>
      </c>
      <c r="G3679">
        <v>3670</v>
      </c>
      <c r="H3679">
        <f ca="1" t="shared" si="118"/>
        <v>0.0232563512744731</v>
      </c>
    </row>
    <row r="3680" spans="2:8">
      <c r="B3680" s="31">
        <v>36138</v>
      </c>
      <c r="C3680">
        <v>19.801224</v>
      </c>
      <c r="D3680">
        <f t="shared" si="117"/>
        <v>-21.9519475159717</v>
      </c>
      <c r="E3680">
        <v>0.00262670630866058</v>
      </c>
      <c r="G3680">
        <v>3671</v>
      </c>
      <c r="H3680">
        <f ca="1" t="shared" si="118"/>
        <v>-0.00807285487796393</v>
      </c>
    </row>
    <row r="3681" spans="2:8">
      <c r="B3681" s="31">
        <v>42942</v>
      </c>
      <c r="C3681">
        <v>454.476654</v>
      </c>
      <c r="D3681">
        <f t="shared" si="117"/>
        <v>0.930329426778432</v>
      </c>
      <c r="E3681">
        <v>0.00262404237820321</v>
      </c>
      <c r="G3681">
        <v>3672</v>
      </c>
      <c r="H3681">
        <f ca="1" t="shared" si="118"/>
        <v>0.0392812623845414</v>
      </c>
    </row>
    <row r="3682" spans="2:8">
      <c r="B3682" s="31">
        <v>36336</v>
      </c>
      <c r="C3682">
        <v>31.663649</v>
      </c>
      <c r="D3682">
        <f t="shared" si="117"/>
        <v>-19.4981762525223</v>
      </c>
      <c r="E3682">
        <v>0.0026225972881394</v>
      </c>
      <c r="G3682">
        <v>3673</v>
      </c>
      <c r="H3682">
        <f ca="1" t="shared" si="118"/>
        <v>0.0139342102796152</v>
      </c>
    </row>
    <row r="3683" spans="2:8">
      <c r="B3683" s="31">
        <v>45240</v>
      </c>
      <c r="C3683">
        <v>649.047058</v>
      </c>
      <c r="D3683">
        <f t="shared" si="117"/>
        <v>0.955926308196901</v>
      </c>
      <c r="E3683">
        <v>0.00261115581545393</v>
      </c>
      <c r="G3683">
        <v>3674</v>
      </c>
      <c r="H3683">
        <f ca="1" t="shared" si="118"/>
        <v>-0.0110265610906642</v>
      </c>
    </row>
    <row r="3684" spans="2:8">
      <c r="B3684" s="31">
        <v>36214</v>
      </c>
      <c r="C3684">
        <v>28.6059</v>
      </c>
      <c r="D3684">
        <f t="shared" si="117"/>
        <v>-14.4098124512775</v>
      </c>
      <c r="E3684">
        <v>0.00259754106670299</v>
      </c>
      <c r="G3684">
        <v>3675</v>
      </c>
      <c r="H3684">
        <f ca="1" t="shared" si="118"/>
        <v>0.0403735164562075</v>
      </c>
    </row>
    <row r="3685" spans="2:8">
      <c r="B3685" s="31">
        <v>44712</v>
      </c>
      <c r="C3685">
        <v>440.811554</v>
      </c>
      <c r="D3685">
        <f t="shared" si="117"/>
        <v>0.0861232915868625</v>
      </c>
      <c r="E3685">
        <v>0.00259267931983467</v>
      </c>
      <c r="G3685">
        <v>3676</v>
      </c>
      <c r="H3685">
        <f ca="1" t="shared" si="118"/>
        <v>0.0210640183570573</v>
      </c>
    </row>
    <row r="3686" spans="2:8">
      <c r="B3686" s="31">
        <v>44697</v>
      </c>
      <c r="C3686">
        <v>402.847412</v>
      </c>
      <c r="D3686">
        <f t="shared" si="117"/>
        <v>0.37708151144831</v>
      </c>
      <c r="E3686">
        <v>0.00259035547682755</v>
      </c>
      <c r="G3686">
        <v>3677</v>
      </c>
      <c r="H3686">
        <f ca="1" t="shared" si="118"/>
        <v>-0.0139662225249092</v>
      </c>
    </row>
    <row r="3687" spans="2:8">
      <c r="B3687" s="31">
        <v>43300</v>
      </c>
      <c r="C3687">
        <v>250.941101</v>
      </c>
      <c r="D3687">
        <f t="shared" si="117"/>
        <v>-1.53900976946778</v>
      </c>
      <c r="E3687">
        <v>0.00257429331992927</v>
      </c>
      <c r="G3687">
        <v>3678</v>
      </c>
      <c r="H3687">
        <f ca="1" t="shared" si="118"/>
        <v>0.0266355510005631</v>
      </c>
    </row>
    <row r="3688" spans="2:8">
      <c r="B3688" s="31">
        <v>45133</v>
      </c>
      <c r="C3688">
        <v>637.141907</v>
      </c>
      <c r="D3688">
        <f t="shared" si="117"/>
        <v>0.925856113871976</v>
      </c>
      <c r="E3688">
        <v>0.00257363545229806</v>
      </c>
      <c r="G3688">
        <v>3679</v>
      </c>
      <c r="H3688">
        <f ca="1" t="shared" si="118"/>
        <v>0.0159053043231384</v>
      </c>
    </row>
    <row r="3689" spans="2:8">
      <c r="B3689" s="31">
        <v>35474</v>
      </c>
      <c r="C3689">
        <v>47.240177</v>
      </c>
      <c r="D3689">
        <f t="shared" si="117"/>
        <v>-0.0221039180272335</v>
      </c>
      <c r="E3689">
        <v>0.00254518521384882</v>
      </c>
      <c r="G3689">
        <v>3680</v>
      </c>
      <c r="H3689">
        <f ca="1" t="shared" si="118"/>
        <v>-0.0742255078780319</v>
      </c>
    </row>
    <row r="3690" spans="2:8">
      <c r="B3690" s="31">
        <v>35692</v>
      </c>
      <c r="C3690">
        <v>48.28437</v>
      </c>
      <c r="D3690">
        <f t="shared" si="117"/>
        <v>-6.28732995791392</v>
      </c>
      <c r="E3690">
        <v>0.00254490221162676</v>
      </c>
      <c r="G3690">
        <v>3681</v>
      </c>
      <c r="H3690">
        <f ca="1" t="shared" si="118"/>
        <v>0.036169157260748</v>
      </c>
    </row>
    <row r="3691" spans="2:8">
      <c r="B3691" s="31">
        <v>43173</v>
      </c>
      <c r="C3691">
        <v>351.864136</v>
      </c>
      <c r="D3691">
        <f t="shared" si="117"/>
        <v>0.850518368828587</v>
      </c>
      <c r="E3691">
        <v>0.00254200388299868</v>
      </c>
      <c r="G3691">
        <v>3682</v>
      </c>
      <c r="H3691">
        <f ca="1" t="shared" si="118"/>
        <v>-0.0197040193440666</v>
      </c>
    </row>
    <row r="3692" spans="2:8">
      <c r="B3692" s="31">
        <v>35082</v>
      </c>
      <c r="C3692">
        <v>52.597225</v>
      </c>
      <c r="D3692">
        <f t="shared" si="117"/>
        <v>0.182556893448276</v>
      </c>
      <c r="E3692">
        <v>0.00252587470156461</v>
      </c>
      <c r="G3692">
        <v>3683</v>
      </c>
      <c r="H3692">
        <f ca="1" t="shared" si="118"/>
        <v>0.0231508432666551</v>
      </c>
    </row>
    <row r="3693" spans="2:8">
      <c r="B3693" s="31">
        <v>34810</v>
      </c>
      <c r="C3693">
        <v>42.995239</v>
      </c>
      <c r="D3693">
        <f t="shared" si="117"/>
        <v>0.581557018441042</v>
      </c>
      <c r="E3693">
        <v>0.00251895331945938</v>
      </c>
      <c r="G3693">
        <v>3684</v>
      </c>
      <c r="H3693">
        <f ca="1" t="shared" si="118"/>
        <v>-0.0159251226298911</v>
      </c>
    </row>
    <row r="3694" spans="2:8">
      <c r="B3694" s="31">
        <v>36682</v>
      </c>
      <c r="C3694">
        <v>17.991056</v>
      </c>
      <c r="D3694">
        <f t="shared" si="117"/>
        <v>-7.79973348979626</v>
      </c>
      <c r="E3694">
        <v>0.00251786220886645</v>
      </c>
      <c r="G3694">
        <v>3685</v>
      </c>
      <c r="H3694">
        <f ca="1" t="shared" si="118"/>
        <v>0.0254220642874362</v>
      </c>
    </row>
    <row r="3695" spans="2:8">
      <c r="B3695" s="31">
        <v>43640</v>
      </c>
      <c r="C3695">
        <v>158.316498</v>
      </c>
      <c r="D3695">
        <f t="shared" si="117"/>
        <v>0.636025349676444</v>
      </c>
      <c r="E3695">
        <v>0.00251093224661911</v>
      </c>
      <c r="G3695">
        <v>3686</v>
      </c>
      <c r="H3695">
        <f ca="1" t="shared" si="118"/>
        <v>0.0298172983524501</v>
      </c>
    </row>
    <row r="3696" spans="2:8">
      <c r="B3696" s="31">
        <v>35591</v>
      </c>
      <c r="C3696">
        <v>57.623192</v>
      </c>
      <c r="D3696">
        <f t="shared" si="117"/>
        <v>0.627540834600069</v>
      </c>
      <c r="E3696">
        <v>0.00250860799242094</v>
      </c>
      <c r="G3696">
        <v>3687</v>
      </c>
      <c r="H3696">
        <f ca="1" t="shared" si="118"/>
        <v>-0.0221611212233591</v>
      </c>
    </row>
    <row r="3697" spans="2:8">
      <c r="B3697" s="31">
        <v>37385</v>
      </c>
      <c r="C3697">
        <v>21.462286</v>
      </c>
      <c r="D3697">
        <f t="shared" si="117"/>
        <v>-7.33502554201356</v>
      </c>
      <c r="E3697">
        <v>0.00250779437008703</v>
      </c>
      <c r="G3697">
        <v>3688</v>
      </c>
      <c r="H3697">
        <f ca="1" t="shared" si="118"/>
        <v>-0.0412804665471281</v>
      </c>
    </row>
    <row r="3698" spans="2:8">
      <c r="B3698" s="31">
        <v>43539</v>
      </c>
      <c r="C3698">
        <v>178.888702</v>
      </c>
      <c r="D3698">
        <f t="shared" si="117"/>
        <v>-1.11275550537563</v>
      </c>
      <c r="E3698">
        <v>0.00249998459936274</v>
      </c>
      <c r="G3698">
        <v>3689</v>
      </c>
      <c r="H3698">
        <f ca="1" t="shared" si="118"/>
        <v>0.0355969797287957</v>
      </c>
    </row>
    <row r="3699" spans="2:8">
      <c r="B3699" s="31">
        <v>42354</v>
      </c>
      <c r="C3699">
        <v>377.94809</v>
      </c>
      <c r="D3699">
        <f t="shared" si="117"/>
        <v>0.366809013375355</v>
      </c>
      <c r="E3699">
        <v>0.00249713393180525</v>
      </c>
      <c r="G3699">
        <v>3690</v>
      </c>
      <c r="H3699">
        <f ca="1" t="shared" si="118"/>
        <v>-0.0213244204659813</v>
      </c>
    </row>
    <row r="3700" spans="2:8">
      <c r="B3700" s="31">
        <v>43368</v>
      </c>
      <c r="C3700">
        <v>239.313324</v>
      </c>
      <c r="D3700">
        <f t="shared" si="117"/>
        <v>0.818076360010778</v>
      </c>
      <c r="E3700">
        <v>0.00249170413929811</v>
      </c>
      <c r="G3700">
        <v>3691</v>
      </c>
      <c r="H3700">
        <f ca="1" t="shared" si="118"/>
        <v>-0.0248610700359114</v>
      </c>
    </row>
    <row r="3701" spans="2:8">
      <c r="B3701" s="31">
        <v>34571</v>
      </c>
      <c r="C3701">
        <v>43.536751</v>
      </c>
      <c r="D3701">
        <f t="shared" si="117"/>
        <v>-8.65480278948698</v>
      </c>
      <c r="E3701">
        <v>0.00248780622146105</v>
      </c>
      <c r="G3701">
        <v>3692</v>
      </c>
      <c r="H3701">
        <f ca="1" t="shared" si="118"/>
        <v>0.0100130872075106</v>
      </c>
    </row>
    <row r="3702" spans="2:8">
      <c r="B3702" s="31">
        <v>43117</v>
      </c>
      <c r="C3702">
        <v>420.338745</v>
      </c>
      <c r="D3702">
        <f t="shared" si="117"/>
        <v>-0.0320444240751587</v>
      </c>
      <c r="E3702">
        <v>0.00248256438982327</v>
      </c>
      <c r="G3702">
        <v>3693</v>
      </c>
      <c r="H3702">
        <f ca="1" t="shared" si="118"/>
        <v>0.012539786986665</v>
      </c>
    </row>
    <row r="3703" spans="2:8">
      <c r="B3703" s="31">
        <v>41815</v>
      </c>
      <c r="C3703">
        <v>433.808258</v>
      </c>
      <c r="D3703">
        <f t="shared" si="117"/>
        <v>0.900164853477732</v>
      </c>
      <c r="E3703">
        <v>0.00248159867901829</v>
      </c>
      <c r="G3703">
        <v>3694</v>
      </c>
      <c r="H3703">
        <f ca="1" t="shared" si="118"/>
        <v>-0.00687713613486541</v>
      </c>
    </row>
    <row r="3704" spans="2:8">
      <c r="B3704" s="31">
        <v>34480</v>
      </c>
      <c r="C3704">
        <v>43.309311</v>
      </c>
      <c r="D3704">
        <f t="shared" si="117"/>
        <v>-3.16835315158904</v>
      </c>
      <c r="E3704">
        <v>0.00248122164769611</v>
      </c>
      <c r="G3704">
        <v>3695</v>
      </c>
      <c r="H3704">
        <f ca="1" t="shared" si="118"/>
        <v>-0.0125189074235871</v>
      </c>
    </row>
    <row r="3705" spans="2:8">
      <c r="B3705" s="31">
        <v>43497</v>
      </c>
      <c r="C3705">
        <v>180.528503</v>
      </c>
      <c r="D3705">
        <f t="shared" si="117"/>
        <v>0.332782807155943</v>
      </c>
      <c r="E3705">
        <v>0.00247727639994882</v>
      </c>
      <c r="G3705">
        <v>3696</v>
      </c>
      <c r="H3705">
        <f ca="1" t="shared" si="118"/>
        <v>0.0414881023004714</v>
      </c>
    </row>
    <row r="3706" spans="2:8">
      <c r="B3706" s="31">
        <v>44067</v>
      </c>
      <c r="C3706">
        <v>120.451721</v>
      </c>
      <c r="D3706">
        <f t="shared" si="117"/>
        <v>-2.95880528763885</v>
      </c>
      <c r="E3706">
        <v>0.00247525728586318</v>
      </c>
      <c r="G3706">
        <v>3697</v>
      </c>
      <c r="H3706">
        <f ca="1" t="shared" si="118"/>
        <v>-0.00976955351133362</v>
      </c>
    </row>
    <row r="3707" spans="2:8">
      <c r="B3707" s="31">
        <v>41999</v>
      </c>
      <c r="C3707">
        <v>476.84491</v>
      </c>
      <c r="D3707">
        <f t="shared" si="117"/>
        <v>0.960748197983281</v>
      </c>
      <c r="E3707">
        <v>0.00247343313363678</v>
      </c>
      <c r="G3707">
        <v>3698</v>
      </c>
      <c r="H3707">
        <f ca="1" t="shared" si="118"/>
        <v>0.0050800690012593</v>
      </c>
    </row>
    <row r="3708" spans="2:8">
      <c r="B3708" s="31">
        <v>37281</v>
      </c>
      <c r="C3708">
        <v>18.717022</v>
      </c>
      <c r="D3708">
        <f t="shared" si="117"/>
        <v>-2.63658449511894</v>
      </c>
      <c r="E3708">
        <v>0.0024651891737905</v>
      </c>
      <c r="G3708">
        <v>3699</v>
      </c>
      <c r="H3708">
        <f ca="1" t="shared" si="118"/>
        <v>-0.0174098095663382</v>
      </c>
    </row>
    <row r="3709" spans="2:8">
      <c r="B3709" s="31">
        <v>38208</v>
      </c>
      <c r="C3709">
        <v>68.066032</v>
      </c>
      <c r="D3709">
        <f t="shared" si="117"/>
        <v>-12.4827597559969</v>
      </c>
      <c r="E3709">
        <v>0.00246335793454234</v>
      </c>
      <c r="G3709">
        <v>3700</v>
      </c>
      <c r="H3709">
        <f ca="1" t="shared" si="118"/>
        <v>-0.00483097994147334</v>
      </c>
    </row>
    <row r="3710" spans="2:8">
      <c r="B3710" s="31">
        <v>45337</v>
      </c>
      <c r="C3710">
        <v>917.717957</v>
      </c>
      <c r="D3710">
        <f t="shared" si="117"/>
        <v>0.917780686948027</v>
      </c>
      <c r="E3710">
        <v>0.00244415180382043</v>
      </c>
      <c r="G3710">
        <v>3701</v>
      </c>
      <c r="H3710">
        <f ca="1" t="shared" si="118"/>
        <v>-0.00191437207075495</v>
      </c>
    </row>
    <row r="3711" spans="2:8">
      <c r="B3711" s="31">
        <v>35258</v>
      </c>
      <c r="C3711">
        <v>75.45414</v>
      </c>
      <c r="D3711">
        <f t="shared" si="117"/>
        <v>-4.68866718247667</v>
      </c>
      <c r="E3711">
        <v>0.0024370299628356</v>
      </c>
      <c r="G3711">
        <v>3702</v>
      </c>
      <c r="H3711">
        <f ca="1" t="shared" si="118"/>
        <v>0.0078631527014827</v>
      </c>
    </row>
    <row r="3712" spans="2:8">
      <c r="B3712" s="31">
        <v>42870</v>
      </c>
      <c r="C3712">
        <v>429.23349</v>
      </c>
      <c r="D3712">
        <f t="shared" si="117"/>
        <v>0.61808286441023</v>
      </c>
      <c r="E3712">
        <v>0.00243104982325593</v>
      </c>
      <c r="G3712">
        <v>3703</v>
      </c>
      <c r="H3712">
        <f ca="1" t="shared" si="118"/>
        <v>-0.0237467816715724</v>
      </c>
    </row>
    <row r="3713" spans="2:8">
      <c r="B3713" s="31">
        <v>44187</v>
      </c>
      <c r="C3713">
        <v>163.931625</v>
      </c>
      <c r="D3713">
        <f t="shared" si="117"/>
        <v>-5.15188102966709</v>
      </c>
      <c r="E3713">
        <v>0.00242501713748034</v>
      </c>
      <c r="G3713">
        <v>3704</v>
      </c>
      <c r="H3713">
        <f ca="1" t="shared" si="118"/>
        <v>0.0144489952391912</v>
      </c>
    </row>
    <row r="3714" spans="2:8">
      <c r="B3714" s="31">
        <v>45386</v>
      </c>
      <c r="C3714">
        <v>1008.487854</v>
      </c>
      <c r="D3714">
        <f t="shared" si="117"/>
        <v>0.978312452734805</v>
      </c>
      <c r="E3714">
        <v>0.00242182688697007</v>
      </c>
      <c r="G3714">
        <v>3705</v>
      </c>
      <c r="H3714">
        <f ca="1" t="shared" si="118"/>
        <v>0.0456454084290143</v>
      </c>
    </row>
    <row r="3715" spans="2:8">
      <c r="B3715" s="31">
        <v>36655</v>
      </c>
      <c r="C3715">
        <v>21.871628</v>
      </c>
      <c r="D3715">
        <f t="shared" si="117"/>
        <v>-1.65354485729183</v>
      </c>
      <c r="E3715">
        <v>0.0024164182016995</v>
      </c>
      <c r="G3715">
        <v>3706</v>
      </c>
      <c r="H3715">
        <f ca="1" t="shared" si="118"/>
        <v>0.0286722624945497</v>
      </c>
    </row>
    <row r="3716" spans="2:8">
      <c r="B3716" s="31">
        <v>34995</v>
      </c>
      <c r="C3716">
        <v>58.037346</v>
      </c>
      <c r="D3716">
        <f t="shared" si="117"/>
        <v>-0.0024098620912128</v>
      </c>
      <c r="E3716">
        <v>0.00240960363694088</v>
      </c>
      <c r="G3716">
        <v>3707</v>
      </c>
      <c r="H3716">
        <f ca="1" t="shared" si="118"/>
        <v>-0.0629556602170228</v>
      </c>
    </row>
    <row r="3717" spans="2:8">
      <c r="B3717" s="31">
        <v>35003</v>
      </c>
      <c r="C3717">
        <v>58.177208</v>
      </c>
      <c r="D3717">
        <f t="shared" si="117"/>
        <v>-5.74921914437695</v>
      </c>
      <c r="E3717">
        <v>0.00240406861738708</v>
      </c>
      <c r="G3717">
        <v>3708</v>
      </c>
      <c r="H3717">
        <f ca="1" t="shared" si="118"/>
        <v>0.0389323992393442</v>
      </c>
    </row>
    <row r="3718" spans="2:8">
      <c r="B3718" s="31">
        <v>42201</v>
      </c>
      <c r="C3718">
        <v>392.650726</v>
      </c>
      <c r="D3718">
        <f t="shared" si="117"/>
        <v>0.86493619268133</v>
      </c>
      <c r="E3718">
        <v>0.00240347193449485</v>
      </c>
      <c r="G3718">
        <v>3709</v>
      </c>
      <c r="H3718">
        <f ca="1" t="shared" si="118"/>
        <v>0.0415951984345245</v>
      </c>
    </row>
    <row r="3719" spans="2:8">
      <c r="B3719" s="31">
        <v>35558</v>
      </c>
      <c r="C3719">
        <v>53.032902</v>
      </c>
      <c r="D3719">
        <f t="shared" si="117"/>
        <v>-6.03492156623826</v>
      </c>
      <c r="E3719">
        <v>0.0024003966443322</v>
      </c>
      <c r="G3719">
        <v>3710</v>
      </c>
      <c r="H3719">
        <f ca="1" t="shared" si="118"/>
        <v>0.0329899240556372</v>
      </c>
    </row>
    <row r="3720" spans="2:8">
      <c r="B3720" s="31">
        <v>42961</v>
      </c>
      <c r="C3720">
        <v>373.082306</v>
      </c>
      <c r="D3720">
        <f t="shared" si="117"/>
        <v>0.181730449044667</v>
      </c>
      <c r="E3720">
        <v>0.00239743344997989</v>
      </c>
      <c r="G3720">
        <v>3711</v>
      </c>
      <c r="H3720">
        <f ca="1" t="shared" si="118"/>
        <v>0.0377287472346491</v>
      </c>
    </row>
    <row r="3721" spans="2:8">
      <c r="B3721" s="31">
        <v>41428</v>
      </c>
      <c r="C3721">
        <v>305.281891</v>
      </c>
      <c r="D3721">
        <f t="shared" si="117"/>
        <v>-0.158791986780507</v>
      </c>
      <c r="E3721">
        <v>0.00238807155449634</v>
      </c>
      <c r="G3721">
        <v>3712</v>
      </c>
      <c r="H3721">
        <f ca="1" t="shared" si="118"/>
        <v>0.0331625615742223</v>
      </c>
    </row>
    <row r="3722" spans="2:8">
      <c r="B3722" s="31">
        <v>42233</v>
      </c>
      <c r="C3722">
        <v>353.758209</v>
      </c>
      <c r="D3722">
        <f t="shared" ref="D3722:D3785" si="119">(C3722-C3723)/C3722</f>
        <v>0.896937995861462</v>
      </c>
      <c r="E3722">
        <v>0.00238700043848314</v>
      </c>
      <c r="G3722">
        <v>3713</v>
      </c>
      <c r="H3722">
        <f ca="1" t="shared" si="118"/>
        <v>0.0250859955576984</v>
      </c>
    </row>
    <row r="3723" spans="2:8">
      <c r="B3723" s="31">
        <v>35816</v>
      </c>
      <c r="C3723">
        <v>36.45903</v>
      </c>
      <c r="D3723">
        <f t="shared" si="119"/>
        <v>-14.5320123437184</v>
      </c>
      <c r="E3723">
        <v>0.00237875225972814</v>
      </c>
      <c r="G3723">
        <v>3714</v>
      </c>
      <c r="H3723">
        <f ca="1" t="shared" ref="H3723:H3786" si="120">_xlfn.NORM.INV(RAND(),N$12,N$13)</f>
        <v>-0.00830843116871381</v>
      </c>
    </row>
    <row r="3724" spans="2:8">
      <c r="B3724" s="31">
        <v>45093</v>
      </c>
      <c r="C3724">
        <v>566.282104</v>
      </c>
      <c r="D3724">
        <f t="shared" si="119"/>
        <v>0.219726175560017</v>
      </c>
      <c r="E3724">
        <v>0.00236916015979211</v>
      </c>
      <c r="G3724">
        <v>3715</v>
      </c>
      <c r="H3724">
        <f ca="1" t="shared" si="120"/>
        <v>-0.0139828935099734</v>
      </c>
    </row>
    <row r="3725" spans="2:8">
      <c r="B3725" s="31">
        <v>44713</v>
      </c>
      <c r="C3725">
        <v>441.855103</v>
      </c>
      <c r="D3725">
        <f t="shared" si="119"/>
        <v>-0.0546558426869634</v>
      </c>
      <c r="E3725">
        <v>0.00236174481841389</v>
      </c>
      <c r="G3725">
        <v>3716</v>
      </c>
      <c r="H3725">
        <f ca="1" t="shared" si="120"/>
        <v>-0.00388837454365372</v>
      </c>
    </row>
    <row r="3726" spans="2:8">
      <c r="B3726" s="31">
        <v>44777</v>
      </c>
      <c r="C3726">
        <v>466.005066</v>
      </c>
      <c r="D3726">
        <f t="shared" si="119"/>
        <v>-0.0014928571613425</v>
      </c>
      <c r="E3726">
        <v>0.00234596376684026</v>
      </c>
      <c r="G3726">
        <v>3717</v>
      </c>
      <c r="H3726">
        <f ca="1" t="shared" si="120"/>
        <v>-0.0566070828629338</v>
      </c>
    </row>
    <row r="3727" spans="2:8">
      <c r="B3727" s="31">
        <v>42726</v>
      </c>
      <c r="C3727">
        <v>466.700745</v>
      </c>
      <c r="D3727">
        <f t="shared" si="119"/>
        <v>0.938737959374802</v>
      </c>
      <c r="E3727">
        <v>0.00234240251748466</v>
      </c>
      <c r="G3727">
        <v>3718</v>
      </c>
      <c r="H3727">
        <f ca="1" t="shared" si="120"/>
        <v>-0.0354696885915663</v>
      </c>
    </row>
    <row r="3728" spans="2:8">
      <c r="B3728" s="31">
        <v>36298</v>
      </c>
      <c r="C3728">
        <v>28.59104</v>
      </c>
      <c r="D3728">
        <f t="shared" si="119"/>
        <v>-1.30749888776344</v>
      </c>
      <c r="E3728">
        <v>0.00233905447300975</v>
      </c>
      <c r="G3728">
        <v>3719</v>
      </c>
      <c r="H3728">
        <f ca="1" t="shared" si="120"/>
        <v>-0.0424746508358744</v>
      </c>
    </row>
    <row r="3729" spans="2:8">
      <c r="B3729" s="31">
        <v>35192</v>
      </c>
      <c r="C3729">
        <v>65.973793</v>
      </c>
      <c r="D3729">
        <f t="shared" si="119"/>
        <v>0.699977898799907</v>
      </c>
      <c r="E3729">
        <v>0.0023318198485269</v>
      </c>
      <c r="G3729">
        <v>3720</v>
      </c>
      <c r="H3729">
        <f ca="1" t="shared" si="120"/>
        <v>-0.0063078613317903</v>
      </c>
    </row>
    <row r="3730" spans="2:8">
      <c r="B3730" s="31">
        <v>37523</v>
      </c>
      <c r="C3730">
        <v>19.793596</v>
      </c>
      <c r="D3730">
        <f t="shared" si="119"/>
        <v>-22.6988724534946</v>
      </c>
      <c r="E3730">
        <v>0.00233090541001249</v>
      </c>
      <c r="G3730">
        <v>3721</v>
      </c>
      <c r="H3730">
        <f ca="1" t="shared" si="120"/>
        <v>0.0364644130996766</v>
      </c>
    </row>
    <row r="3731" spans="2:8">
      <c r="B3731" s="31">
        <v>42734</v>
      </c>
      <c r="C3731">
        <v>469.085907</v>
      </c>
      <c r="D3731">
        <f t="shared" si="119"/>
        <v>0.959197358704703</v>
      </c>
      <c r="E3731">
        <v>0.00233049209896647</v>
      </c>
      <c r="G3731">
        <v>3722</v>
      </c>
      <c r="H3731">
        <f ca="1" t="shared" si="120"/>
        <v>0.0629576676794409</v>
      </c>
    </row>
    <row r="3732" spans="2:8">
      <c r="B3732" s="31">
        <v>36038</v>
      </c>
      <c r="C3732">
        <v>19.139944</v>
      </c>
      <c r="D3732">
        <f t="shared" si="119"/>
        <v>0.481317238963709</v>
      </c>
      <c r="E3732">
        <v>0.00232900367942562</v>
      </c>
      <c r="G3732">
        <v>3723</v>
      </c>
      <c r="H3732">
        <f ca="1" t="shared" si="120"/>
        <v>0.0279244220824858</v>
      </c>
    </row>
    <row r="3733" spans="2:8">
      <c r="B3733" s="31">
        <v>37078</v>
      </c>
      <c r="C3733">
        <v>9.927559</v>
      </c>
      <c r="D3733">
        <f t="shared" si="119"/>
        <v>-11.2283623799164</v>
      </c>
      <c r="E3733">
        <v>0.00232403554589813</v>
      </c>
      <c r="G3733">
        <v>3724</v>
      </c>
      <c r="H3733">
        <f ca="1" t="shared" si="120"/>
        <v>-0.0513171653439776</v>
      </c>
    </row>
    <row r="3734" spans="2:8">
      <c r="B3734" s="31">
        <v>39269</v>
      </c>
      <c r="C3734">
        <v>121.397789</v>
      </c>
      <c r="D3734">
        <f t="shared" si="119"/>
        <v>-0.149400027376116</v>
      </c>
      <c r="E3734">
        <v>0.00231996811737649</v>
      </c>
      <c r="G3734">
        <v>3725</v>
      </c>
      <c r="H3734">
        <f ca="1" t="shared" si="120"/>
        <v>-0.0302445132585432</v>
      </c>
    </row>
    <row r="3735" spans="2:8">
      <c r="B3735" s="31">
        <v>40268</v>
      </c>
      <c r="C3735">
        <v>139.534622</v>
      </c>
      <c r="D3735">
        <f t="shared" si="119"/>
        <v>-2.39490806804923</v>
      </c>
      <c r="E3735">
        <v>0.00230968483219888</v>
      </c>
      <c r="G3735">
        <v>3726</v>
      </c>
      <c r="H3735">
        <f ca="1" t="shared" si="120"/>
        <v>-0.0248484105918948</v>
      </c>
    </row>
    <row r="3736" spans="2:8">
      <c r="B3736" s="31">
        <v>44784</v>
      </c>
      <c r="C3736">
        <v>473.707214</v>
      </c>
      <c r="D3736">
        <f t="shared" si="119"/>
        <v>0.0901080092058721</v>
      </c>
      <c r="E3736">
        <v>0.0023078200367031</v>
      </c>
      <c r="G3736">
        <v>3727</v>
      </c>
      <c r="H3736">
        <f ca="1" t="shared" si="120"/>
        <v>0.00595448346831944</v>
      </c>
    </row>
    <row r="3737" spans="2:8">
      <c r="B3737" s="31">
        <v>44649</v>
      </c>
      <c r="C3737">
        <v>431.0224</v>
      </c>
      <c r="D3737">
        <f t="shared" si="119"/>
        <v>0.67111102810434</v>
      </c>
      <c r="E3737">
        <v>0.0023056922331647</v>
      </c>
      <c r="G3737">
        <v>3728</v>
      </c>
      <c r="H3737">
        <f ca="1" t="shared" si="120"/>
        <v>0.0147896571003608</v>
      </c>
    </row>
    <row r="3738" spans="2:8">
      <c r="B3738" s="31">
        <v>38952</v>
      </c>
      <c r="C3738">
        <v>141.758514</v>
      </c>
      <c r="D3738">
        <f t="shared" si="119"/>
        <v>-1.44223913774943</v>
      </c>
      <c r="E3738">
        <v>0.00230143496001935</v>
      </c>
      <c r="G3738">
        <v>3729</v>
      </c>
      <c r="H3738">
        <f ca="1" t="shared" si="120"/>
        <v>-0.0314512935269771</v>
      </c>
    </row>
    <row r="3739" spans="2:8">
      <c r="B3739" s="31">
        <v>42439</v>
      </c>
      <c r="C3739">
        <v>346.208191</v>
      </c>
      <c r="D3739">
        <f t="shared" si="119"/>
        <v>0.932210356051339</v>
      </c>
      <c r="E3739">
        <v>0.00229555227363177</v>
      </c>
      <c r="G3739">
        <v>3730</v>
      </c>
      <c r="H3739">
        <f ca="1" t="shared" si="120"/>
        <v>0.0340027425077091</v>
      </c>
    </row>
    <row r="3740" spans="2:8">
      <c r="B3740" s="31">
        <v>37456</v>
      </c>
      <c r="C3740">
        <v>23.46933</v>
      </c>
      <c r="D3740">
        <f t="shared" si="119"/>
        <v>-14.6996824792186</v>
      </c>
      <c r="E3740">
        <v>0.00229358912248455</v>
      </c>
      <c r="G3740">
        <v>3731</v>
      </c>
      <c r="H3740">
        <f ca="1" t="shared" si="120"/>
        <v>0.00600854151364487</v>
      </c>
    </row>
    <row r="3741" spans="2:8">
      <c r="B3741" s="31">
        <v>43160</v>
      </c>
      <c r="C3741">
        <v>368.461029</v>
      </c>
      <c r="D3741">
        <f t="shared" si="119"/>
        <v>-0.236547591577181</v>
      </c>
      <c r="E3741">
        <v>0.00229266308649433</v>
      </c>
      <c r="G3741">
        <v>3732</v>
      </c>
      <c r="H3741">
        <f ca="1" t="shared" si="120"/>
        <v>0.0246825245482547</v>
      </c>
    </row>
    <row r="3742" spans="2:8">
      <c r="B3742" s="31">
        <v>42690</v>
      </c>
      <c r="C3742">
        <v>455.619598</v>
      </c>
      <c r="D3742">
        <f t="shared" si="119"/>
        <v>0.895174719854786</v>
      </c>
      <c r="E3742">
        <v>0.00229039313624957</v>
      </c>
      <c r="G3742">
        <v>3733</v>
      </c>
      <c r="H3742">
        <f ca="1" t="shared" si="120"/>
        <v>-0.0102106793069432</v>
      </c>
    </row>
    <row r="3743" spans="2:8">
      <c r="B3743" s="31">
        <v>34578</v>
      </c>
      <c r="C3743">
        <v>47.760452</v>
      </c>
      <c r="D3743">
        <f t="shared" si="119"/>
        <v>0.501035815155183</v>
      </c>
      <c r="E3743">
        <v>0.00226754554165447</v>
      </c>
      <c r="G3743">
        <v>3734</v>
      </c>
      <c r="H3743">
        <f ca="1" t="shared" si="120"/>
        <v>-0.0386150430330306</v>
      </c>
    </row>
    <row r="3744" spans="2:8">
      <c r="B3744" s="31">
        <v>37690</v>
      </c>
      <c r="C3744">
        <v>23.830755</v>
      </c>
      <c r="D3744">
        <f t="shared" si="119"/>
        <v>-11.9385130265491</v>
      </c>
      <c r="E3744">
        <v>0.00225897165238789</v>
      </c>
      <c r="G3744">
        <v>3735</v>
      </c>
      <c r="H3744">
        <f ca="1" t="shared" si="120"/>
        <v>-0.0157524039817199</v>
      </c>
    </row>
    <row r="3745" spans="2:8">
      <c r="B3745" s="31">
        <v>44392</v>
      </c>
      <c r="C3745">
        <v>308.334534</v>
      </c>
      <c r="D3745">
        <f t="shared" si="119"/>
        <v>0.856343084813199</v>
      </c>
      <c r="E3745">
        <v>0.00225615013334836</v>
      </c>
      <c r="G3745">
        <v>3736</v>
      </c>
      <c r="H3745">
        <f ca="1" t="shared" si="120"/>
        <v>-0.0306131567156941</v>
      </c>
    </row>
    <row r="3746" spans="2:8">
      <c r="B3746" s="31">
        <v>39741</v>
      </c>
      <c r="C3746">
        <v>44.294388</v>
      </c>
      <c r="D3746">
        <f t="shared" si="119"/>
        <v>0.453688534990031</v>
      </c>
      <c r="E3746">
        <v>0.00225414560417901</v>
      </c>
      <c r="G3746">
        <v>3737</v>
      </c>
      <c r="H3746">
        <f ca="1" t="shared" si="120"/>
        <v>0.0133489383057329</v>
      </c>
    </row>
    <row r="3747" spans="2:8">
      <c r="B3747" s="31">
        <v>39776</v>
      </c>
      <c r="C3747">
        <v>24.198532</v>
      </c>
      <c r="D3747">
        <f t="shared" si="119"/>
        <v>-12.7645048468229</v>
      </c>
      <c r="E3747">
        <v>0.0022504257696293</v>
      </c>
      <c r="G3747">
        <v>3738</v>
      </c>
      <c r="H3747">
        <f ca="1" t="shared" si="120"/>
        <v>0.0177077228966184</v>
      </c>
    </row>
    <row r="3748" spans="2:8">
      <c r="B3748" s="31">
        <v>43227</v>
      </c>
      <c r="C3748">
        <v>333.080811</v>
      </c>
      <c r="D3748">
        <f t="shared" si="119"/>
        <v>-0.277189327487257</v>
      </c>
      <c r="E3748">
        <v>0.0022377812692428</v>
      </c>
      <c r="G3748">
        <v>3739</v>
      </c>
      <c r="H3748">
        <f ca="1" t="shared" si="120"/>
        <v>-0.0550450904676897</v>
      </c>
    </row>
    <row r="3749" spans="2:8">
      <c r="B3749" s="31">
        <v>44756</v>
      </c>
      <c r="C3749">
        <v>425.407257</v>
      </c>
      <c r="D3749">
        <f t="shared" si="119"/>
        <v>0.262819729001473</v>
      </c>
      <c r="E3749">
        <v>0.00221933684596263</v>
      </c>
      <c r="G3749">
        <v>3740</v>
      </c>
      <c r="H3749">
        <f ca="1" t="shared" si="120"/>
        <v>0.0226949926667785</v>
      </c>
    </row>
    <row r="3750" spans="2:8">
      <c r="B3750" s="31">
        <v>44327</v>
      </c>
      <c r="C3750">
        <v>313.601837</v>
      </c>
      <c r="D3750">
        <f t="shared" si="119"/>
        <v>0.856579816527031</v>
      </c>
      <c r="E3750">
        <v>0.00221835116354878</v>
      </c>
      <c r="G3750">
        <v>3741</v>
      </c>
      <c r="H3750">
        <f ca="1" t="shared" si="120"/>
        <v>0.0191089189257726</v>
      </c>
    </row>
    <row r="3751" spans="2:8">
      <c r="B3751" s="31">
        <v>35398</v>
      </c>
      <c r="C3751">
        <v>44.976833</v>
      </c>
      <c r="D3751">
        <f t="shared" si="119"/>
        <v>-5.5239621251234</v>
      </c>
      <c r="E3751">
        <v>0.00220177796867115</v>
      </c>
      <c r="G3751">
        <v>3742</v>
      </c>
      <c r="H3751">
        <f ca="1" t="shared" si="120"/>
        <v>-0.00567168245870746</v>
      </c>
    </row>
    <row r="3752" spans="2:8">
      <c r="B3752" s="31">
        <v>44447</v>
      </c>
      <c r="C3752">
        <v>293.427155</v>
      </c>
      <c r="D3752">
        <f t="shared" si="119"/>
        <v>0.764330284973114</v>
      </c>
      <c r="E3752">
        <v>0.00220145269104369</v>
      </c>
      <c r="G3752">
        <v>3743</v>
      </c>
      <c r="H3752">
        <f ca="1" t="shared" si="120"/>
        <v>0.0319874259169119</v>
      </c>
    </row>
    <row r="3753" spans="2:8">
      <c r="B3753" s="31">
        <v>38503</v>
      </c>
      <c r="C3753">
        <v>69.151894</v>
      </c>
      <c r="D3753">
        <f t="shared" si="119"/>
        <v>-1.15169445684308</v>
      </c>
      <c r="E3753">
        <v>0.00219376493144205</v>
      </c>
      <c r="G3753">
        <v>3744</v>
      </c>
      <c r="H3753">
        <f ca="1" t="shared" si="120"/>
        <v>-0.0122070348693219</v>
      </c>
    </row>
    <row r="3754" spans="2:8">
      <c r="B3754" s="31">
        <v>39009</v>
      </c>
      <c r="C3754">
        <v>148.793747</v>
      </c>
      <c r="D3754">
        <f t="shared" si="119"/>
        <v>0.85834218557585</v>
      </c>
      <c r="E3754">
        <v>0.00219251821113156</v>
      </c>
      <c r="G3754">
        <v>3745</v>
      </c>
      <c r="H3754">
        <f ca="1" t="shared" si="120"/>
        <v>0.0243543706847791</v>
      </c>
    </row>
    <row r="3755" spans="2:8">
      <c r="B3755" s="31">
        <v>37307</v>
      </c>
      <c r="C3755">
        <v>21.077797</v>
      </c>
      <c r="D3755">
        <f t="shared" si="119"/>
        <v>-1.34812333565979</v>
      </c>
      <c r="E3755">
        <v>0.00218889099273523</v>
      </c>
      <c r="G3755">
        <v>3746</v>
      </c>
      <c r="H3755">
        <f ca="1" t="shared" si="120"/>
        <v>-0.00974974730908579</v>
      </c>
    </row>
    <row r="3756" spans="2:8">
      <c r="B3756" s="31">
        <v>34613</v>
      </c>
      <c r="C3756">
        <v>49.493267</v>
      </c>
      <c r="D3756">
        <f t="shared" si="119"/>
        <v>-4.96477161226799</v>
      </c>
      <c r="E3756">
        <v>0.00218823703838355</v>
      </c>
      <c r="G3756">
        <v>3747</v>
      </c>
      <c r="H3756">
        <f ca="1" t="shared" si="120"/>
        <v>-0.00134059947941559</v>
      </c>
    </row>
    <row r="3757" spans="2:8">
      <c r="B3757" s="31">
        <v>44285</v>
      </c>
      <c r="C3757">
        <v>295.216034</v>
      </c>
      <c r="D3757">
        <f t="shared" si="119"/>
        <v>0.719826142641019</v>
      </c>
      <c r="E3757">
        <v>0.00218821447889232</v>
      </c>
      <c r="G3757">
        <v>3748</v>
      </c>
      <c r="H3757">
        <f ca="1" t="shared" si="120"/>
        <v>-0.0061397602303584</v>
      </c>
    </row>
    <row r="3758" spans="2:8">
      <c r="B3758" s="31">
        <v>38569</v>
      </c>
      <c r="C3758">
        <v>82.711815</v>
      </c>
      <c r="D3758">
        <f t="shared" si="119"/>
        <v>0.400308662069621</v>
      </c>
      <c r="E3758">
        <v>0.00218786155279035</v>
      </c>
      <c r="G3758">
        <v>3749</v>
      </c>
      <c r="H3758">
        <f ca="1" t="shared" si="120"/>
        <v>-0.00866732385619197</v>
      </c>
    </row>
    <row r="3759" spans="2:8">
      <c r="B3759" s="31">
        <v>34614</v>
      </c>
      <c r="C3759">
        <v>49.601559</v>
      </c>
      <c r="D3759">
        <f t="shared" si="119"/>
        <v>-7.26893503488469</v>
      </c>
      <c r="E3759">
        <v>0.00218323782927869</v>
      </c>
      <c r="G3759">
        <v>3750</v>
      </c>
      <c r="H3759">
        <f ca="1" t="shared" si="120"/>
        <v>-0.0132477310727455</v>
      </c>
    </row>
    <row r="3760" spans="2:8">
      <c r="B3760" s="31">
        <v>44743</v>
      </c>
      <c r="C3760">
        <v>410.152069</v>
      </c>
      <c r="D3760">
        <f t="shared" si="119"/>
        <v>0.553792139958704</v>
      </c>
      <c r="E3760">
        <v>0.00218090085996858</v>
      </c>
      <c r="G3760">
        <v>3751</v>
      </c>
      <c r="H3760">
        <f ca="1" t="shared" si="120"/>
        <v>0.0462492335914469</v>
      </c>
    </row>
    <row r="3761" spans="2:8">
      <c r="B3761" s="31">
        <v>43425</v>
      </c>
      <c r="C3761">
        <v>183.013077</v>
      </c>
      <c r="D3761">
        <f t="shared" si="119"/>
        <v>0.922519061301833</v>
      </c>
      <c r="E3761">
        <v>0.00217209615026586</v>
      </c>
      <c r="G3761">
        <v>3752</v>
      </c>
      <c r="H3761">
        <f ca="1" t="shared" si="120"/>
        <v>0.00990375356138495</v>
      </c>
    </row>
    <row r="3762" spans="2:8">
      <c r="B3762" s="31">
        <v>36957</v>
      </c>
      <c r="C3762">
        <v>14.180025</v>
      </c>
      <c r="D3762">
        <f t="shared" si="119"/>
        <v>-3.5975758857971</v>
      </c>
      <c r="E3762">
        <v>0.00216896655682908</v>
      </c>
      <c r="G3762">
        <v>3753</v>
      </c>
      <c r="H3762">
        <f ca="1" t="shared" si="120"/>
        <v>0.0269643447328498</v>
      </c>
    </row>
    <row r="3763" spans="2:8">
      <c r="B3763" s="31">
        <v>37963</v>
      </c>
      <c r="C3763">
        <v>65.193741</v>
      </c>
      <c r="D3763">
        <f t="shared" si="119"/>
        <v>-3.4137593055137</v>
      </c>
      <c r="E3763">
        <v>0.00216557598681138</v>
      </c>
      <c r="G3763">
        <v>3754</v>
      </c>
      <c r="H3763">
        <f ca="1" t="shared" si="120"/>
        <v>-0.00174371058497873</v>
      </c>
    </row>
    <row r="3764" spans="2:8">
      <c r="B3764" s="31">
        <v>41016</v>
      </c>
      <c r="C3764">
        <v>287.749481</v>
      </c>
      <c r="D3764">
        <f t="shared" si="119"/>
        <v>-0.76402292103526</v>
      </c>
      <c r="E3764">
        <v>0.00215707426419305</v>
      </c>
      <c r="G3764">
        <v>3755</v>
      </c>
      <c r="H3764">
        <f ca="1" t="shared" si="120"/>
        <v>0.0139631006859999</v>
      </c>
    </row>
    <row r="3765" spans="2:8">
      <c r="B3765" s="31">
        <v>44510</v>
      </c>
      <c r="C3765">
        <v>507.59668</v>
      </c>
      <c r="D3765">
        <f t="shared" si="119"/>
        <v>0.875516092816052</v>
      </c>
      <c r="E3765">
        <v>0.002153680358981</v>
      </c>
      <c r="G3765">
        <v>3756</v>
      </c>
      <c r="H3765">
        <f ca="1" t="shared" si="120"/>
        <v>0.00885000685304291</v>
      </c>
    </row>
    <row r="3766" spans="2:8">
      <c r="B3766" s="31">
        <v>38240</v>
      </c>
      <c r="C3766">
        <v>63.187618</v>
      </c>
      <c r="D3766">
        <f t="shared" si="119"/>
        <v>-3.7735020016105</v>
      </c>
      <c r="E3766">
        <v>0.00214804742283531</v>
      </c>
      <c r="G3766">
        <v>3757</v>
      </c>
      <c r="H3766">
        <f ca="1" t="shared" si="120"/>
        <v>-0.0716938739520889</v>
      </c>
    </row>
    <row r="3767" spans="2:8">
      <c r="B3767" s="31">
        <v>44301</v>
      </c>
      <c r="C3767">
        <v>301.626221</v>
      </c>
      <c r="D3767">
        <f t="shared" si="119"/>
        <v>-0.538586099913376</v>
      </c>
      <c r="E3767">
        <v>0.00214161089131567</v>
      </c>
      <c r="G3767">
        <v>3758</v>
      </c>
      <c r="H3767">
        <f ca="1" t="shared" si="120"/>
        <v>0.0256774637743402</v>
      </c>
    </row>
    <row r="3768" spans="2:8">
      <c r="B3768" s="31">
        <v>42530</v>
      </c>
      <c r="C3768">
        <v>464.077911</v>
      </c>
      <c r="D3768">
        <f t="shared" si="119"/>
        <v>0.658042679389668</v>
      </c>
      <c r="E3768">
        <v>0.00214067072888537</v>
      </c>
      <c r="G3768">
        <v>3759</v>
      </c>
      <c r="H3768">
        <f ca="1" t="shared" si="120"/>
        <v>0.0124470224375468</v>
      </c>
    </row>
    <row r="3769" spans="2:8">
      <c r="B3769" s="31">
        <v>38812</v>
      </c>
      <c r="C3769">
        <v>158.694839</v>
      </c>
      <c r="D3769">
        <f t="shared" si="119"/>
        <v>0.663233244781199</v>
      </c>
      <c r="E3769">
        <v>0.0021253369178565</v>
      </c>
      <c r="G3769">
        <v>3760</v>
      </c>
      <c r="H3769">
        <f ca="1" t="shared" si="120"/>
        <v>-0.003277547436028</v>
      </c>
    </row>
    <row r="3770" spans="2:8">
      <c r="B3770" s="31">
        <v>35535</v>
      </c>
      <c r="C3770">
        <v>53.443146</v>
      </c>
      <c r="D3770">
        <f t="shared" si="119"/>
        <v>0.795679243882836</v>
      </c>
      <c r="E3770">
        <v>0.00211774583779172</v>
      </c>
      <c r="G3770">
        <v>3761</v>
      </c>
      <c r="H3770">
        <f ca="1" t="shared" si="120"/>
        <v>0.047634678480583</v>
      </c>
    </row>
    <row r="3771" spans="2:8">
      <c r="B3771" s="31">
        <v>37154</v>
      </c>
      <c r="C3771">
        <v>10.919544</v>
      </c>
      <c r="D3771">
        <f t="shared" si="119"/>
        <v>-8.70434461365786</v>
      </c>
      <c r="E3771">
        <v>0.00211272558634322</v>
      </c>
      <c r="G3771">
        <v>3762</v>
      </c>
      <c r="H3771">
        <f ca="1" t="shared" si="120"/>
        <v>-0.0177813985483664</v>
      </c>
    </row>
    <row r="3772" spans="2:8">
      <c r="B3772" s="31">
        <v>39317</v>
      </c>
      <c r="C3772">
        <v>105.967018</v>
      </c>
      <c r="D3772">
        <f t="shared" si="119"/>
        <v>-3.50268332548529</v>
      </c>
      <c r="E3772">
        <v>0.0020941232865494</v>
      </c>
      <c r="G3772">
        <v>3763</v>
      </c>
      <c r="H3772">
        <f ca="1" t="shared" si="120"/>
        <v>-0.00673206925273244</v>
      </c>
    </row>
    <row r="3773" spans="2:8">
      <c r="B3773" s="31">
        <v>44533</v>
      </c>
      <c r="C3773">
        <v>477.135925</v>
      </c>
      <c r="D3773">
        <f t="shared" si="119"/>
        <v>0.741974467757799</v>
      </c>
      <c r="E3773">
        <v>0.00208285511094141</v>
      </c>
      <c r="G3773">
        <v>3764</v>
      </c>
      <c r="H3773">
        <f ca="1" t="shared" si="120"/>
        <v>-0.03162188011144</v>
      </c>
    </row>
    <row r="3774" spans="2:8">
      <c r="B3774" s="31">
        <v>39414</v>
      </c>
      <c r="C3774">
        <v>123.113251</v>
      </c>
      <c r="D3774">
        <f t="shared" si="119"/>
        <v>-2.49698735516293</v>
      </c>
      <c r="E3774">
        <v>0.00207973551116772</v>
      </c>
      <c r="G3774">
        <v>3765</v>
      </c>
      <c r="H3774">
        <f ca="1" t="shared" si="120"/>
        <v>0.0418963383664385</v>
      </c>
    </row>
    <row r="3775" spans="2:8">
      <c r="B3775" s="31">
        <v>43026</v>
      </c>
      <c r="C3775">
        <v>430.525482</v>
      </c>
      <c r="D3775">
        <f t="shared" si="119"/>
        <v>-0.000748966120430488</v>
      </c>
      <c r="E3775">
        <v>0.00207762382808275</v>
      </c>
      <c r="G3775">
        <v>3766</v>
      </c>
      <c r="H3775">
        <f ca="1" t="shared" si="120"/>
        <v>-0.0855994766213412</v>
      </c>
    </row>
    <row r="3776" spans="2:8">
      <c r="B3776" s="31">
        <v>42172</v>
      </c>
      <c r="C3776">
        <v>430.847931</v>
      </c>
      <c r="D3776">
        <f t="shared" si="119"/>
        <v>0.902671239704758</v>
      </c>
      <c r="E3776">
        <v>0.00207536101641403</v>
      </c>
      <c r="G3776">
        <v>3767</v>
      </c>
      <c r="H3776">
        <f ca="1" t="shared" si="120"/>
        <v>-0.0141077069598035</v>
      </c>
    </row>
    <row r="3777" spans="2:8">
      <c r="B3777" s="31">
        <v>34831</v>
      </c>
      <c r="C3777">
        <v>41.933895</v>
      </c>
      <c r="D3777">
        <f t="shared" si="119"/>
        <v>-1.90035540461958</v>
      </c>
      <c r="E3777">
        <v>0.00206608520386666</v>
      </c>
      <c r="G3777">
        <v>3768</v>
      </c>
      <c r="H3777">
        <f ca="1" t="shared" si="120"/>
        <v>-0.0364529324961554</v>
      </c>
    </row>
    <row r="3778" spans="2:8">
      <c r="B3778" s="31">
        <v>39224</v>
      </c>
      <c r="C3778">
        <v>121.623199</v>
      </c>
      <c r="D3778">
        <f t="shared" si="119"/>
        <v>-2.92673466021889</v>
      </c>
      <c r="E3778">
        <v>0.00206336457241184</v>
      </c>
      <c r="G3778">
        <v>3769</v>
      </c>
      <c r="H3778">
        <f ca="1" t="shared" si="120"/>
        <v>0.0138794369626511</v>
      </c>
    </row>
    <row r="3779" spans="2:8">
      <c r="B3779" s="31">
        <v>41992</v>
      </c>
      <c r="C3779">
        <v>477.582031</v>
      </c>
      <c r="D3779">
        <f t="shared" si="119"/>
        <v>0.684887888924782</v>
      </c>
      <c r="E3779">
        <v>0.00205796896910468</v>
      </c>
      <c r="G3779">
        <v>3770</v>
      </c>
      <c r="H3779">
        <f ca="1" t="shared" si="120"/>
        <v>0.00525988933120591</v>
      </c>
    </row>
    <row r="3780" spans="2:8">
      <c r="B3780" s="31">
        <v>38968</v>
      </c>
      <c r="C3780">
        <v>150.491882</v>
      </c>
      <c r="D3780">
        <f t="shared" si="119"/>
        <v>0.677020246181784</v>
      </c>
      <c r="E3780">
        <v>0.00205654946889428</v>
      </c>
      <c r="G3780">
        <v>3771</v>
      </c>
      <c r="H3780">
        <f ca="1" t="shared" si="120"/>
        <v>0.036392406777327</v>
      </c>
    </row>
    <row r="3781" spans="2:8">
      <c r="B3781" s="31">
        <v>39946</v>
      </c>
      <c r="C3781">
        <v>48.605831</v>
      </c>
      <c r="D3781">
        <f t="shared" si="119"/>
        <v>-7.4679774120105</v>
      </c>
      <c r="E3781">
        <v>0.0020541156883009</v>
      </c>
      <c r="G3781">
        <v>3772</v>
      </c>
      <c r="H3781">
        <f ca="1" t="shared" si="120"/>
        <v>0.0557242076925694</v>
      </c>
    </row>
    <row r="3782" spans="2:8">
      <c r="B3782" s="31">
        <v>44907</v>
      </c>
      <c r="C3782">
        <v>411.593079</v>
      </c>
      <c r="D3782">
        <f t="shared" si="119"/>
        <v>0.722452473502354</v>
      </c>
      <c r="E3782">
        <v>0.00205240817472544</v>
      </c>
      <c r="G3782">
        <v>3773</v>
      </c>
      <c r="H3782">
        <f ca="1" t="shared" si="120"/>
        <v>-0.00761157567100507</v>
      </c>
    </row>
    <row r="3783" spans="2:8">
      <c r="B3783" s="31">
        <v>39176</v>
      </c>
      <c r="C3783">
        <v>114.236641</v>
      </c>
      <c r="D3783">
        <f t="shared" si="119"/>
        <v>-0.698619237237551</v>
      </c>
      <c r="E3783">
        <v>0.00205039292077934</v>
      </c>
      <c r="G3783">
        <v>3774</v>
      </c>
      <c r="H3783">
        <f ca="1" t="shared" si="120"/>
        <v>-0.00234202684865879</v>
      </c>
    </row>
    <row r="3784" spans="2:8">
      <c r="B3784" s="31">
        <v>43413</v>
      </c>
      <c r="C3784">
        <v>194.044556</v>
      </c>
      <c r="D3784">
        <f t="shared" si="119"/>
        <v>-1.87463583363813</v>
      </c>
      <c r="E3784">
        <v>0.00204869442459389</v>
      </c>
      <c r="G3784">
        <v>3775</v>
      </c>
      <c r="H3784">
        <f ca="1" t="shared" si="120"/>
        <v>0.0192092729279173</v>
      </c>
    </row>
    <row r="3785" spans="2:8">
      <c r="B3785" s="31">
        <v>42102</v>
      </c>
      <c r="C3785">
        <v>557.807434</v>
      </c>
      <c r="D3785">
        <f t="shared" si="119"/>
        <v>0.432146015465258</v>
      </c>
      <c r="E3785">
        <v>0.00204811899297836</v>
      </c>
      <c r="G3785">
        <v>3776</v>
      </c>
      <c r="H3785">
        <f ca="1" t="shared" si="120"/>
        <v>0.0405198638355513</v>
      </c>
    </row>
    <row r="3786" spans="2:8">
      <c r="B3786" s="31">
        <v>42422</v>
      </c>
      <c r="C3786">
        <v>316.753174</v>
      </c>
      <c r="D3786">
        <f t="shared" ref="D3786:D3849" si="121">(C3786-C3787)/C3786</f>
        <v>0.846551652865205</v>
      </c>
      <c r="E3786">
        <v>0.00203856520787374</v>
      </c>
      <c r="G3786">
        <v>3777</v>
      </c>
      <c r="H3786">
        <f ca="1" t="shared" si="120"/>
        <v>-0.0333237829921647</v>
      </c>
    </row>
    <row r="3787" spans="2:8">
      <c r="B3787" s="31">
        <v>35482</v>
      </c>
      <c r="C3787">
        <v>48.605251</v>
      </c>
      <c r="D3787">
        <f t="shared" si="121"/>
        <v>-0.296074162851252</v>
      </c>
      <c r="E3787">
        <v>0.00203726959459596</v>
      </c>
      <c r="G3787">
        <v>3778</v>
      </c>
      <c r="H3787">
        <f ca="1" t="shared" ref="H3787:H3850" si="122">_xlfn.NORM.INV(RAND(),N$12,N$13)</f>
        <v>-0.0522664283050616</v>
      </c>
    </row>
    <row r="3788" spans="2:8">
      <c r="B3788" s="31">
        <v>38216</v>
      </c>
      <c r="C3788">
        <v>62.99601</v>
      </c>
      <c r="D3788">
        <f t="shared" si="121"/>
        <v>-6.00376271449573</v>
      </c>
      <c r="E3788">
        <v>0.00202785858977417</v>
      </c>
      <c r="G3788">
        <v>3779</v>
      </c>
      <c r="H3788">
        <f ca="1" t="shared" si="122"/>
        <v>-0.0133509443233193</v>
      </c>
    </row>
    <row r="3789" spans="2:8">
      <c r="B3789" s="31">
        <v>42845</v>
      </c>
      <c r="C3789">
        <v>441.209106</v>
      </c>
      <c r="D3789">
        <f t="shared" si="121"/>
        <v>0.466090081105443</v>
      </c>
      <c r="E3789">
        <v>0.00202724510404831</v>
      </c>
      <c r="G3789">
        <v>3780</v>
      </c>
      <c r="H3789">
        <f ca="1" t="shared" si="122"/>
        <v>-0.0414684873188323</v>
      </c>
    </row>
    <row r="3790" spans="2:8">
      <c r="B3790" s="31">
        <v>41086</v>
      </c>
      <c r="C3790">
        <v>235.565918</v>
      </c>
      <c r="D3790">
        <f t="shared" si="121"/>
        <v>0.702779393579338</v>
      </c>
      <c r="E3790">
        <v>0.00202681272424141</v>
      </c>
      <c r="G3790">
        <v>3781</v>
      </c>
      <c r="H3790">
        <f ca="1" t="shared" si="122"/>
        <v>-0.0116482229553672</v>
      </c>
    </row>
    <row r="3791" spans="2:8">
      <c r="B3791" s="31">
        <v>35303</v>
      </c>
      <c r="C3791">
        <v>70.015045</v>
      </c>
      <c r="D3791">
        <f t="shared" si="121"/>
        <v>-4.57319137622492</v>
      </c>
      <c r="E3791">
        <v>0.00202036576567229</v>
      </c>
      <c r="G3791">
        <v>3782</v>
      </c>
      <c r="H3791">
        <f ca="1" t="shared" si="122"/>
        <v>0.0468153553670507</v>
      </c>
    </row>
    <row r="3792" spans="2:8">
      <c r="B3792" s="31">
        <v>41607</v>
      </c>
      <c r="C3792">
        <v>390.207245</v>
      </c>
      <c r="D3792">
        <f t="shared" si="121"/>
        <v>0.950555095408339</v>
      </c>
      <c r="E3792">
        <v>0.00200644403719368</v>
      </c>
      <c r="G3792">
        <v>3783</v>
      </c>
      <c r="H3792">
        <f ca="1" t="shared" si="122"/>
        <v>0.0281300918913781</v>
      </c>
    </row>
    <row r="3793" spans="2:8">
      <c r="B3793" s="31">
        <v>37411</v>
      </c>
      <c r="C3793">
        <v>19.29376</v>
      </c>
      <c r="D3793">
        <f t="shared" si="121"/>
        <v>-1.58264190080109</v>
      </c>
      <c r="E3793">
        <v>0.00199276864644315</v>
      </c>
      <c r="G3793">
        <v>3784</v>
      </c>
      <c r="H3793">
        <f ca="1" t="shared" si="122"/>
        <v>-0.024344170744446</v>
      </c>
    </row>
    <row r="3794" spans="2:8">
      <c r="B3794" s="31">
        <v>35394</v>
      </c>
      <c r="C3794">
        <v>49.828873</v>
      </c>
      <c r="D3794">
        <f t="shared" si="121"/>
        <v>-0.224556533718914</v>
      </c>
      <c r="E3794">
        <v>0.00198724141322653</v>
      </c>
      <c r="G3794">
        <v>3785</v>
      </c>
      <c r="H3794">
        <f ca="1" t="shared" si="122"/>
        <v>-0.00578966270245291</v>
      </c>
    </row>
    <row r="3795" spans="2:8">
      <c r="B3795" s="31">
        <v>35366</v>
      </c>
      <c r="C3795">
        <v>61.018272</v>
      </c>
      <c r="D3795">
        <f t="shared" si="121"/>
        <v>-0.133036314106044</v>
      </c>
      <c r="E3795">
        <v>0.00197065560951975</v>
      </c>
      <c r="G3795">
        <v>3786</v>
      </c>
      <c r="H3795">
        <f ca="1" t="shared" si="122"/>
        <v>-0.00145830551666452</v>
      </c>
    </row>
    <row r="3796" spans="2:8">
      <c r="B3796" s="31">
        <v>38495</v>
      </c>
      <c r="C3796">
        <v>69.135918</v>
      </c>
      <c r="D3796">
        <f t="shared" si="121"/>
        <v>-1.57958659057655</v>
      </c>
      <c r="E3796">
        <v>0.0019631908265108</v>
      </c>
      <c r="G3796">
        <v>3787</v>
      </c>
      <c r="H3796">
        <f ca="1" t="shared" si="122"/>
        <v>0.0123748814746378</v>
      </c>
    </row>
    <row r="3797" spans="2:8">
      <c r="B3797" s="31">
        <v>43405</v>
      </c>
      <c r="C3797">
        <v>178.342087</v>
      </c>
      <c r="D3797">
        <f t="shared" si="121"/>
        <v>-0.718584643455473</v>
      </c>
      <c r="E3797">
        <v>0.00195031921993827</v>
      </c>
      <c r="G3797">
        <v>3788</v>
      </c>
      <c r="H3797">
        <f ca="1" t="shared" si="122"/>
        <v>-0.0392311357518151</v>
      </c>
    </row>
    <row r="3798" spans="2:8">
      <c r="B3798" s="31">
        <v>43264</v>
      </c>
      <c r="C3798">
        <v>306.495972</v>
      </c>
      <c r="D3798">
        <f t="shared" si="121"/>
        <v>0.182680475813888</v>
      </c>
      <c r="E3798">
        <v>0.00194548396870929</v>
      </c>
      <c r="G3798">
        <v>3789</v>
      </c>
      <c r="H3798">
        <f ca="1" t="shared" si="122"/>
        <v>0.0106797658138045</v>
      </c>
    </row>
    <row r="3799" spans="2:8">
      <c r="B3799" s="31">
        <v>41368</v>
      </c>
      <c r="C3799">
        <v>250.505142</v>
      </c>
      <c r="D3799">
        <f t="shared" si="121"/>
        <v>0.525677181508713</v>
      </c>
      <c r="E3799">
        <v>0.0019401717510454</v>
      </c>
      <c r="G3799">
        <v>3790</v>
      </c>
      <c r="H3799">
        <f ca="1" t="shared" si="122"/>
        <v>0.0106086851701229</v>
      </c>
    </row>
    <row r="3800" spans="2:8">
      <c r="B3800" s="31">
        <v>39343</v>
      </c>
      <c r="C3800">
        <v>118.820305</v>
      </c>
      <c r="D3800">
        <f t="shared" si="121"/>
        <v>-0.288288983940918</v>
      </c>
      <c r="E3800">
        <v>0.00193944965887775</v>
      </c>
      <c r="G3800">
        <v>3791</v>
      </c>
      <c r="H3800">
        <f ca="1" t="shared" si="122"/>
        <v>0.0527318414837356</v>
      </c>
    </row>
    <row r="3801" spans="2:8">
      <c r="B3801" s="31">
        <v>40771</v>
      </c>
      <c r="C3801">
        <v>153.07489</v>
      </c>
      <c r="D3801">
        <f t="shared" si="121"/>
        <v>0.026573489616749</v>
      </c>
      <c r="E3801">
        <v>0.00193382467888756</v>
      </c>
      <c r="G3801">
        <v>3792</v>
      </c>
      <c r="H3801">
        <f ca="1" t="shared" si="122"/>
        <v>-0.0429383848273355</v>
      </c>
    </row>
    <row r="3802" spans="2:8">
      <c r="B3802" s="31">
        <v>40814</v>
      </c>
      <c r="C3802">
        <v>149.007156</v>
      </c>
      <c r="D3802">
        <f t="shared" si="121"/>
        <v>0.697064320857181</v>
      </c>
      <c r="E3802">
        <v>0.00192251169467333</v>
      </c>
      <c r="G3802">
        <v>3793</v>
      </c>
      <c r="H3802">
        <f ca="1" t="shared" si="122"/>
        <v>0.00409235345533326</v>
      </c>
    </row>
    <row r="3803" spans="2:8">
      <c r="B3803" s="31">
        <v>34848</v>
      </c>
      <c r="C3803">
        <v>45.139584</v>
      </c>
      <c r="D3803">
        <f t="shared" si="121"/>
        <v>-4.0704138744389</v>
      </c>
      <c r="E3803">
        <v>0.00191929105948337</v>
      </c>
      <c r="G3803">
        <v>3794</v>
      </c>
      <c r="H3803">
        <f ca="1" t="shared" si="122"/>
        <v>0.00730061880161557</v>
      </c>
    </row>
    <row r="3804" spans="2:8">
      <c r="B3804" s="31">
        <v>41137</v>
      </c>
      <c r="C3804">
        <v>228.876373</v>
      </c>
      <c r="D3804">
        <f t="shared" si="121"/>
        <v>0.947217325922934</v>
      </c>
      <c r="E3804">
        <v>0.00191131130866008</v>
      </c>
      <c r="G3804">
        <v>3795</v>
      </c>
      <c r="H3804">
        <f ca="1" t="shared" si="122"/>
        <v>0.0472656801840126</v>
      </c>
    </row>
    <row r="3805" spans="2:8">
      <c r="B3805" s="31">
        <v>36846</v>
      </c>
      <c r="C3805">
        <v>12.080707</v>
      </c>
      <c r="D3805">
        <f t="shared" si="121"/>
        <v>-8.31063090926715</v>
      </c>
      <c r="E3805">
        <v>0.00190957366981912</v>
      </c>
      <c r="G3805">
        <v>3796</v>
      </c>
      <c r="H3805">
        <f ca="1" t="shared" si="122"/>
        <v>0.0182277997269032</v>
      </c>
    </row>
    <row r="3806" spans="2:8">
      <c r="B3806" s="31">
        <v>39302</v>
      </c>
      <c r="C3806">
        <v>112.479004</v>
      </c>
      <c r="D3806">
        <f t="shared" si="121"/>
        <v>0.491618204585098</v>
      </c>
      <c r="E3806">
        <v>0.00189685178933487</v>
      </c>
      <c r="G3806">
        <v>3797</v>
      </c>
      <c r="H3806">
        <f ca="1" t="shared" si="122"/>
        <v>0.00925182093659913</v>
      </c>
    </row>
    <row r="3807" spans="2:8">
      <c r="B3807" s="31">
        <v>35580</v>
      </c>
      <c r="C3807">
        <v>57.182278</v>
      </c>
      <c r="D3807">
        <f t="shared" si="121"/>
        <v>-6.33695326023913</v>
      </c>
      <c r="E3807">
        <v>0.00189607696286597</v>
      </c>
      <c r="G3807">
        <v>3798</v>
      </c>
      <c r="H3807">
        <f ca="1" t="shared" si="122"/>
        <v>0.0267841641054134</v>
      </c>
    </row>
    <row r="3808" spans="2:8">
      <c r="B3808" s="31">
        <v>44867</v>
      </c>
      <c r="C3808">
        <v>419.543701</v>
      </c>
      <c r="D3808">
        <f t="shared" si="121"/>
        <v>-0.0671561911973504</v>
      </c>
      <c r="E3808">
        <v>0.00189509221114489</v>
      </c>
      <c r="G3808">
        <v>3799</v>
      </c>
      <c r="H3808">
        <f ca="1" t="shared" si="122"/>
        <v>0.0124354746062492</v>
      </c>
    </row>
    <row r="3809" spans="2:8">
      <c r="B3809" s="31">
        <v>42878</v>
      </c>
      <c r="C3809">
        <v>447.718658</v>
      </c>
      <c r="D3809">
        <f t="shared" si="121"/>
        <v>0.234406197116762</v>
      </c>
      <c r="E3809">
        <v>0.00188680320756258</v>
      </c>
      <c r="G3809">
        <v>3800</v>
      </c>
      <c r="H3809">
        <f ca="1" t="shared" si="122"/>
        <v>0.00985335892620083</v>
      </c>
    </row>
    <row r="3810" spans="2:8">
      <c r="B3810" s="31">
        <v>44379</v>
      </c>
      <c r="C3810">
        <v>342.77063</v>
      </c>
      <c r="D3810">
        <f t="shared" si="121"/>
        <v>-0.38460411266858</v>
      </c>
      <c r="E3810">
        <v>0.00188463054725537</v>
      </c>
      <c r="G3810">
        <v>3801</v>
      </c>
      <c r="H3810">
        <f ca="1" t="shared" si="122"/>
        <v>-0.0622994006811329</v>
      </c>
    </row>
    <row r="3811" spans="2:8">
      <c r="B3811" s="31">
        <v>44785</v>
      </c>
      <c r="C3811">
        <v>474.601624</v>
      </c>
      <c r="D3811">
        <f t="shared" si="121"/>
        <v>0.947713937868868</v>
      </c>
      <c r="E3811">
        <v>0.00188454896648224</v>
      </c>
      <c r="G3811">
        <v>3802</v>
      </c>
      <c r="H3811">
        <f ca="1" t="shared" si="122"/>
        <v>0.0621307898679895</v>
      </c>
    </row>
    <row r="3812" spans="2:8">
      <c r="B3812" s="31">
        <v>37663</v>
      </c>
      <c r="C3812">
        <v>24.81505</v>
      </c>
      <c r="D3812">
        <f t="shared" si="121"/>
        <v>-1.36609061839489</v>
      </c>
      <c r="E3812">
        <v>0.00185923461770168</v>
      </c>
      <c r="G3812">
        <v>3803</v>
      </c>
      <c r="H3812">
        <f ca="1" t="shared" si="122"/>
        <v>-0.0392540404762834</v>
      </c>
    </row>
    <row r="3813" spans="2:8">
      <c r="B3813" s="31">
        <v>35628</v>
      </c>
      <c r="C3813">
        <v>58.714657</v>
      </c>
      <c r="D3813">
        <f t="shared" si="121"/>
        <v>0.78651996553433</v>
      </c>
      <c r="E3813">
        <v>0.00184645547703708</v>
      </c>
      <c r="G3813">
        <v>3804</v>
      </c>
      <c r="H3813">
        <f ca="1" t="shared" si="122"/>
        <v>0.0296372547462904</v>
      </c>
    </row>
    <row r="3814" spans="2:8">
      <c r="B3814" s="31">
        <v>36798</v>
      </c>
      <c r="C3814">
        <v>12.534407</v>
      </c>
      <c r="D3814">
        <f t="shared" si="121"/>
        <v>-2.29289506874956</v>
      </c>
      <c r="E3814">
        <v>0.0018404540398281</v>
      </c>
      <c r="G3814">
        <v>3805</v>
      </c>
      <c r="H3814">
        <f ca="1" t="shared" si="122"/>
        <v>0.0119586767113747</v>
      </c>
    </row>
    <row r="3815" spans="2:8">
      <c r="B3815" s="31">
        <v>36363</v>
      </c>
      <c r="C3815">
        <v>41.274487</v>
      </c>
      <c r="D3815">
        <f t="shared" si="121"/>
        <v>-10.9272658434253</v>
      </c>
      <c r="E3815">
        <v>0.00182933830286006</v>
      </c>
      <c r="G3815">
        <v>3806</v>
      </c>
      <c r="H3815">
        <f ca="1" t="shared" si="122"/>
        <v>0.0529674362087805</v>
      </c>
    </row>
    <row r="3816" spans="2:8">
      <c r="B3816" s="31">
        <v>44543</v>
      </c>
      <c r="C3816">
        <v>492.291779</v>
      </c>
      <c r="D3816">
        <f t="shared" si="121"/>
        <v>0.383062443949526</v>
      </c>
      <c r="E3816">
        <v>0.00181688997898141</v>
      </c>
      <c r="G3816">
        <v>3807</v>
      </c>
      <c r="H3816">
        <f ca="1" t="shared" si="122"/>
        <v>0.043473396017193</v>
      </c>
    </row>
    <row r="3817" spans="2:8">
      <c r="B3817" s="31">
        <v>43271</v>
      </c>
      <c r="C3817">
        <v>303.713287</v>
      </c>
      <c r="D3817">
        <f t="shared" si="121"/>
        <v>-0.547774803148471</v>
      </c>
      <c r="E3817">
        <v>0.00179982576791245</v>
      </c>
      <c r="G3817">
        <v>3808</v>
      </c>
      <c r="H3817">
        <f ca="1" t="shared" si="122"/>
        <v>-0.0120185999399852</v>
      </c>
    </row>
    <row r="3818" spans="2:8">
      <c r="B3818" s="31">
        <v>45034</v>
      </c>
      <c r="C3818">
        <v>470.079773</v>
      </c>
      <c r="D3818">
        <f t="shared" si="121"/>
        <v>0.304512966142876</v>
      </c>
      <c r="E3818">
        <v>0.00179711625243657</v>
      </c>
      <c r="G3818">
        <v>3809</v>
      </c>
      <c r="H3818">
        <f ca="1" t="shared" si="122"/>
        <v>-0.044187719346002</v>
      </c>
    </row>
    <row r="3819" spans="2:8">
      <c r="B3819" s="31">
        <v>41530</v>
      </c>
      <c r="C3819">
        <v>326.934387</v>
      </c>
      <c r="D3819">
        <f t="shared" si="121"/>
        <v>0.826377865843766</v>
      </c>
      <c r="E3819">
        <v>0.00179613715580186</v>
      </c>
      <c r="G3819">
        <v>3810</v>
      </c>
      <c r="H3819">
        <f ca="1" t="shared" si="122"/>
        <v>-0.000562481572624698</v>
      </c>
    </row>
    <row r="3820" spans="2:8">
      <c r="B3820" s="31">
        <v>35573</v>
      </c>
      <c r="C3820">
        <v>56.763046</v>
      </c>
      <c r="D3820">
        <f t="shared" si="121"/>
        <v>0.142191259433118</v>
      </c>
      <c r="E3820">
        <v>0.00178285006058353</v>
      </c>
      <c r="G3820">
        <v>3811</v>
      </c>
      <c r="H3820">
        <f ca="1" t="shared" si="122"/>
        <v>-0.0151059273031218</v>
      </c>
    </row>
    <row r="3821" spans="2:8">
      <c r="B3821" s="31">
        <v>34855</v>
      </c>
      <c r="C3821">
        <v>48.691837</v>
      </c>
      <c r="D3821">
        <f t="shared" si="121"/>
        <v>0.485299004019914</v>
      </c>
      <c r="E3821">
        <v>0.00177933315598666</v>
      </c>
      <c r="G3821">
        <v>3812</v>
      </c>
      <c r="H3821">
        <f ca="1" t="shared" si="122"/>
        <v>0.00843887658913199</v>
      </c>
    </row>
    <row r="3822" spans="2:8">
      <c r="B3822" s="31">
        <v>35991</v>
      </c>
      <c r="C3822">
        <v>25.061737</v>
      </c>
      <c r="D3822">
        <f t="shared" si="121"/>
        <v>-2.13686537369696</v>
      </c>
      <c r="E3822">
        <v>0.00177896687687691</v>
      </c>
      <c r="G3822">
        <v>3813</v>
      </c>
      <c r="H3822">
        <f ca="1" t="shared" si="122"/>
        <v>-0.054420023801195</v>
      </c>
    </row>
    <row r="3823" spans="2:8">
      <c r="B3823" s="31">
        <v>38587</v>
      </c>
      <c r="C3823">
        <v>78.615295</v>
      </c>
      <c r="D3823">
        <f t="shared" si="121"/>
        <v>-6.85970704555646</v>
      </c>
      <c r="E3823">
        <v>0.00177858519770236</v>
      </c>
      <c r="G3823">
        <v>3814</v>
      </c>
      <c r="H3823">
        <f ca="1" t="shared" si="122"/>
        <v>0.016519915951174</v>
      </c>
    </row>
    <row r="3824" spans="2:8">
      <c r="B3824" s="31">
        <v>45195</v>
      </c>
      <c r="C3824">
        <v>617.893188</v>
      </c>
      <c r="D3824">
        <f t="shared" si="121"/>
        <v>0.827743028945644</v>
      </c>
      <c r="E3824">
        <v>0.0017746708028119</v>
      </c>
      <c r="G3824">
        <v>3815</v>
      </c>
      <c r="H3824">
        <f ca="1" t="shared" si="122"/>
        <v>0.00698164301925018</v>
      </c>
    </row>
    <row r="3825" spans="2:8">
      <c r="B3825" s="31">
        <v>39553</v>
      </c>
      <c r="C3825">
        <v>106.436409</v>
      </c>
      <c r="D3825">
        <f t="shared" si="121"/>
        <v>-2.97394449863486</v>
      </c>
      <c r="E3825">
        <v>0.00176390768688931</v>
      </c>
      <c r="G3825">
        <v>3816</v>
      </c>
      <c r="H3825">
        <f ca="1" t="shared" si="122"/>
        <v>-0.00925790882565241</v>
      </c>
    </row>
    <row r="3826" spans="2:8">
      <c r="B3826" s="31">
        <v>43017</v>
      </c>
      <c r="C3826">
        <v>422.972382</v>
      </c>
      <c r="D3826">
        <f t="shared" si="121"/>
        <v>0.294186801066364</v>
      </c>
      <c r="E3826">
        <v>0.001762126870969</v>
      </c>
      <c r="G3826">
        <v>3817</v>
      </c>
      <c r="H3826">
        <f ca="1" t="shared" si="122"/>
        <v>-0.0229881492992441</v>
      </c>
    </row>
    <row r="3827" spans="2:8">
      <c r="B3827" s="31">
        <v>41026</v>
      </c>
      <c r="C3827">
        <v>298.53949</v>
      </c>
      <c r="D3827">
        <f t="shared" si="121"/>
        <v>0.717764999866517</v>
      </c>
      <c r="E3827">
        <v>0.00175915420770627</v>
      </c>
      <c r="G3827">
        <v>3818</v>
      </c>
      <c r="H3827">
        <f ca="1" t="shared" si="122"/>
        <v>0.0497479081612121</v>
      </c>
    </row>
    <row r="3828" spans="2:8">
      <c r="B3828" s="31">
        <v>38604</v>
      </c>
      <c r="C3828">
        <v>84.258293</v>
      </c>
      <c r="D3828">
        <f t="shared" si="121"/>
        <v>0.290947954523598</v>
      </c>
      <c r="E3828">
        <v>0.00175707333638944</v>
      </c>
      <c r="G3828">
        <v>3819</v>
      </c>
      <c r="H3828">
        <f ca="1" t="shared" si="122"/>
        <v>0.0115893110629759</v>
      </c>
    </row>
    <row r="3829" spans="2:8">
      <c r="B3829" s="31">
        <v>35150</v>
      </c>
      <c r="C3829">
        <v>59.743515</v>
      </c>
      <c r="D3829">
        <f t="shared" si="121"/>
        <v>-0.177936919178592</v>
      </c>
      <c r="E3829">
        <v>0.00175540391287661</v>
      </c>
      <c r="G3829">
        <v>3820</v>
      </c>
      <c r="H3829">
        <f ca="1" t="shared" si="122"/>
        <v>0.0261316838337087</v>
      </c>
    </row>
    <row r="3830" spans="2:8">
      <c r="B3830" s="31">
        <v>39640</v>
      </c>
      <c r="C3830">
        <v>70.374092</v>
      </c>
      <c r="D3830">
        <f t="shared" si="121"/>
        <v>-0.702444032954628</v>
      </c>
      <c r="E3830">
        <v>0.0017486833080561</v>
      </c>
      <c r="G3830">
        <v>3821</v>
      </c>
      <c r="H3830">
        <f ca="1" t="shared" si="122"/>
        <v>-0.00710862981062903</v>
      </c>
    </row>
    <row r="3831" spans="2:8">
      <c r="B3831" s="31">
        <v>39213</v>
      </c>
      <c r="C3831">
        <v>119.807953</v>
      </c>
      <c r="D3831">
        <f t="shared" si="121"/>
        <v>-3.26885143426163</v>
      </c>
      <c r="E3831">
        <v>0.00174560198019574</v>
      </c>
      <c r="G3831">
        <v>3822</v>
      </c>
      <c r="H3831">
        <f ca="1" t="shared" si="122"/>
        <v>-0.00112683537546764</v>
      </c>
    </row>
    <row r="3832" spans="2:8">
      <c r="B3832" s="31">
        <v>42018</v>
      </c>
      <c r="C3832">
        <v>511.442352</v>
      </c>
      <c r="D3832">
        <f t="shared" si="121"/>
        <v>0.763553226425018</v>
      </c>
      <c r="E3832">
        <v>0.00172958300488971</v>
      </c>
      <c r="G3832">
        <v>3823</v>
      </c>
      <c r="H3832">
        <f ca="1" t="shared" si="122"/>
        <v>-0.0326381125921592</v>
      </c>
    </row>
    <row r="3833" spans="2:8">
      <c r="B3833" s="31">
        <v>39183</v>
      </c>
      <c r="C3833">
        <v>120.928894</v>
      </c>
      <c r="D3833">
        <f t="shared" si="121"/>
        <v>0.564304813703167</v>
      </c>
      <c r="E3833">
        <v>0.00172923106366953</v>
      </c>
      <c r="G3833">
        <v>3824</v>
      </c>
      <c r="H3833">
        <f ca="1" t="shared" si="122"/>
        <v>0.0373979304371764</v>
      </c>
    </row>
    <row r="3834" spans="2:8">
      <c r="B3834" s="31">
        <v>35083</v>
      </c>
      <c r="C3834">
        <v>52.688137</v>
      </c>
      <c r="D3834">
        <f t="shared" si="121"/>
        <v>-6.65437231155089</v>
      </c>
      <c r="E3834">
        <v>0.00172547380067729</v>
      </c>
      <c r="G3834">
        <v>3825</v>
      </c>
      <c r="H3834">
        <f ca="1" t="shared" si="122"/>
        <v>0.0424240154989479</v>
      </c>
    </row>
    <row r="3835" spans="2:8">
      <c r="B3835" s="31">
        <v>43087</v>
      </c>
      <c r="C3835">
        <v>403.294617</v>
      </c>
      <c r="D3835">
        <f t="shared" si="121"/>
        <v>-0.00242796942662879</v>
      </c>
      <c r="E3835">
        <v>0.00172491268337461</v>
      </c>
      <c r="G3835">
        <v>3826</v>
      </c>
      <c r="H3835">
        <f ca="1" t="shared" si="122"/>
        <v>-0.011327903704938</v>
      </c>
    </row>
    <row r="3836" spans="2:8">
      <c r="B3836" s="31">
        <v>42327</v>
      </c>
      <c r="C3836">
        <v>404.273804</v>
      </c>
      <c r="D3836">
        <f t="shared" si="121"/>
        <v>0.56795383160666</v>
      </c>
      <c r="E3836">
        <v>0.00172013124055893</v>
      </c>
      <c r="G3836">
        <v>3827</v>
      </c>
      <c r="H3836">
        <f ca="1" t="shared" si="122"/>
        <v>-0.00561520641071415</v>
      </c>
    </row>
    <row r="3837" spans="2:8">
      <c r="B3837" s="31">
        <v>43438</v>
      </c>
      <c r="C3837">
        <v>174.664948</v>
      </c>
      <c r="D3837">
        <f t="shared" si="121"/>
        <v>0.15846388366371</v>
      </c>
      <c r="E3837">
        <v>0.00170702252177124</v>
      </c>
      <c r="G3837">
        <v>3828</v>
      </c>
      <c r="H3837">
        <f ca="1" t="shared" si="122"/>
        <v>-0.0143303670682568</v>
      </c>
    </row>
    <row r="3838" spans="2:8">
      <c r="B3838" s="31">
        <v>44092</v>
      </c>
      <c r="C3838">
        <v>146.986862</v>
      </c>
      <c r="D3838">
        <f t="shared" si="121"/>
        <v>-3.20317887322474</v>
      </c>
      <c r="E3838">
        <v>0.00169023949909216</v>
      </c>
      <c r="G3838">
        <v>3829</v>
      </c>
      <c r="H3838">
        <f ca="1" t="shared" si="122"/>
        <v>0.00689288104275119</v>
      </c>
    </row>
    <row r="3839" spans="2:8">
      <c r="B3839" s="31">
        <v>45127</v>
      </c>
      <c r="C3839">
        <v>617.812073</v>
      </c>
      <c r="D3839">
        <f t="shared" si="121"/>
        <v>0.775462638134622</v>
      </c>
      <c r="E3839">
        <v>0.001689251546886</v>
      </c>
      <c r="G3839">
        <v>3830</v>
      </c>
      <c r="H3839">
        <f ca="1" t="shared" si="122"/>
        <v>0.0303040123731957</v>
      </c>
    </row>
    <row r="3840" spans="2:8">
      <c r="B3840" s="31">
        <v>39022</v>
      </c>
      <c r="C3840">
        <v>138.721893</v>
      </c>
      <c r="D3840">
        <f t="shared" si="121"/>
        <v>-3.89795253154453</v>
      </c>
      <c r="E3840">
        <v>0.0016885366464831</v>
      </c>
      <c r="G3840">
        <v>3831</v>
      </c>
      <c r="H3840">
        <f ca="1" t="shared" si="122"/>
        <v>-0.0547172781811519</v>
      </c>
    </row>
    <row r="3841" spans="2:8">
      <c r="B3841" s="31">
        <v>45247</v>
      </c>
      <c r="C3841">
        <v>679.453247</v>
      </c>
      <c r="D3841">
        <f t="shared" si="121"/>
        <v>0.817267952507113</v>
      </c>
      <c r="E3841">
        <v>0.00168727282570485</v>
      </c>
      <c r="G3841">
        <v>3832</v>
      </c>
      <c r="H3841">
        <f ca="1" t="shared" si="122"/>
        <v>-0.0036531637098371</v>
      </c>
    </row>
    <row r="3842" spans="2:8">
      <c r="B3842" s="31">
        <v>39232</v>
      </c>
      <c r="C3842">
        <v>124.157883</v>
      </c>
      <c r="D3842">
        <f t="shared" si="121"/>
        <v>-1.05843099789322</v>
      </c>
      <c r="E3842">
        <v>0.00168438761153814</v>
      </c>
      <c r="G3842">
        <v>3833</v>
      </c>
      <c r="H3842">
        <f ca="1" t="shared" si="122"/>
        <v>-0.00421815240070444</v>
      </c>
    </row>
    <row r="3843" spans="2:8">
      <c r="B3843" s="31">
        <v>40970</v>
      </c>
      <c r="C3843">
        <v>255.570435</v>
      </c>
      <c r="D3843">
        <f t="shared" si="121"/>
        <v>0.395877167873506</v>
      </c>
      <c r="E3843">
        <v>0.00168134862704283</v>
      </c>
      <c r="G3843">
        <v>3834</v>
      </c>
      <c r="H3843">
        <f ca="1" t="shared" si="122"/>
        <v>0.00954446914135156</v>
      </c>
    </row>
    <row r="3844" spans="2:8">
      <c r="B3844" s="31">
        <v>40382</v>
      </c>
      <c r="C3844">
        <v>154.395935</v>
      </c>
      <c r="D3844">
        <f t="shared" si="121"/>
        <v>0.0267457818756693</v>
      </c>
      <c r="E3844">
        <v>0.00166971364887301</v>
      </c>
      <c r="G3844">
        <v>3835</v>
      </c>
      <c r="H3844">
        <f ca="1" t="shared" si="122"/>
        <v>0.012251484785007</v>
      </c>
    </row>
    <row r="3845" spans="2:8">
      <c r="B3845" s="31">
        <v>44147</v>
      </c>
      <c r="C3845">
        <v>150.266495</v>
      </c>
      <c r="D3845">
        <f t="shared" si="121"/>
        <v>0.621385013339135</v>
      </c>
      <c r="E3845">
        <v>0.00165345574873492</v>
      </c>
      <c r="G3845">
        <v>3836</v>
      </c>
      <c r="H3845">
        <f ca="1" t="shared" si="122"/>
        <v>-0.030419351173254</v>
      </c>
    </row>
    <row r="3846" spans="2:8">
      <c r="B3846" s="31">
        <v>35643</v>
      </c>
      <c r="C3846">
        <v>56.893147</v>
      </c>
      <c r="D3846">
        <f t="shared" si="121"/>
        <v>-0.960731896233478</v>
      </c>
      <c r="E3846">
        <v>0.00165158731683448</v>
      </c>
      <c r="G3846">
        <v>3837</v>
      </c>
      <c r="H3846">
        <f ca="1" t="shared" si="122"/>
        <v>-0.00466769130712937</v>
      </c>
    </row>
    <row r="3847" spans="2:8">
      <c r="B3847" s="31">
        <v>40073</v>
      </c>
      <c r="C3847">
        <v>111.552208</v>
      </c>
      <c r="D3847">
        <f t="shared" si="121"/>
        <v>-1.00497668320469</v>
      </c>
      <c r="E3847">
        <v>0.00165101169490073</v>
      </c>
      <c r="G3847">
        <v>3838</v>
      </c>
      <c r="H3847">
        <f ca="1" t="shared" si="122"/>
        <v>-0.0619235127703482</v>
      </c>
    </row>
    <row r="3848" spans="2:8">
      <c r="B3848" s="31">
        <v>40563</v>
      </c>
      <c r="C3848">
        <v>223.659576</v>
      </c>
      <c r="D3848">
        <f t="shared" si="121"/>
        <v>-3.42055748151825</v>
      </c>
      <c r="E3848">
        <v>0.0016323065907984</v>
      </c>
      <c r="G3848">
        <v>3839</v>
      </c>
      <c r="H3848">
        <f ca="1" t="shared" si="122"/>
        <v>-0.0222536990711121</v>
      </c>
    </row>
    <row r="3849" spans="2:8">
      <c r="B3849" s="31">
        <v>45455</v>
      </c>
      <c r="C3849">
        <v>988.700012</v>
      </c>
      <c r="D3849">
        <f t="shared" si="121"/>
        <v>0.881306446267141</v>
      </c>
      <c r="E3849">
        <v>0.00161832303082853</v>
      </c>
      <c r="G3849">
        <v>3840</v>
      </c>
      <c r="H3849">
        <f ca="1" t="shared" si="122"/>
        <v>0.034665735822777</v>
      </c>
    </row>
    <row r="3850" spans="2:8">
      <c r="B3850" s="31">
        <v>39254</v>
      </c>
      <c r="C3850">
        <v>117.352318</v>
      </c>
      <c r="D3850">
        <f t="shared" ref="D3850:D3913" si="123">(C3850-C3851)/C3850</f>
        <v>-2.41182618991812</v>
      </c>
      <c r="E3850">
        <v>0.00159990022523461</v>
      </c>
      <c r="G3850">
        <v>3841</v>
      </c>
      <c r="H3850">
        <f ca="1" t="shared" si="122"/>
        <v>-0.00968910794954365</v>
      </c>
    </row>
    <row r="3851" spans="2:8">
      <c r="B3851" s="31">
        <v>41705</v>
      </c>
      <c r="C3851">
        <v>400.385712</v>
      </c>
      <c r="D3851">
        <f t="shared" si="123"/>
        <v>0.928476346328762</v>
      </c>
      <c r="E3851">
        <v>0.0015888154370504</v>
      </c>
      <c r="G3851">
        <v>3842</v>
      </c>
      <c r="H3851">
        <f ca="1" t="shared" ref="H3851:H3914" si="124">_xlfn.NORM.INV(RAND(),N$12,N$13)</f>
        <v>-0.0146755431282038</v>
      </c>
    </row>
    <row r="3852" spans="2:8">
      <c r="B3852" s="31">
        <v>39759</v>
      </c>
      <c r="C3852">
        <v>28.637049</v>
      </c>
      <c r="D3852">
        <f t="shared" si="123"/>
        <v>0.318478660283746</v>
      </c>
      <c r="E3852">
        <v>0.00158480016568754</v>
      </c>
      <c r="G3852">
        <v>3843</v>
      </c>
      <c r="H3852">
        <f ca="1" t="shared" si="124"/>
        <v>-0.00242997542424911</v>
      </c>
    </row>
    <row r="3853" spans="2:8">
      <c r="B3853" s="31">
        <v>36705</v>
      </c>
      <c r="C3853">
        <v>19.51676</v>
      </c>
      <c r="D3853">
        <f t="shared" si="123"/>
        <v>-5.14715111524659</v>
      </c>
      <c r="E3853">
        <v>0.00157577384770842</v>
      </c>
      <c r="G3853">
        <v>3844</v>
      </c>
      <c r="H3853">
        <f ca="1" t="shared" si="124"/>
        <v>0.00284423500077814</v>
      </c>
    </row>
    <row r="3854" spans="2:8">
      <c r="B3854" s="31">
        <v>39328</v>
      </c>
      <c r="C3854">
        <v>119.972473</v>
      </c>
      <c r="D3854">
        <f t="shared" si="123"/>
        <v>-0.033426067661371</v>
      </c>
      <c r="E3854">
        <v>0.00156508401723113</v>
      </c>
      <c r="G3854">
        <v>3845</v>
      </c>
      <c r="H3854">
        <f ca="1" t="shared" si="124"/>
        <v>0.0290673491538131</v>
      </c>
    </row>
    <row r="3855" spans="2:8">
      <c r="B3855" s="31">
        <v>40217</v>
      </c>
      <c r="C3855">
        <v>123.982681</v>
      </c>
      <c r="D3855">
        <f t="shared" si="123"/>
        <v>-1.83079614966545</v>
      </c>
      <c r="E3855">
        <v>0.00155937908779374</v>
      </c>
      <c r="G3855">
        <v>3846</v>
      </c>
      <c r="H3855">
        <f ca="1" t="shared" si="124"/>
        <v>0.0171912022250723</v>
      </c>
    </row>
    <row r="3856" spans="2:8">
      <c r="B3856" s="31">
        <v>43172</v>
      </c>
      <c r="C3856">
        <v>350.969696</v>
      </c>
      <c r="D3856">
        <f t="shared" si="123"/>
        <v>0.902984871947463</v>
      </c>
      <c r="E3856">
        <v>0.00155739941718504</v>
      </c>
      <c r="G3856">
        <v>3847</v>
      </c>
      <c r="H3856">
        <f ca="1" t="shared" si="124"/>
        <v>-0.0315481485126318</v>
      </c>
    </row>
    <row r="3857" spans="2:8">
      <c r="B3857" s="31">
        <v>36481</v>
      </c>
      <c r="C3857">
        <v>34.04937</v>
      </c>
      <c r="D3857">
        <f t="shared" si="123"/>
        <v>-7.14527258507279</v>
      </c>
      <c r="E3857">
        <v>0.00155189361800235</v>
      </c>
      <c r="G3857">
        <v>3848</v>
      </c>
      <c r="H3857">
        <f ca="1" t="shared" si="124"/>
        <v>-0.0652781177244367</v>
      </c>
    </row>
    <row r="3858" spans="2:8">
      <c r="B3858" s="31">
        <v>40983</v>
      </c>
      <c r="C3858">
        <v>277.3414</v>
      </c>
      <c r="D3858">
        <f t="shared" si="123"/>
        <v>0.0745861274227361</v>
      </c>
      <c r="E3858">
        <v>0.00154941887507612</v>
      </c>
      <c r="G3858">
        <v>3849</v>
      </c>
      <c r="H3858">
        <f ca="1" t="shared" si="124"/>
        <v>-0.0300512437687856</v>
      </c>
    </row>
    <row r="3859" spans="2:8">
      <c r="B3859" s="31">
        <v>43307</v>
      </c>
      <c r="C3859">
        <v>256.655579</v>
      </c>
      <c r="D3859">
        <f t="shared" si="123"/>
        <v>0.735837369036891</v>
      </c>
      <c r="E3859">
        <v>0.00154885392146485</v>
      </c>
      <c r="G3859">
        <v>3850</v>
      </c>
      <c r="H3859">
        <f ca="1" t="shared" si="124"/>
        <v>-0.0324315040600022</v>
      </c>
    </row>
    <row r="3860" spans="2:8">
      <c r="B3860" s="31">
        <v>35216</v>
      </c>
      <c r="C3860">
        <v>67.798813</v>
      </c>
      <c r="D3860">
        <f t="shared" si="123"/>
        <v>0.00442018063059602</v>
      </c>
      <c r="E3860">
        <v>0.00154706248323256</v>
      </c>
      <c r="G3860">
        <v>3851</v>
      </c>
      <c r="H3860">
        <f ca="1" t="shared" si="124"/>
        <v>0.0361950117734407</v>
      </c>
    </row>
    <row r="3861" spans="2:8">
      <c r="B3861" s="31">
        <v>38450</v>
      </c>
      <c r="C3861">
        <v>67.49913</v>
      </c>
      <c r="D3861">
        <f t="shared" si="123"/>
        <v>-1.21889772505216</v>
      </c>
      <c r="E3861">
        <v>0.00153764944822236</v>
      </c>
      <c r="G3861">
        <v>3852</v>
      </c>
      <c r="H3861">
        <f ca="1" t="shared" si="124"/>
        <v>0.0500056924887302</v>
      </c>
    </row>
    <row r="3862" spans="2:8">
      <c r="B3862" s="31">
        <v>40184</v>
      </c>
      <c r="C3862">
        <v>149.773666</v>
      </c>
      <c r="D3862">
        <f t="shared" si="123"/>
        <v>-2.45371674350283</v>
      </c>
      <c r="E3862">
        <v>0.00153694575386826</v>
      </c>
      <c r="G3862">
        <v>3853</v>
      </c>
      <c r="H3862">
        <f ca="1" t="shared" si="124"/>
        <v>-0.0531287644850967</v>
      </c>
    </row>
    <row r="3863" spans="2:8">
      <c r="B3863" s="31">
        <v>42142</v>
      </c>
      <c r="C3863">
        <v>517.275818</v>
      </c>
      <c r="D3863">
        <f t="shared" si="123"/>
        <v>0.26040728816749</v>
      </c>
      <c r="E3863">
        <v>0.00153651103017541</v>
      </c>
      <c r="G3863">
        <v>3854</v>
      </c>
      <c r="H3863">
        <f ca="1" t="shared" si="124"/>
        <v>-0.0388036880836463</v>
      </c>
    </row>
    <row r="3864" spans="2:8">
      <c r="B3864" s="31">
        <v>41614</v>
      </c>
      <c r="C3864">
        <v>382.573425</v>
      </c>
      <c r="D3864">
        <f t="shared" si="123"/>
        <v>-0.100922004710599</v>
      </c>
      <c r="E3864">
        <v>0.00153491842775019</v>
      </c>
      <c r="G3864">
        <v>3855</v>
      </c>
      <c r="H3864">
        <f ca="1" t="shared" si="124"/>
        <v>-0.0303836066077988</v>
      </c>
    </row>
    <row r="3865" spans="2:8">
      <c r="B3865" s="31">
        <v>44883</v>
      </c>
      <c r="C3865">
        <v>421.183502</v>
      </c>
      <c r="D3865">
        <f t="shared" si="123"/>
        <v>0.735275687507817</v>
      </c>
      <c r="E3865">
        <v>0.00153376377975975</v>
      </c>
      <c r="G3865">
        <v>3856</v>
      </c>
      <c r="H3865">
        <f ca="1" t="shared" si="124"/>
        <v>-0.0295372195830167</v>
      </c>
    </row>
    <row r="3866" spans="2:8">
      <c r="B3866" s="31">
        <v>39244</v>
      </c>
      <c r="C3866">
        <v>111.497513</v>
      </c>
      <c r="D3866">
        <f t="shared" si="123"/>
        <v>0.774265969501938</v>
      </c>
      <c r="E3866">
        <v>0.00153097585234925</v>
      </c>
      <c r="G3866">
        <v>3857</v>
      </c>
      <c r="H3866">
        <f ca="1" t="shared" si="124"/>
        <v>0.0104837351897962</v>
      </c>
    </row>
    <row r="3867" spans="2:8">
      <c r="B3867" s="31">
        <v>37594</v>
      </c>
      <c r="C3867">
        <v>25.168783</v>
      </c>
      <c r="D3867">
        <f t="shared" si="123"/>
        <v>-14.4491815118752</v>
      </c>
      <c r="E3867">
        <v>0.0015276861022641</v>
      </c>
      <c r="G3867">
        <v>3858</v>
      </c>
      <c r="H3867">
        <f ca="1" t="shared" si="124"/>
        <v>-0.0111844783231252</v>
      </c>
    </row>
    <row r="3868" spans="2:8">
      <c r="B3868" s="31">
        <v>41726</v>
      </c>
      <c r="C3868">
        <v>388.837097</v>
      </c>
      <c r="D3868">
        <f t="shared" si="123"/>
        <v>0.66044957896597</v>
      </c>
      <c r="E3868">
        <v>0.00151027256537727</v>
      </c>
      <c r="G3868">
        <v>3859</v>
      </c>
      <c r="H3868">
        <f ca="1" t="shared" si="124"/>
        <v>-0.054286416768165</v>
      </c>
    </row>
    <row r="3869" spans="2:8">
      <c r="B3869" s="31">
        <v>44137</v>
      </c>
      <c r="C3869">
        <v>132.0298</v>
      </c>
      <c r="D3869">
        <f t="shared" si="123"/>
        <v>-1.22158990621814</v>
      </c>
      <c r="E3869">
        <v>0.00150542529035105</v>
      </c>
      <c r="G3869">
        <v>3860</v>
      </c>
      <c r="H3869">
        <f ca="1" t="shared" si="124"/>
        <v>-0.0106773908290781</v>
      </c>
    </row>
    <row r="3870" spans="2:8">
      <c r="B3870" s="31">
        <v>41519</v>
      </c>
      <c r="C3870">
        <v>293.316071</v>
      </c>
      <c r="D3870">
        <f t="shared" si="123"/>
        <v>0.547669527456612</v>
      </c>
      <c r="E3870">
        <v>0.00150134630706966</v>
      </c>
      <c r="G3870">
        <v>3861</v>
      </c>
      <c r="H3870">
        <f ca="1" t="shared" si="124"/>
        <v>0.0287446834913762</v>
      </c>
    </row>
    <row r="3871" spans="2:8">
      <c r="B3871" s="31">
        <v>44105</v>
      </c>
      <c r="C3871">
        <v>132.675797</v>
      </c>
      <c r="D3871">
        <f t="shared" si="123"/>
        <v>-1.76629171483326</v>
      </c>
      <c r="E3871">
        <v>0.00149821598584389</v>
      </c>
      <c r="G3871">
        <v>3862</v>
      </c>
      <c r="H3871">
        <f ca="1" t="shared" si="124"/>
        <v>-0.0278358527777123</v>
      </c>
    </row>
    <row r="3872" spans="2:8">
      <c r="B3872" s="31">
        <v>43151</v>
      </c>
      <c r="C3872">
        <v>367.019958</v>
      </c>
      <c r="D3872">
        <f t="shared" si="123"/>
        <v>-0.465017368347037</v>
      </c>
      <c r="E3872">
        <v>0.00148929230709561</v>
      </c>
      <c r="G3872">
        <v>3863</v>
      </c>
      <c r="H3872">
        <f ca="1" t="shared" si="124"/>
        <v>-0.0223085536948368</v>
      </c>
    </row>
    <row r="3873" spans="2:8">
      <c r="B3873" s="31">
        <v>42110</v>
      </c>
      <c r="C3873">
        <v>537.690613</v>
      </c>
      <c r="D3873">
        <f t="shared" si="123"/>
        <v>0.510516347809107</v>
      </c>
      <c r="E3873">
        <v>0.00147806002333899</v>
      </c>
      <c r="G3873">
        <v>3864</v>
      </c>
      <c r="H3873">
        <f ca="1" t="shared" si="124"/>
        <v>-0.00460046952244333</v>
      </c>
    </row>
    <row r="3874" spans="2:8">
      <c r="B3874" s="31">
        <v>41358</v>
      </c>
      <c r="C3874">
        <v>263.190765</v>
      </c>
      <c r="D3874">
        <f t="shared" si="123"/>
        <v>0.181390638839474</v>
      </c>
      <c r="E3874">
        <v>0.0014772326832973</v>
      </c>
      <c r="G3874">
        <v>3865</v>
      </c>
      <c r="H3874">
        <f ca="1" t="shared" si="124"/>
        <v>0.0263005699269977</v>
      </c>
    </row>
    <row r="3875" spans="2:8">
      <c r="B3875" s="31">
        <v>40682</v>
      </c>
      <c r="C3875">
        <v>215.450424</v>
      </c>
      <c r="D3875">
        <f t="shared" si="123"/>
        <v>0.885156239005591</v>
      </c>
      <c r="E3875">
        <v>0.00147714724385969</v>
      </c>
      <c r="G3875">
        <v>3866</v>
      </c>
      <c r="H3875">
        <f ca="1" t="shared" si="124"/>
        <v>0.000488767374358768</v>
      </c>
    </row>
    <row r="3876" spans="2:8">
      <c r="B3876" s="31">
        <v>39856</v>
      </c>
      <c r="C3876">
        <v>24.743137</v>
      </c>
      <c r="D3876">
        <f t="shared" si="123"/>
        <v>-3.12301229225704</v>
      </c>
      <c r="E3876">
        <v>0.00146747762824093</v>
      </c>
      <c r="G3876">
        <v>3867</v>
      </c>
      <c r="H3876">
        <f ca="1" t="shared" si="124"/>
        <v>0.0166491061749127</v>
      </c>
    </row>
    <row r="3877" spans="2:8">
      <c r="B3877" s="31">
        <v>44004</v>
      </c>
      <c r="C3877">
        <v>102.016258</v>
      </c>
      <c r="D3877">
        <f t="shared" si="123"/>
        <v>0.389697130431896</v>
      </c>
      <c r="E3877">
        <v>0.00146131609728313</v>
      </c>
      <c r="G3877">
        <v>3868</v>
      </c>
      <c r="H3877">
        <f ca="1" t="shared" si="124"/>
        <v>0.0473138767675576</v>
      </c>
    </row>
    <row r="3878" spans="2:8">
      <c r="B3878" s="31">
        <v>35166</v>
      </c>
      <c r="C3878">
        <v>62.260815</v>
      </c>
      <c r="D3878">
        <f t="shared" si="123"/>
        <v>-2.50299690102033</v>
      </c>
      <c r="E3878">
        <v>0.00146011580478024</v>
      </c>
      <c r="G3878">
        <v>3869</v>
      </c>
      <c r="H3878">
        <f ca="1" t="shared" si="124"/>
        <v>-0.0121587230222507</v>
      </c>
    </row>
    <row r="3879" spans="2:8">
      <c r="B3879" s="31">
        <v>40612</v>
      </c>
      <c r="C3879">
        <v>218.099442</v>
      </c>
      <c r="D3879">
        <f t="shared" si="123"/>
        <v>-1.02980725186816</v>
      </c>
      <c r="E3879">
        <v>0.0014592792951759</v>
      </c>
      <c r="G3879">
        <v>3870</v>
      </c>
      <c r="H3879">
        <f ca="1" t="shared" si="124"/>
        <v>-0.0203090023104028</v>
      </c>
    </row>
    <row r="3880" spans="2:8">
      <c r="B3880" s="31">
        <v>44960</v>
      </c>
      <c r="C3880">
        <v>442.699829</v>
      </c>
      <c r="D3880">
        <f t="shared" si="123"/>
        <v>0.732121290247889</v>
      </c>
      <c r="E3880">
        <v>0.00145914897111931</v>
      </c>
      <c r="G3880">
        <v>3871</v>
      </c>
      <c r="H3880">
        <f ca="1" t="shared" si="124"/>
        <v>-0.0260539315514678</v>
      </c>
    </row>
    <row r="3881" spans="2:8">
      <c r="B3881" s="31">
        <v>39342</v>
      </c>
      <c r="C3881">
        <v>118.589859</v>
      </c>
      <c r="D3881">
        <f t="shared" si="123"/>
        <v>-3.36740026817976</v>
      </c>
      <c r="E3881">
        <v>0.00143934735599949</v>
      </c>
      <c r="G3881">
        <v>3872</v>
      </c>
      <c r="H3881">
        <f ca="1" t="shared" si="124"/>
        <v>0.0520512481579028</v>
      </c>
    </row>
    <row r="3882" spans="2:8">
      <c r="B3882" s="31">
        <v>41942</v>
      </c>
      <c r="C3882">
        <v>517.929382</v>
      </c>
      <c r="D3882">
        <f t="shared" si="123"/>
        <v>0.169715776039908</v>
      </c>
      <c r="E3882">
        <v>0.00142332531348854</v>
      </c>
      <c r="G3882">
        <v>3873</v>
      </c>
      <c r="H3882">
        <f ca="1" t="shared" si="124"/>
        <v>-0.00936373670491429</v>
      </c>
    </row>
    <row r="3883" spans="2:8">
      <c r="B3883" s="31">
        <v>44648</v>
      </c>
      <c r="C3883">
        <v>430.028595</v>
      </c>
      <c r="D3883">
        <f t="shared" si="123"/>
        <v>-0.0856249966353981</v>
      </c>
      <c r="E3883">
        <v>0.00138668452966484</v>
      </c>
      <c r="G3883">
        <v>3874</v>
      </c>
      <c r="H3883">
        <f ca="1" t="shared" si="124"/>
        <v>0.0216736631670407</v>
      </c>
    </row>
    <row r="3884" spans="2:8">
      <c r="B3884" s="31">
        <v>42808</v>
      </c>
      <c r="C3884">
        <v>466.849792</v>
      </c>
      <c r="D3884">
        <f t="shared" si="123"/>
        <v>0.909223630970366</v>
      </c>
      <c r="E3884">
        <v>0.00138360348675051</v>
      </c>
      <c r="G3884">
        <v>3875</v>
      </c>
      <c r="H3884">
        <f ca="1" t="shared" si="124"/>
        <v>0.000570204279364784</v>
      </c>
    </row>
    <row r="3885" spans="2:8">
      <c r="B3885" s="31">
        <v>35802</v>
      </c>
      <c r="C3885">
        <v>42.378929</v>
      </c>
      <c r="D3885">
        <f t="shared" si="123"/>
        <v>-5.73339923243459</v>
      </c>
      <c r="E3885">
        <v>0.00136461683588087</v>
      </c>
      <c r="G3885">
        <v>3876</v>
      </c>
      <c r="H3885">
        <f ca="1" t="shared" si="124"/>
        <v>-0.0108804127182674</v>
      </c>
    </row>
    <row r="3886" spans="2:8">
      <c r="B3886" s="31">
        <v>41437</v>
      </c>
      <c r="C3886">
        <v>285.354248</v>
      </c>
      <c r="D3886">
        <f t="shared" si="123"/>
        <v>0.722740780785573</v>
      </c>
      <c r="E3886">
        <v>0.0013628148265729</v>
      </c>
      <c r="G3886">
        <v>3877</v>
      </c>
      <c r="H3886">
        <f ca="1" t="shared" si="124"/>
        <v>0.0152749351757387</v>
      </c>
    </row>
    <row r="3887" spans="2:8">
      <c r="B3887" s="31">
        <v>38562</v>
      </c>
      <c r="C3887">
        <v>79.117096</v>
      </c>
      <c r="D3887">
        <f t="shared" si="123"/>
        <v>-3.67977082980902</v>
      </c>
      <c r="E3887">
        <v>0.00135178116244307</v>
      </c>
      <c r="G3887">
        <v>3878</v>
      </c>
      <c r="H3887">
        <f ca="1" t="shared" si="124"/>
        <v>0.0188876387091916</v>
      </c>
    </row>
    <row r="3888" spans="2:8">
      <c r="B3888" s="31">
        <v>43158</v>
      </c>
      <c r="C3888">
        <v>370.249878</v>
      </c>
      <c r="D3888">
        <f t="shared" si="123"/>
        <v>0.798480784374492</v>
      </c>
      <c r="E3888">
        <v>0.00134203150230347</v>
      </c>
      <c r="G3888">
        <v>3879</v>
      </c>
      <c r="H3888">
        <f ca="1" t="shared" si="124"/>
        <v>0.00946111896428426</v>
      </c>
    </row>
    <row r="3889" spans="2:8">
      <c r="B3889" s="31">
        <v>35236</v>
      </c>
      <c r="C3889">
        <v>74.612465</v>
      </c>
      <c r="D3889">
        <f t="shared" si="123"/>
        <v>-3.0299173603231</v>
      </c>
      <c r="E3889">
        <v>0.00132725811967208</v>
      </c>
      <c r="G3889">
        <v>3880</v>
      </c>
      <c r="H3889">
        <f ca="1" t="shared" si="124"/>
        <v>0.0187362527623181</v>
      </c>
    </row>
    <row r="3890" spans="2:8">
      <c r="B3890" s="31">
        <v>44399</v>
      </c>
      <c r="C3890">
        <v>300.682068</v>
      </c>
      <c r="D3890">
        <f t="shared" si="123"/>
        <v>0.359607114980997</v>
      </c>
      <c r="E3890">
        <v>0.00132206753347206</v>
      </c>
      <c r="G3890">
        <v>3881</v>
      </c>
      <c r="H3890">
        <f ca="1" t="shared" si="124"/>
        <v>0.0255224641341474</v>
      </c>
    </row>
    <row r="3891" spans="2:8">
      <c r="B3891" s="31">
        <v>40702</v>
      </c>
      <c r="C3891">
        <v>192.554657</v>
      </c>
      <c r="D3891">
        <f t="shared" si="123"/>
        <v>0.302031687553524</v>
      </c>
      <c r="E3891">
        <v>0.00131251564588221</v>
      </c>
      <c r="G3891">
        <v>3882</v>
      </c>
      <c r="H3891">
        <f ca="1" t="shared" si="124"/>
        <v>0.0291059135750209</v>
      </c>
    </row>
    <row r="3892" spans="2:8">
      <c r="B3892" s="31">
        <v>39030</v>
      </c>
      <c r="C3892">
        <v>134.397049</v>
      </c>
      <c r="D3892">
        <f t="shared" si="123"/>
        <v>-2.96282087265175</v>
      </c>
      <c r="E3892">
        <v>0.0013070153050756</v>
      </c>
      <c r="G3892">
        <v>3883</v>
      </c>
      <c r="H3892">
        <f ca="1" t="shared" si="124"/>
        <v>0.0134066267557153</v>
      </c>
    </row>
    <row r="3893" spans="2:8">
      <c r="B3893" s="31">
        <v>45079</v>
      </c>
      <c r="C3893">
        <v>532.591431</v>
      </c>
      <c r="D3893">
        <f t="shared" si="123"/>
        <v>0.867157783843503</v>
      </c>
      <c r="E3893">
        <v>0.00130632969196232</v>
      </c>
      <c r="G3893">
        <v>3884</v>
      </c>
      <c r="H3893">
        <f ca="1" t="shared" si="124"/>
        <v>0.0100677459395592</v>
      </c>
    </row>
    <row r="3894" spans="2:8">
      <c r="B3894" s="31">
        <v>35286</v>
      </c>
      <c r="C3894">
        <v>70.750626</v>
      </c>
      <c r="D3894">
        <f t="shared" si="123"/>
        <v>-0.613656365386788</v>
      </c>
      <c r="E3894">
        <v>0.00129952207065988</v>
      </c>
      <c r="G3894">
        <v>3885</v>
      </c>
      <c r="H3894">
        <f ca="1" t="shared" si="124"/>
        <v>-0.0283548902700727</v>
      </c>
    </row>
    <row r="3895" spans="2:8">
      <c r="B3895" s="31">
        <v>40130</v>
      </c>
      <c r="C3895">
        <v>114.167198</v>
      </c>
      <c r="D3895">
        <f t="shared" si="123"/>
        <v>-3.49736052907246</v>
      </c>
      <c r="E3895">
        <v>0.0012904144323486</v>
      </c>
      <c r="G3895">
        <v>3886</v>
      </c>
      <c r="H3895">
        <f ca="1" t="shared" si="124"/>
        <v>0.0421653522811369</v>
      </c>
    </row>
    <row r="3896" spans="2:8">
      <c r="B3896" s="31">
        <v>42121</v>
      </c>
      <c r="C3896">
        <v>513.45105</v>
      </c>
      <c r="D3896">
        <f t="shared" si="123"/>
        <v>0.921348013603244</v>
      </c>
      <c r="E3896">
        <v>0.0012574324271028</v>
      </c>
      <c r="G3896">
        <v>3887</v>
      </c>
      <c r="H3896">
        <f ca="1" t="shared" si="124"/>
        <v>0.00724396692074225</v>
      </c>
    </row>
    <row r="3897" spans="2:8">
      <c r="B3897" s="31">
        <v>35935</v>
      </c>
      <c r="C3897">
        <v>40.383945</v>
      </c>
      <c r="D3897">
        <f t="shared" si="123"/>
        <v>0.386283583736061</v>
      </c>
      <c r="E3897">
        <v>0.00125309699188619</v>
      </c>
      <c r="G3897">
        <v>3888</v>
      </c>
      <c r="H3897">
        <f ca="1" t="shared" si="124"/>
        <v>-0.00612304220358558</v>
      </c>
    </row>
    <row r="3898" spans="2:8">
      <c r="B3898" s="31">
        <v>37624</v>
      </c>
      <c r="C3898">
        <v>24.78429</v>
      </c>
      <c r="D3898">
        <f t="shared" si="123"/>
        <v>-0.00558470708662624</v>
      </c>
      <c r="E3898">
        <v>0.00124106843488354</v>
      </c>
      <c r="G3898">
        <v>3889</v>
      </c>
      <c r="H3898">
        <f ca="1" t="shared" si="124"/>
        <v>-0.0234504411732199</v>
      </c>
    </row>
    <row r="3899" spans="2:8">
      <c r="B3899" s="31">
        <v>37442</v>
      </c>
      <c r="C3899">
        <v>24.922703</v>
      </c>
      <c r="D3899">
        <f t="shared" si="123"/>
        <v>-11.9757603739851</v>
      </c>
      <c r="E3899">
        <v>0.0012339753035615</v>
      </c>
      <c r="G3899">
        <v>3890</v>
      </c>
      <c r="H3899">
        <f ca="1" t="shared" si="124"/>
        <v>0.0224098301324527</v>
      </c>
    </row>
    <row r="3900" spans="2:8">
      <c r="B3900" s="31">
        <v>44239</v>
      </c>
      <c r="C3900">
        <v>323.391022</v>
      </c>
      <c r="D3900">
        <f t="shared" si="123"/>
        <v>0.960408455618784</v>
      </c>
      <c r="E3900">
        <v>0.00122923016706394</v>
      </c>
      <c r="G3900">
        <v>3891</v>
      </c>
      <c r="H3900">
        <f ca="1" t="shared" si="124"/>
        <v>0.0199331819559766</v>
      </c>
    </row>
    <row r="3901" spans="2:8">
      <c r="B3901" s="31">
        <v>37202</v>
      </c>
      <c r="C3901">
        <v>12.80355</v>
      </c>
      <c r="D3901">
        <f t="shared" si="123"/>
        <v>-37.5942661215054</v>
      </c>
      <c r="E3901">
        <v>0.00120115124320984</v>
      </c>
      <c r="G3901">
        <v>3892</v>
      </c>
      <c r="H3901">
        <f ca="1" t="shared" si="124"/>
        <v>-0.0276945695717759</v>
      </c>
    </row>
    <row r="3902" spans="2:8">
      <c r="B3902" s="31">
        <v>41913</v>
      </c>
      <c r="C3902">
        <v>494.143616</v>
      </c>
      <c r="D3902">
        <f t="shared" si="123"/>
        <v>0.684212941445752</v>
      </c>
      <c r="E3902">
        <v>0.00119342227827141</v>
      </c>
      <c r="G3902">
        <v>3893</v>
      </c>
      <c r="H3902">
        <f ca="1" t="shared" si="124"/>
        <v>-0.0220419314351028</v>
      </c>
    </row>
    <row r="3903" spans="2:8">
      <c r="B3903" s="31">
        <v>40392</v>
      </c>
      <c r="C3903">
        <v>156.044159</v>
      </c>
      <c r="D3903">
        <f t="shared" si="123"/>
        <v>0.21207494219633</v>
      </c>
      <c r="E3903">
        <v>0.00118016592982501</v>
      </c>
      <c r="G3903">
        <v>3894</v>
      </c>
      <c r="H3903">
        <f ca="1" t="shared" si="124"/>
        <v>-0.0374049185599388</v>
      </c>
    </row>
    <row r="3904" spans="2:8">
      <c r="B3904" s="31">
        <v>39393</v>
      </c>
      <c r="C3904">
        <v>122.951103</v>
      </c>
      <c r="D3904">
        <f t="shared" si="123"/>
        <v>0.501790423140816</v>
      </c>
      <c r="E3904">
        <v>0.00118004634736787</v>
      </c>
      <c r="G3904">
        <v>3895</v>
      </c>
      <c r="H3904">
        <f ca="1" t="shared" si="124"/>
        <v>-0.0150350507096036</v>
      </c>
    </row>
    <row r="3905" spans="2:8">
      <c r="B3905" s="31">
        <v>38225</v>
      </c>
      <c r="C3905">
        <v>61.255417</v>
      </c>
      <c r="D3905">
        <f t="shared" si="123"/>
        <v>-12.2127474701544</v>
      </c>
      <c r="E3905">
        <v>0.00117282688647771</v>
      </c>
      <c r="G3905">
        <v>3896</v>
      </c>
      <c r="H3905">
        <f ca="1" t="shared" si="124"/>
        <v>-0.0535170846299443</v>
      </c>
    </row>
    <row r="3906" spans="2:8">
      <c r="B3906" s="31">
        <v>45316</v>
      </c>
      <c r="C3906">
        <v>809.352356</v>
      </c>
      <c r="D3906">
        <f t="shared" si="123"/>
        <v>0.631560336126334</v>
      </c>
      <c r="E3906">
        <v>0.00117009852751939</v>
      </c>
      <c r="G3906">
        <v>3897</v>
      </c>
      <c r="H3906">
        <f ca="1" t="shared" si="124"/>
        <v>0.0793764596463283</v>
      </c>
    </row>
    <row r="3907" spans="2:8">
      <c r="B3907" s="31">
        <v>44414</v>
      </c>
      <c r="C3907">
        <v>298.19751</v>
      </c>
      <c r="D3907">
        <f t="shared" si="123"/>
        <v>0.712714539433948</v>
      </c>
      <c r="E3907">
        <v>0.00116637124166476</v>
      </c>
      <c r="G3907">
        <v>3898</v>
      </c>
      <c r="H3907">
        <f ca="1" t="shared" si="124"/>
        <v>-0.0114874763273966</v>
      </c>
    </row>
    <row r="3908" spans="2:8">
      <c r="B3908" s="31">
        <v>43963</v>
      </c>
      <c r="C3908">
        <v>85.667809</v>
      </c>
      <c r="D3908">
        <f t="shared" si="123"/>
        <v>-3.92732169676477</v>
      </c>
      <c r="E3908">
        <v>0.00116016740897391</v>
      </c>
      <c r="G3908">
        <v>3899</v>
      </c>
      <c r="H3908">
        <f ca="1" t="shared" si="124"/>
        <v>-0.0879774379169233</v>
      </c>
    </row>
    <row r="3909" spans="2:8">
      <c r="B3909" s="31">
        <v>41782</v>
      </c>
      <c r="C3909">
        <v>422.112854</v>
      </c>
      <c r="D3909">
        <f t="shared" si="123"/>
        <v>0.0832114769004405</v>
      </c>
      <c r="E3909">
        <v>0.00115935820329233</v>
      </c>
      <c r="G3909">
        <v>3900</v>
      </c>
      <c r="H3909">
        <f ca="1" t="shared" si="124"/>
        <v>-0.0153371968023242</v>
      </c>
    </row>
    <row r="3910" spans="2:8">
      <c r="B3910" s="31">
        <v>42207</v>
      </c>
      <c r="C3910">
        <v>386.98822</v>
      </c>
      <c r="D3910">
        <f t="shared" si="123"/>
        <v>-0.0334051486115003</v>
      </c>
      <c r="E3910">
        <v>0.00115512818452202</v>
      </c>
      <c r="G3910">
        <v>3901</v>
      </c>
      <c r="H3910">
        <f ca="1" t="shared" si="124"/>
        <v>0.0215332378444673</v>
      </c>
    </row>
    <row r="3911" spans="2:8">
      <c r="B3911" s="31">
        <v>43083</v>
      </c>
      <c r="C3911">
        <v>399.915619</v>
      </c>
      <c r="D3911">
        <f t="shared" si="123"/>
        <v>-0.127649760536109</v>
      </c>
      <c r="E3911">
        <v>0.00111824839729502</v>
      </c>
      <c r="G3911">
        <v>3902</v>
      </c>
      <c r="H3911">
        <f ca="1" t="shared" si="124"/>
        <v>-0.0212149047366969</v>
      </c>
    </row>
    <row r="3912" spans="2:8">
      <c r="B3912" s="31">
        <v>42524</v>
      </c>
      <c r="C3912">
        <v>450.964752</v>
      </c>
      <c r="D3912">
        <f t="shared" si="123"/>
        <v>-1.21197258228288</v>
      </c>
      <c r="E3912">
        <v>0.00110149185229449</v>
      </c>
      <c r="G3912">
        <v>3903</v>
      </c>
      <c r="H3912">
        <f ca="1" t="shared" si="124"/>
        <v>0.0201984267966026</v>
      </c>
    </row>
    <row r="3913" spans="2:8">
      <c r="B3913" s="31">
        <v>45411</v>
      </c>
      <c r="C3913">
        <v>997.521667</v>
      </c>
      <c r="D3913">
        <f t="shared" si="123"/>
        <v>0.41074115836724</v>
      </c>
      <c r="E3913">
        <v>0.00109928138533352</v>
      </c>
      <c r="G3913">
        <v>3904</v>
      </c>
      <c r="H3913">
        <f ca="1" t="shared" si="124"/>
        <v>-0.0340010275717013</v>
      </c>
    </row>
    <row r="3914" spans="2:8">
      <c r="B3914" s="31">
        <v>45111</v>
      </c>
      <c r="C3914">
        <v>587.798462</v>
      </c>
      <c r="D3914">
        <f t="shared" ref="D3914:D3977" si="125">(C3914-C3915)/C3914</f>
        <v>0.73812443558248</v>
      </c>
      <c r="E3914">
        <v>0.00109900934038165</v>
      </c>
      <c r="G3914">
        <v>3905</v>
      </c>
      <c r="H3914">
        <f ca="1" t="shared" si="124"/>
        <v>-0.00773491830233492</v>
      </c>
    </row>
    <row r="3915" spans="2:8">
      <c r="B3915" s="31">
        <v>39119</v>
      </c>
      <c r="C3915">
        <v>153.930054</v>
      </c>
      <c r="D3915">
        <f t="shared" si="125"/>
        <v>-0.454636714413158</v>
      </c>
      <c r="E3915">
        <v>0.00108713662895237</v>
      </c>
      <c r="G3915">
        <v>3906</v>
      </c>
      <c r="H3915">
        <f ca="1" t="shared" ref="H3915:H3978" si="126">_xlfn.NORM.INV(RAND(),N$12,N$13)</f>
        <v>-0.0270421878491895</v>
      </c>
    </row>
    <row r="3916" spans="2:8">
      <c r="B3916" s="31">
        <v>40478</v>
      </c>
      <c r="C3916">
        <v>223.912308</v>
      </c>
      <c r="D3916">
        <f t="shared" si="125"/>
        <v>0.936602819528795</v>
      </c>
      <c r="E3916">
        <v>0.00108693444399674</v>
      </c>
      <c r="G3916">
        <v>3907</v>
      </c>
      <c r="H3916">
        <f ca="1" t="shared" si="126"/>
        <v>-0.0381122114073113</v>
      </c>
    </row>
    <row r="3917" spans="2:8">
      <c r="B3917" s="31">
        <v>36958</v>
      </c>
      <c r="C3917">
        <v>14.195409</v>
      </c>
      <c r="D3917">
        <f t="shared" si="125"/>
        <v>-1.82282208282974</v>
      </c>
      <c r="E3917">
        <v>0.00108373066249794</v>
      </c>
      <c r="G3917">
        <v>3908</v>
      </c>
      <c r="H3917">
        <f ca="1" t="shared" si="126"/>
        <v>-0.0086190068976155</v>
      </c>
    </row>
    <row r="3918" spans="2:8">
      <c r="B3918" s="31">
        <v>34542</v>
      </c>
      <c r="C3918">
        <v>40.071114</v>
      </c>
      <c r="D3918">
        <f t="shared" si="125"/>
        <v>0.640179357129927</v>
      </c>
      <c r="E3918">
        <v>0.00108040420338697</v>
      </c>
      <c r="G3918">
        <v>3909</v>
      </c>
      <c r="H3918">
        <f ca="1" t="shared" si="126"/>
        <v>-0.00828654263853537</v>
      </c>
    </row>
    <row r="3919" spans="2:8">
      <c r="B3919" s="31">
        <v>36902</v>
      </c>
      <c r="C3919">
        <v>14.418414</v>
      </c>
      <c r="D3919">
        <f t="shared" si="125"/>
        <v>-3.62438621890036</v>
      </c>
      <c r="E3919">
        <v>0.00106683023528113</v>
      </c>
      <c r="G3919">
        <v>3910</v>
      </c>
      <c r="H3919">
        <f ca="1" t="shared" si="126"/>
        <v>-0.0371022295890019</v>
      </c>
    </row>
    <row r="3920" spans="2:8">
      <c r="B3920" s="31">
        <v>37957</v>
      </c>
      <c r="C3920">
        <v>66.676315</v>
      </c>
      <c r="D3920">
        <f t="shared" si="125"/>
        <v>-4.57851058505558</v>
      </c>
      <c r="E3920">
        <v>0.00105865178662023</v>
      </c>
      <c r="G3920">
        <v>3911</v>
      </c>
      <c r="H3920">
        <f ca="1" t="shared" si="126"/>
        <v>-0.0390810535904681</v>
      </c>
    </row>
    <row r="3921" spans="2:8">
      <c r="B3921" s="31">
        <v>41568</v>
      </c>
      <c r="C3921">
        <v>371.954529</v>
      </c>
      <c r="D3921">
        <f t="shared" si="125"/>
        <v>-0.273562161680252</v>
      </c>
      <c r="E3921">
        <v>0.00105241089832238</v>
      </c>
      <c r="G3921">
        <v>3912</v>
      </c>
      <c r="H3921">
        <f ca="1" t="shared" si="126"/>
        <v>-0.00177265593699325</v>
      </c>
    </row>
    <row r="3922" spans="2:8">
      <c r="B3922" s="31">
        <v>42887</v>
      </c>
      <c r="C3922">
        <v>473.707214</v>
      </c>
      <c r="D3922">
        <f t="shared" si="125"/>
        <v>0.094985207466146</v>
      </c>
      <c r="E3922">
        <v>0.001048996057721</v>
      </c>
      <c r="G3922">
        <v>3913</v>
      </c>
      <c r="H3922">
        <f ca="1" t="shared" si="126"/>
        <v>-0.00960404738297529</v>
      </c>
    </row>
    <row r="3923" spans="2:8">
      <c r="B3923" s="31">
        <v>42192</v>
      </c>
      <c r="C3923">
        <v>428.712036</v>
      </c>
      <c r="D3923">
        <f t="shared" si="125"/>
        <v>-0.00225953301670304</v>
      </c>
      <c r="E3923">
        <v>0.0010427792141576</v>
      </c>
      <c r="G3923">
        <v>3914</v>
      </c>
      <c r="H3923">
        <f ca="1" t="shared" si="126"/>
        <v>0.0290288751758046</v>
      </c>
    </row>
    <row r="3924" spans="2:8">
      <c r="B3924" s="31">
        <v>44718</v>
      </c>
      <c r="C3924">
        <v>429.680725</v>
      </c>
      <c r="D3924">
        <f t="shared" si="125"/>
        <v>0.950129438549984</v>
      </c>
      <c r="E3924">
        <v>0.00104085422961427</v>
      </c>
      <c r="G3924">
        <v>3915</v>
      </c>
      <c r="H3924">
        <f ca="1" t="shared" si="126"/>
        <v>-0.038551506381745</v>
      </c>
    </row>
    <row r="3925" spans="2:8">
      <c r="B3925" s="31">
        <v>36271</v>
      </c>
      <c r="C3925">
        <v>21.428419</v>
      </c>
      <c r="D3925">
        <f t="shared" si="125"/>
        <v>-3.02129555148236</v>
      </c>
      <c r="E3925">
        <v>0.00104044073433524</v>
      </c>
      <c r="G3925">
        <v>3916</v>
      </c>
      <c r="H3925">
        <f ca="1" t="shared" si="126"/>
        <v>-0.0151231640050189</v>
      </c>
    </row>
    <row r="3926" spans="2:8">
      <c r="B3926" s="31">
        <v>39622</v>
      </c>
      <c r="C3926">
        <v>86.170006</v>
      </c>
      <c r="D3926">
        <f t="shared" si="125"/>
        <v>-4.70264946946853</v>
      </c>
      <c r="E3926">
        <v>0.00101997207705891</v>
      </c>
      <c r="G3926">
        <v>3917</v>
      </c>
      <c r="H3926">
        <f ca="1" t="shared" si="126"/>
        <v>-0.0512541652210124</v>
      </c>
    </row>
    <row r="3927" spans="2:8">
      <c r="B3927" s="31">
        <v>44540</v>
      </c>
      <c r="C3927">
        <v>491.397339</v>
      </c>
      <c r="D3927">
        <f t="shared" si="125"/>
        <v>0.0982910430453104</v>
      </c>
      <c r="E3927">
        <v>0.00101123461720657</v>
      </c>
      <c r="G3927">
        <v>3918</v>
      </c>
      <c r="H3927">
        <f ca="1" t="shared" si="126"/>
        <v>-0.0256663948014021</v>
      </c>
    </row>
    <row r="3928" spans="2:8">
      <c r="B3928" s="31">
        <v>42944</v>
      </c>
      <c r="C3928">
        <v>443.097382</v>
      </c>
      <c r="D3928">
        <f t="shared" si="125"/>
        <v>0.459960957295839</v>
      </c>
      <c r="E3928">
        <v>0.00100934019962225</v>
      </c>
      <c r="G3928">
        <v>3919</v>
      </c>
      <c r="H3928">
        <f ca="1" t="shared" si="126"/>
        <v>-0.0265904659819663</v>
      </c>
    </row>
    <row r="3929" spans="2:8">
      <c r="B3929" s="31">
        <v>40947</v>
      </c>
      <c r="C3929">
        <v>239.289886</v>
      </c>
      <c r="D3929">
        <f t="shared" si="125"/>
        <v>0.089885587558849</v>
      </c>
      <c r="E3929">
        <v>0.000997505594532247</v>
      </c>
      <c r="G3929">
        <v>3920</v>
      </c>
      <c r="H3929">
        <f ca="1" t="shared" si="126"/>
        <v>0.0281906197923441</v>
      </c>
    </row>
    <row r="3930" spans="2:8">
      <c r="B3930" s="31">
        <v>40611</v>
      </c>
      <c r="C3930">
        <v>217.781174</v>
      </c>
      <c r="D3930">
        <f t="shared" si="125"/>
        <v>0.665019677045179</v>
      </c>
      <c r="E3930">
        <v>0.000988473870565145</v>
      </c>
      <c r="G3930">
        <v>3921</v>
      </c>
      <c r="H3930">
        <f ca="1" t="shared" si="126"/>
        <v>-0.0613158989019795</v>
      </c>
    </row>
    <row r="3931" spans="2:8">
      <c r="B3931" s="31">
        <v>38427</v>
      </c>
      <c r="C3931">
        <v>72.952408</v>
      </c>
      <c r="D3931">
        <f t="shared" si="125"/>
        <v>-10.1571126206005</v>
      </c>
      <c r="E3931">
        <v>0.000985039452021904</v>
      </c>
      <c r="G3931">
        <v>3922</v>
      </c>
      <c r="H3931">
        <f ca="1" t="shared" si="126"/>
        <v>-0.00926370527698215</v>
      </c>
    </row>
    <row r="3932" spans="2:8">
      <c r="B3932" s="31">
        <v>45303</v>
      </c>
      <c r="C3932">
        <v>813.938232</v>
      </c>
      <c r="D3932">
        <f t="shared" si="125"/>
        <v>0.380822288244595</v>
      </c>
      <c r="E3932">
        <v>0.000979785650368538</v>
      </c>
      <c r="G3932">
        <v>3923</v>
      </c>
      <c r="H3932">
        <f ca="1" t="shared" si="126"/>
        <v>-0.0200130539816525</v>
      </c>
    </row>
    <row r="3933" spans="2:8">
      <c r="B3933" s="31">
        <v>41872</v>
      </c>
      <c r="C3933">
        <v>503.972412</v>
      </c>
      <c r="D3933">
        <f t="shared" si="125"/>
        <v>0.788118223423706</v>
      </c>
      <c r="E3933">
        <v>0.000975100994218697</v>
      </c>
      <c r="G3933">
        <v>3924</v>
      </c>
      <c r="H3933">
        <f ca="1" t="shared" si="126"/>
        <v>0.0822846865373995</v>
      </c>
    </row>
    <row r="3934" spans="2:8">
      <c r="B3934" s="31">
        <v>40106</v>
      </c>
      <c r="C3934">
        <v>106.78257</v>
      </c>
      <c r="D3934">
        <f t="shared" si="125"/>
        <v>-2.52081096193883</v>
      </c>
      <c r="E3934">
        <v>0.000948544317672921</v>
      </c>
      <c r="G3934">
        <v>3925</v>
      </c>
      <c r="H3934">
        <f ca="1" t="shared" si="126"/>
        <v>0.0164297474442067</v>
      </c>
    </row>
    <row r="3935" spans="2:8">
      <c r="B3935" s="31">
        <v>42361</v>
      </c>
      <c r="C3935">
        <v>375.961243</v>
      </c>
      <c r="D3935">
        <f t="shared" si="125"/>
        <v>0.298788718495646</v>
      </c>
      <c r="E3935">
        <v>0.000924877248583953</v>
      </c>
      <c r="G3935">
        <v>3926</v>
      </c>
      <c r="H3935">
        <f ca="1" t="shared" si="126"/>
        <v>-0.0147553694651074</v>
      </c>
    </row>
    <row r="3936" spans="2:8">
      <c r="B3936" s="31">
        <v>41381</v>
      </c>
      <c r="C3936">
        <v>263.628265</v>
      </c>
      <c r="D3936">
        <f t="shared" si="125"/>
        <v>-2.71071743767687</v>
      </c>
      <c r="E3936">
        <v>0.000921911768451697</v>
      </c>
      <c r="G3936">
        <v>3927</v>
      </c>
      <c r="H3936">
        <f ca="1" t="shared" si="126"/>
        <v>0.0154764196091457</v>
      </c>
    </row>
    <row r="3937" spans="2:8">
      <c r="B3937" s="31">
        <v>45463</v>
      </c>
      <c r="C3937">
        <v>978.25</v>
      </c>
      <c r="D3937">
        <f t="shared" si="125"/>
        <v>0.919345059033989</v>
      </c>
      <c r="E3937">
        <v>0.000920034755941764</v>
      </c>
      <c r="G3937">
        <v>3928</v>
      </c>
      <c r="H3937">
        <f ca="1" t="shared" si="126"/>
        <v>0.00345264787799684</v>
      </c>
    </row>
    <row r="3938" spans="2:8">
      <c r="B3938" s="31">
        <v>38341</v>
      </c>
      <c r="C3938">
        <v>78.900696</v>
      </c>
      <c r="D3938">
        <f t="shared" si="125"/>
        <v>-0.012750356473408</v>
      </c>
      <c r="E3938">
        <v>0.000910587658187371</v>
      </c>
      <c r="G3938">
        <v>3929</v>
      </c>
      <c r="H3938">
        <f ca="1" t="shared" si="126"/>
        <v>-0.0018322439150183</v>
      </c>
    </row>
    <row r="3939" spans="2:8">
      <c r="B3939" s="31">
        <v>38393</v>
      </c>
      <c r="C3939">
        <v>79.906708</v>
      </c>
      <c r="D3939">
        <f t="shared" si="125"/>
        <v>0.0143854130494276</v>
      </c>
      <c r="E3939">
        <v>0.000899223629635545</v>
      </c>
      <c r="G3939">
        <v>3930</v>
      </c>
      <c r="H3939">
        <f ca="1" t="shared" si="126"/>
        <v>-0.0402731362466588</v>
      </c>
    </row>
    <row r="3940" spans="2:8">
      <c r="B3940" s="31">
        <v>35265</v>
      </c>
      <c r="C3940">
        <v>78.757217</v>
      </c>
      <c r="D3940">
        <f t="shared" si="125"/>
        <v>-3.86943531790871</v>
      </c>
      <c r="E3940">
        <v>0.000898292279677648</v>
      </c>
      <c r="G3940">
        <v>3931</v>
      </c>
      <c r="H3940">
        <f ca="1" t="shared" si="126"/>
        <v>0.00904492279742575</v>
      </c>
    </row>
    <row r="3941" spans="2:8">
      <c r="B3941" s="31">
        <v>41690</v>
      </c>
      <c r="C3941">
        <v>383.503174</v>
      </c>
      <c r="D3941">
        <f t="shared" si="125"/>
        <v>0.39544179365775</v>
      </c>
      <c r="E3941">
        <v>0.000893158188046739</v>
      </c>
      <c r="G3941">
        <v>3932</v>
      </c>
      <c r="H3941">
        <f ca="1" t="shared" si="126"/>
        <v>0.004972097081361</v>
      </c>
    </row>
    <row r="3942" spans="2:8">
      <c r="B3942" s="31">
        <v>40590</v>
      </c>
      <c r="C3942">
        <v>231.849991</v>
      </c>
      <c r="D3942">
        <f t="shared" si="125"/>
        <v>0.853010237986164</v>
      </c>
      <c r="E3942">
        <v>0.000888082846636731</v>
      </c>
      <c r="G3942">
        <v>3933</v>
      </c>
      <c r="H3942">
        <f ca="1" t="shared" si="126"/>
        <v>-0.00423083277076575</v>
      </c>
    </row>
    <row r="3943" spans="2:8">
      <c r="B3943" s="31">
        <v>36482</v>
      </c>
      <c r="C3943">
        <v>34.079575</v>
      </c>
      <c r="D3943">
        <f t="shared" si="125"/>
        <v>-10.3881425457917</v>
      </c>
      <c r="E3943">
        <v>0.00088630800119999</v>
      </c>
      <c r="G3943">
        <v>3934</v>
      </c>
      <c r="H3943">
        <f ca="1" t="shared" si="126"/>
        <v>0.0163977871917183</v>
      </c>
    </row>
    <row r="3944" spans="2:8">
      <c r="B3944" s="31">
        <v>41694</v>
      </c>
      <c r="C3944">
        <v>388.103058</v>
      </c>
      <c r="D3944">
        <f t="shared" si="125"/>
        <v>0.414068533312098</v>
      </c>
      <c r="E3944">
        <v>0.000882572278005489</v>
      </c>
      <c r="G3944">
        <v>3935</v>
      </c>
      <c r="H3944">
        <f ca="1" t="shared" si="126"/>
        <v>-0.0175644488530433</v>
      </c>
    </row>
    <row r="3945" spans="2:8">
      <c r="B3945" s="31">
        <v>41079</v>
      </c>
      <c r="C3945">
        <v>227.401794</v>
      </c>
      <c r="D3945">
        <f t="shared" si="125"/>
        <v>0.920817876221328</v>
      </c>
      <c r="E3945">
        <v>0.000839694342956642</v>
      </c>
      <c r="G3945">
        <v>3936</v>
      </c>
      <c r="H3945">
        <f ca="1" t="shared" si="126"/>
        <v>0.00436666966590778</v>
      </c>
    </row>
    <row r="3946" spans="2:8">
      <c r="B3946" s="31">
        <v>36683</v>
      </c>
      <c r="C3946">
        <v>18.006157</v>
      </c>
      <c r="D3946">
        <f t="shared" si="125"/>
        <v>-6.92978607261949</v>
      </c>
      <c r="E3946">
        <v>0.000838657576961112</v>
      </c>
      <c r="G3946">
        <v>3937</v>
      </c>
      <c r="H3946">
        <f ca="1" t="shared" si="126"/>
        <v>-0.0272075708677316</v>
      </c>
    </row>
    <row r="3947" spans="2:8">
      <c r="B3947" s="31">
        <v>40283</v>
      </c>
      <c r="C3947">
        <v>142.784973</v>
      </c>
      <c r="D3947">
        <f t="shared" si="125"/>
        <v>0.584643952693818</v>
      </c>
      <c r="E3947">
        <v>0.000838575639188708</v>
      </c>
      <c r="G3947">
        <v>3938</v>
      </c>
      <c r="H3947">
        <f ca="1" t="shared" si="126"/>
        <v>0.0215697532999469</v>
      </c>
    </row>
    <row r="3948" spans="2:8">
      <c r="B3948" s="31">
        <v>35356</v>
      </c>
      <c r="C3948">
        <v>59.306602</v>
      </c>
      <c r="D3948">
        <f t="shared" si="125"/>
        <v>-7.06870122149301</v>
      </c>
      <c r="E3948">
        <v>0.000834493940489057</v>
      </c>
      <c r="G3948">
        <v>3939</v>
      </c>
      <c r="H3948">
        <f ca="1" t="shared" si="126"/>
        <v>-0.0978906333598028</v>
      </c>
    </row>
    <row r="3949" spans="2:8">
      <c r="B3949" s="31">
        <v>42884</v>
      </c>
      <c r="C3949">
        <v>478.527252</v>
      </c>
      <c r="D3949">
        <f t="shared" si="125"/>
        <v>0.519400548163556</v>
      </c>
      <c r="E3949">
        <v>0.000830654886087872</v>
      </c>
      <c r="G3949">
        <v>3940</v>
      </c>
      <c r="H3949">
        <f ca="1" t="shared" si="126"/>
        <v>-0.00174133525501858</v>
      </c>
    </row>
    <row r="3950" spans="2:8">
      <c r="B3950" s="31">
        <v>41099</v>
      </c>
      <c r="C3950">
        <v>229.979935</v>
      </c>
      <c r="D3950">
        <f t="shared" si="125"/>
        <v>-1.07384703800355</v>
      </c>
      <c r="E3950">
        <v>0.000830285476861351</v>
      </c>
      <c r="G3950">
        <v>3941</v>
      </c>
      <c r="H3950">
        <f ca="1" t="shared" si="126"/>
        <v>-0.00955729211209317</v>
      </c>
    </row>
    <row r="3951" spans="2:8">
      <c r="B3951" s="31">
        <v>41844</v>
      </c>
      <c r="C3951">
        <v>476.943207</v>
      </c>
      <c r="D3951">
        <f t="shared" si="125"/>
        <v>0.760444830069673</v>
      </c>
      <c r="E3951">
        <v>0.000824393752189346</v>
      </c>
      <c r="G3951">
        <v>3942</v>
      </c>
      <c r="H3951">
        <f ca="1" t="shared" si="126"/>
        <v>0.0151482380462682</v>
      </c>
    </row>
    <row r="3952" spans="2:8">
      <c r="B3952" s="31">
        <v>39577</v>
      </c>
      <c r="C3952">
        <v>114.254211</v>
      </c>
      <c r="D3952">
        <f t="shared" si="125"/>
        <v>0.380265992996967</v>
      </c>
      <c r="E3952">
        <v>0.000821737765096423</v>
      </c>
      <c r="G3952">
        <v>3943</v>
      </c>
      <c r="H3952">
        <f ca="1" t="shared" si="126"/>
        <v>-0.00408296575853971</v>
      </c>
    </row>
    <row r="3953" spans="2:8">
      <c r="B3953" s="31">
        <v>35289</v>
      </c>
      <c r="C3953">
        <v>70.80722</v>
      </c>
      <c r="D3953">
        <f t="shared" si="125"/>
        <v>-3.42825117269115</v>
      </c>
      <c r="E3953">
        <v>0.00079926877513344</v>
      </c>
      <c r="G3953">
        <v>3944</v>
      </c>
      <c r="H3953">
        <f ca="1" t="shared" si="126"/>
        <v>0.0302783675816971</v>
      </c>
    </row>
    <row r="3954" spans="2:8">
      <c r="B3954" s="31">
        <v>44342</v>
      </c>
      <c r="C3954">
        <v>313.552155</v>
      </c>
      <c r="D3954">
        <f t="shared" si="125"/>
        <v>0.937804978568876</v>
      </c>
      <c r="E3954">
        <v>0.000792451896878341</v>
      </c>
      <c r="G3954">
        <v>3945</v>
      </c>
      <c r="H3954">
        <f ca="1" t="shared" si="126"/>
        <v>-0.00382863995287571</v>
      </c>
    </row>
    <row r="3955" spans="2:8">
      <c r="B3955" s="31">
        <v>37477</v>
      </c>
      <c r="C3955">
        <v>19.501383</v>
      </c>
      <c r="D3955">
        <f t="shared" si="125"/>
        <v>-2.21109277224082</v>
      </c>
      <c r="E3955">
        <v>0.000788508179137903</v>
      </c>
      <c r="G3955">
        <v>3946</v>
      </c>
      <c r="H3955">
        <f ca="1" t="shared" si="126"/>
        <v>-0.0210737538693335</v>
      </c>
    </row>
    <row r="3956" spans="2:8">
      <c r="B3956" s="31">
        <v>38237</v>
      </c>
      <c r="C3956">
        <v>62.62075</v>
      </c>
      <c r="D3956">
        <f t="shared" si="125"/>
        <v>-2.55251934861847</v>
      </c>
      <c r="E3956">
        <v>0.000765241553318952</v>
      </c>
      <c r="G3956">
        <v>3947</v>
      </c>
      <c r="H3956">
        <f ca="1" t="shared" si="126"/>
        <v>-0.000776049698374538</v>
      </c>
    </row>
    <row r="3957" spans="2:8">
      <c r="B3957" s="31">
        <v>40567</v>
      </c>
      <c r="C3957">
        <v>222.461426</v>
      </c>
      <c r="D3957">
        <f t="shared" si="125"/>
        <v>-0.782942747116977</v>
      </c>
      <c r="E3957">
        <v>0.00075724139249197</v>
      </c>
      <c r="G3957">
        <v>3948</v>
      </c>
      <c r="H3957">
        <f ca="1" t="shared" si="126"/>
        <v>0.0272714817758239</v>
      </c>
    </row>
    <row r="3958" spans="2:8">
      <c r="B3958" s="31">
        <v>44832</v>
      </c>
      <c r="C3958">
        <v>396.635986</v>
      </c>
      <c r="D3958">
        <f t="shared" si="125"/>
        <v>0.948473722200285</v>
      </c>
      <c r="E3958">
        <v>0.000751711923587301</v>
      </c>
      <c r="G3958">
        <v>3949</v>
      </c>
      <c r="H3958">
        <f ca="1" t="shared" si="126"/>
        <v>-0.0302444984443722</v>
      </c>
    </row>
    <row r="3959" spans="2:8">
      <c r="B3959" s="31">
        <v>36612</v>
      </c>
      <c r="C3959">
        <v>20.437176</v>
      </c>
      <c r="D3959">
        <f t="shared" si="125"/>
        <v>-6.22856078550187</v>
      </c>
      <c r="E3959">
        <v>0.000738898564067822</v>
      </c>
      <c r="G3959">
        <v>3950</v>
      </c>
      <c r="H3959">
        <f ca="1" t="shared" si="126"/>
        <v>0.0322434985695235</v>
      </c>
    </row>
    <row r="3960" spans="2:8">
      <c r="B3960" s="31">
        <v>39056</v>
      </c>
      <c r="C3960">
        <v>147.731369</v>
      </c>
      <c r="D3960">
        <f t="shared" si="125"/>
        <v>0.0758777101700046</v>
      </c>
      <c r="E3960">
        <v>0.000736336505485141</v>
      </c>
      <c r="G3960">
        <v>3951</v>
      </c>
      <c r="H3960">
        <f ca="1" t="shared" si="126"/>
        <v>0.0139796096570807</v>
      </c>
    </row>
    <row r="3961" spans="2:8">
      <c r="B3961" s="31">
        <v>39027</v>
      </c>
      <c r="C3961">
        <v>136.521851</v>
      </c>
      <c r="D3961">
        <f t="shared" si="125"/>
        <v>-3.50353185586386</v>
      </c>
      <c r="E3961">
        <v>0.000735435384625718</v>
      </c>
      <c r="G3961">
        <v>3952</v>
      </c>
      <c r="H3961">
        <f ca="1" t="shared" si="126"/>
        <v>-0.0349736484289135</v>
      </c>
    </row>
    <row r="3962" spans="2:8">
      <c r="B3962" s="31">
        <v>45117</v>
      </c>
      <c r="C3962">
        <v>614.830505</v>
      </c>
      <c r="D3962">
        <f t="shared" si="125"/>
        <v>0.916776388640638</v>
      </c>
      <c r="E3962">
        <v>0.000727361437604753</v>
      </c>
      <c r="G3962">
        <v>3953</v>
      </c>
      <c r="H3962">
        <f ca="1" t="shared" si="126"/>
        <v>0.0160833253094067</v>
      </c>
    </row>
    <row r="3963" spans="2:8">
      <c r="B3963" s="31">
        <v>35681</v>
      </c>
      <c r="C3963">
        <v>51.168415</v>
      </c>
      <c r="D3963">
        <f t="shared" si="125"/>
        <v>-3.15957514025009</v>
      </c>
      <c r="E3963">
        <v>0.000706295084575185</v>
      </c>
      <c r="G3963">
        <v>3954</v>
      </c>
      <c r="H3963">
        <f ca="1" t="shared" si="126"/>
        <v>-0.0297520438675964</v>
      </c>
    </row>
    <row r="3964" spans="2:8">
      <c r="B3964" s="31">
        <v>40625</v>
      </c>
      <c r="C3964">
        <v>212.838867</v>
      </c>
      <c r="D3964">
        <f t="shared" si="125"/>
        <v>0.945913732006476</v>
      </c>
      <c r="E3964">
        <v>0.000703795327006619</v>
      </c>
      <c r="G3964">
        <v>3955</v>
      </c>
      <c r="H3964">
        <f ca="1" t="shared" si="126"/>
        <v>-0.00678757221611463</v>
      </c>
    </row>
    <row r="3965" spans="2:8">
      <c r="B3965" s="31">
        <v>37145</v>
      </c>
      <c r="C3965">
        <v>11.51166</v>
      </c>
      <c r="D3965">
        <f t="shared" si="125"/>
        <v>-31.4004479805693</v>
      </c>
      <c r="E3965">
        <v>0.000668018339665906</v>
      </c>
      <c r="G3965">
        <v>3956</v>
      </c>
      <c r="H3965">
        <f ca="1" t="shared" si="126"/>
        <v>0.0484163003555786</v>
      </c>
    </row>
    <row r="3966" spans="2:8">
      <c r="B3966" s="31">
        <v>42989</v>
      </c>
      <c r="C3966">
        <v>372.982941</v>
      </c>
      <c r="D3966">
        <f t="shared" si="125"/>
        <v>0.937798270511251</v>
      </c>
      <c r="E3966">
        <v>0.000666180601541204</v>
      </c>
      <c r="G3966">
        <v>3957</v>
      </c>
      <c r="H3966">
        <f ca="1" t="shared" si="126"/>
        <v>-0.0319118949850968</v>
      </c>
    </row>
    <row r="3967" spans="2:8">
      <c r="B3967" s="31">
        <v>37743</v>
      </c>
      <c r="C3967">
        <v>23.200184</v>
      </c>
      <c r="D3967">
        <f t="shared" si="125"/>
        <v>0.483592931849161</v>
      </c>
      <c r="E3967">
        <v>0.000662882673689112</v>
      </c>
      <c r="G3967">
        <v>3958</v>
      </c>
      <c r="H3967">
        <f ca="1" t="shared" si="126"/>
        <v>-0.0284969397193593</v>
      </c>
    </row>
    <row r="3968" spans="2:8">
      <c r="B3968" s="31">
        <v>36811</v>
      </c>
      <c r="C3968">
        <v>11.980739</v>
      </c>
      <c r="D3968">
        <f t="shared" si="125"/>
        <v>-9.00451992151736</v>
      </c>
      <c r="E3968">
        <v>0.000641780110559054</v>
      </c>
      <c r="G3968">
        <v>3959</v>
      </c>
      <c r="H3968">
        <f ca="1" t="shared" si="126"/>
        <v>0.0371016165348187</v>
      </c>
    </row>
    <row r="3969" spans="2:8">
      <c r="B3969" s="31">
        <v>39434</v>
      </c>
      <c r="C3969">
        <v>119.861542</v>
      </c>
      <c r="D3969">
        <f t="shared" si="125"/>
        <v>-1.6292192453189</v>
      </c>
      <c r="E3969">
        <v>0.000641039642223192</v>
      </c>
      <c r="G3969">
        <v>3960</v>
      </c>
      <c r="H3969">
        <f ca="1" t="shared" si="126"/>
        <v>-0.00761364349382163</v>
      </c>
    </row>
    <row r="3970" spans="2:8">
      <c r="B3970" s="31">
        <v>44384</v>
      </c>
      <c r="C3970">
        <v>315.142273</v>
      </c>
      <c r="D3970">
        <f t="shared" si="125"/>
        <v>-0.551403260964612</v>
      </c>
      <c r="E3970">
        <v>0.000630800806593056</v>
      </c>
      <c r="G3970">
        <v>3961</v>
      </c>
      <c r="H3970">
        <f ca="1" t="shared" si="126"/>
        <v>-0.0242301064504116</v>
      </c>
    </row>
    <row r="3971" spans="2:8">
      <c r="B3971" s="31">
        <v>44546</v>
      </c>
      <c r="C3971">
        <v>488.91275</v>
      </c>
      <c r="D3971">
        <f t="shared" si="125"/>
        <v>0.716093366352176</v>
      </c>
      <c r="E3971">
        <v>0.000609834781359263</v>
      </c>
      <c r="G3971">
        <v>3962</v>
      </c>
      <c r="H3971">
        <f ca="1" t="shared" si="126"/>
        <v>-0.0385122580258672</v>
      </c>
    </row>
    <row r="3972" spans="2:8">
      <c r="B3972" s="31">
        <v>39023</v>
      </c>
      <c r="C3972">
        <v>138.805573</v>
      </c>
      <c r="D3972">
        <f t="shared" si="125"/>
        <v>-0.195335766525743</v>
      </c>
      <c r="E3972">
        <v>0.000602857638864509</v>
      </c>
      <c r="G3972">
        <v>3963</v>
      </c>
      <c r="H3972">
        <f ca="1" t="shared" si="126"/>
        <v>0.019067115237136</v>
      </c>
    </row>
    <row r="3973" spans="2:8">
      <c r="B3973" s="31">
        <v>43448</v>
      </c>
      <c r="C3973">
        <v>165.919266</v>
      </c>
      <c r="D3973">
        <f t="shared" si="125"/>
        <v>0.703456095327712</v>
      </c>
      <c r="E3973">
        <v>0.000598875600136791</v>
      </c>
      <c r="G3973">
        <v>3964</v>
      </c>
      <c r="H3973">
        <f ca="1" t="shared" si="126"/>
        <v>0.0107138973932862</v>
      </c>
    </row>
    <row r="3974" spans="2:8">
      <c r="B3974" s="31">
        <v>35745</v>
      </c>
      <c r="C3974">
        <v>49.202347</v>
      </c>
      <c r="D3974">
        <f t="shared" si="125"/>
        <v>-1.95764181737103</v>
      </c>
      <c r="E3974">
        <v>0.000587532948377468</v>
      </c>
      <c r="G3974">
        <v>3965</v>
      </c>
      <c r="H3974">
        <f ca="1" t="shared" si="126"/>
        <v>0.0234645203066174</v>
      </c>
    </row>
    <row r="3975" spans="2:8">
      <c r="B3975" s="31">
        <v>39132</v>
      </c>
      <c r="C3975">
        <v>145.522919</v>
      </c>
      <c r="D3975">
        <f t="shared" si="125"/>
        <v>0.0918602244365371</v>
      </c>
      <c r="E3975">
        <v>0.000574919748551765</v>
      </c>
      <c r="G3975">
        <v>3966</v>
      </c>
      <c r="H3975">
        <f ca="1" t="shared" si="126"/>
        <v>-0.0216148512305842</v>
      </c>
    </row>
    <row r="3976" spans="2:8">
      <c r="B3976" s="31">
        <v>38940</v>
      </c>
      <c r="C3976">
        <v>132.155151</v>
      </c>
      <c r="D3976">
        <f t="shared" si="125"/>
        <v>-0.323921940810313</v>
      </c>
      <c r="E3976">
        <v>0.000569799961864472</v>
      </c>
      <c r="G3976">
        <v>3967</v>
      </c>
      <c r="H3976">
        <f ca="1" t="shared" si="126"/>
        <v>-0.0137844554433543</v>
      </c>
    </row>
    <row r="3977" spans="2:8">
      <c r="B3977" s="31">
        <v>43822</v>
      </c>
      <c r="C3977">
        <v>174.963104</v>
      </c>
      <c r="D3977">
        <f t="shared" si="125"/>
        <v>-2.53355749792825</v>
      </c>
      <c r="E3977">
        <v>0.000568096917164801</v>
      </c>
      <c r="G3977">
        <v>3968</v>
      </c>
      <c r="H3977">
        <f ca="1" t="shared" si="126"/>
        <v>0.00407410731689908</v>
      </c>
    </row>
    <row r="3978" spans="2:8">
      <c r="B3978" s="31">
        <v>45196</v>
      </c>
      <c r="C3978">
        <v>618.242188</v>
      </c>
      <c r="D3978">
        <f t="shared" ref="D3978:D4041" si="127">(C3978-C3979)/C3978</f>
        <v>0.714748630192154</v>
      </c>
      <c r="E3978">
        <v>0.000564503695758864</v>
      </c>
      <c r="G3978">
        <v>3969</v>
      </c>
      <c r="H3978">
        <f ca="1" t="shared" si="126"/>
        <v>0.0171850301285912</v>
      </c>
    </row>
    <row r="3979" spans="2:8">
      <c r="B3979" s="31">
        <v>43524</v>
      </c>
      <c r="C3979">
        <v>176.354431</v>
      </c>
      <c r="D3979">
        <f t="shared" si="127"/>
        <v>-0.045083114469633</v>
      </c>
      <c r="E3979">
        <v>0.000563439202726956</v>
      </c>
      <c r="G3979">
        <v>3970</v>
      </c>
      <c r="H3979">
        <f ca="1" t="shared" ref="H3979:H4042" si="128">_xlfn.NORM.INV(RAND(),N$12,N$13)</f>
        <v>-0.00733751716396332</v>
      </c>
    </row>
    <row r="3980" spans="2:8">
      <c r="B3980" s="31">
        <v>43481</v>
      </c>
      <c r="C3980">
        <v>184.305038</v>
      </c>
      <c r="D3980">
        <f t="shared" si="127"/>
        <v>0.442153008318742</v>
      </c>
      <c r="E3980">
        <v>0.000539133390374309</v>
      </c>
      <c r="G3980">
        <v>3971</v>
      </c>
      <c r="H3980">
        <f ca="1" t="shared" si="128"/>
        <v>0.00831845014446135</v>
      </c>
    </row>
    <row r="3981" spans="2:8">
      <c r="B3981" s="31">
        <v>40093</v>
      </c>
      <c r="C3981">
        <v>102.814011</v>
      </c>
      <c r="D3981">
        <f t="shared" si="127"/>
        <v>-1.65442023266654</v>
      </c>
      <c r="E3981">
        <v>0.000537329489071283</v>
      </c>
      <c r="G3981">
        <v>3972</v>
      </c>
      <c r="H3981">
        <f ca="1" t="shared" si="128"/>
        <v>-0.0260477475039175</v>
      </c>
    </row>
    <row r="3982" spans="2:8">
      <c r="B3982" s="31">
        <v>41225</v>
      </c>
      <c r="C3982">
        <v>272.911591</v>
      </c>
      <c r="D3982">
        <f t="shared" si="127"/>
        <v>0.800299405385094</v>
      </c>
      <c r="E3982">
        <v>0.000534176652101209</v>
      </c>
      <c r="G3982">
        <v>3973</v>
      </c>
      <c r="H3982">
        <f ca="1" t="shared" si="128"/>
        <v>0.0129446582215746</v>
      </c>
    </row>
    <row r="3983" spans="2:8">
      <c r="B3983" s="31">
        <v>35653</v>
      </c>
      <c r="C3983">
        <v>54.500607</v>
      </c>
      <c r="D3983">
        <f t="shared" si="127"/>
        <v>-3.58950958105843</v>
      </c>
      <c r="E3983">
        <v>0.000530342717100458</v>
      </c>
      <c r="G3983">
        <v>3974</v>
      </c>
      <c r="H3983">
        <f ca="1" t="shared" si="128"/>
        <v>0.0417027076977863</v>
      </c>
    </row>
    <row r="3984" spans="2:8">
      <c r="B3984" s="31">
        <v>40520</v>
      </c>
      <c r="C3984">
        <v>250.131058</v>
      </c>
      <c r="D3984">
        <f t="shared" si="127"/>
        <v>0.0495472097671293</v>
      </c>
      <c r="E3984">
        <v>0.00052401729336621</v>
      </c>
      <c r="G3984">
        <v>3975</v>
      </c>
      <c r="H3984">
        <f ca="1" t="shared" si="128"/>
        <v>0.0102708507028676</v>
      </c>
    </row>
    <row r="3985" spans="2:8">
      <c r="B3985" s="31">
        <v>40491</v>
      </c>
      <c r="C3985">
        <v>237.737762</v>
      </c>
      <c r="D3985">
        <f t="shared" si="127"/>
        <v>0.216710023542663</v>
      </c>
      <c r="E3985">
        <v>0.000511858103551955</v>
      </c>
      <c r="G3985">
        <v>3976</v>
      </c>
      <c r="H3985">
        <f ca="1" t="shared" si="128"/>
        <v>0.0241792265669898</v>
      </c>
    </row>
    <row r="3986" spans="2:8">
      <c r="B3986" s="31">
        <v>40725</v>
      </c>
      <c r="C3986">
        <v>186.217606</v>
      </c>
      <c r="D3986">
        <f t="shared" si="127"/>
        <v>0.708080931939378</v>
      </c>
      <c r="E3986">
        <v>0.000502627017984464</v>
      </c>
      <c r="G3986">
        <v>3977</v>
      </c>
      <c r="H3986">
        <f ca="1" t="shared" si="128"/>
        <v>0.0183922723026008</v>
      </c>
    </row>
    <row r="3987" spans="2:8">
      <c r="B3987" s="31">
        <v>39735</v>
      </c>
      <c r="C3987">
        <v>54.36047</v>
      </c>
      <c r="D3987">
        <f t="shared" si="127"/>
        <v>-0.0403744485652902</v>
      </c>
      <c r="E3987">
        <v>0.000500897067299057</v>
      </c>
      <c r="G3987">
        <v>3978</v>
      </c>
      <c r="H3987">
        <f ca="1" t="shared" si="128"/>
        <v>0.020448476324646</v>
      </c>
    </row>
    <row r="3988" spans="2:8">
      <c r="B3988" s="31">
        <v>35545</v>
      </c>
      <c r="C3988">
        <v>56.555244</v>
      </c>
      <c r="D3988">
        <f t="shared" si="127"/>
        <v>-6.06310608438008</v>
      </c>
      <c r="E3988">
        <v>0.000500484093040128</v>
      </c>
      <c r="G3988">
        <v>3979</v>
      </c>
      <c r="H3988">
        <f ca="1" t="shared" si="128"/>
        <v>0.0424120718583152</v>
      </c>
    </row>
    <row r="3989" spans="2:8">
      <c r="B3989" s="31">
        <v>42198</v>
      </c>
      <c r="C3989">
        <v>399.455688</v>
      </c>
      <c r="D3989">
        <f t="shared" si="127"/>
        <v>0.228113297012308</v>
      </c>
      <c r="E3989">
        <v>0.000497424385154914</v>
      </c>
      <c r="G3989">
        <v>3980</v>
      </c>
      <c r="H3989">
        <f ca="1" t="shared" si="128"/>
        <v>0.0206385954517612</v>
      </c>
    </row>
    <row r="3990" spans="2:8">
      <c r="B3990" s="31">
        <v>43236</v>
      </c>
      <c r="C3990">
        <v>308.334534</v>
      </c>
      <c r="D3990">
        <f t="shared" si="127"/>
        <v>-0.0273973203403807</v>
      </c>
      <c r="E3990">
        <v>0.000483397036544708</v>
      </c>
      <c r="G3990">
        <v>3981</v>
      </c>
      <c r="H3990">
        <f ca="1" t="shared" si="128"/>
        <v>-0.0273198657509914</v>
      </c>
    </row>
    <row r="3991" spans="2:8">
      <c r="B3991" s="31">
        <v>44344</v>
      </c>
      <c r="C3991">
        <v>316.782074</v>
      </c>
      <c r="D3991">
        <f t="shared" si="127"/>
        <v>0.789544682379976</v>
      </c>
      <c r="E3991">
        <v>0.000470601123724038</v>
      </c>
      <c r="G3991">
        <v>3982</v>
      </c>
      <c r="H3991">
        <f ca="1" t="shared" si="128"/>
        <v>0.0162437747918746</v>
      </c>
    </row>
    <row r="3992" spans="2:8">
      <c r="B3992" s="31">
        <v>37959</v>
      </c>
      <c r="C3992">
        <v>66.668472</v>
      </c>
      <c r="D3992">
        <f t="shared" si="127"/>
        <v>0.751202592433797</v>
      </c>
      <c r="E3992">
        <v>0.000470567257038536</v>
      </c>
      <c r="G3992">
        <v>3983</v>
      </c>
      <c r="H3992">
        <f ca="1" t="shared" si="128"/>
        <v>-0.0288552038047647</v>
      </c>
    </row>
    <row r="3993" spans="2:8">
      <c r="B3993" s="31">
        <v>37231</v>
      </c>
      <c r="C3993">
        <v>16.586943</v>
      </c>
      <c r="D3993">
        <f t="shared" si="127"/>
        <v>-5.53385858985589</v>
      </c>
      <c r="E3993">
        <v>0.00046367796645839</v>
      </c>
      <c r="G3993">
        <v>3984</v>
      </c>
      <c r="H3993">
        <f ca="1" t="shared" si="128"/>
        <v>0.0112368659398452</v>
      </c>
    </row>
    <row r="3994" spans="2:8">
      <c r="B3994" s="31">
        <v>44019</v>
      </c>
      <c r="C3994">
        <v>108.37674</v>
      </c>
      <c r="D3994">
        <f t="shared" si="127"/>
        <v>-3.05777167683767</v>
      </c>
      <c r="E3994">
        <v>0.000458502442498231</v>
      </c>
      <c r="G3994">
        <v>3985</v>
      </c>
      <c r="H3994">
        <f ca="1" t="shared" si="128"/>
        <v>-0.0208841002651973</v>
      </c>
    </row>
    <row r="3995" spans="2:8">
      <c r="B3995" s="31">
        <v>42914</v>
      </c>
      <c r="C3995">
        <v>439.768066</v>
      </c>
      <c r="D3995">
        <f t="shared" si="127"/>
        <v>0.890139185322292</v>
      </c>
      <c r="E3995">
        <v>0.000452036005724826</v>
      </c>
      <c r="G3995">
        <v>3986</v>
      </c>
      <c r="H3995">
        <f ca="1" t="shared" si="128"/>
        <v>0.0132142706653525</v>
      </c>
    </row>
    <row r="3996" spans="2:8">
      <c r="B3996" s="31">
        <v>35740</v>
      </c>
      <c r="C3996">
        <v>48.313278</v>
      </c>
      <c r="D3996">
        <f t="shared" si="127"/>
        <v>-12.8003985777988</v>
      </c>
      <c r="E3996">
        <v>0.000448717224279398</v>
      </c>
      <c r="G3996">
        <v>3987</v>
      </c>
      <c r="H3996">
        <f ca="1" t="shared" si="128"/>
        <v>0.0315791187847781</v>
      </c>
    </row>
    <row r="3997" spans="2:8">
      <c r="B3997" s="31">
        <v>45218</v>
      </c>
      <c r="C3997">
        <v>666.742493</v>
      </c>
      <c r="D3997">
        <f t="shared" si="127"/>
        <v>0.928946234119804</v>
      </c>
      <c r="E3997">
        <v>0.000448558481182661</v>
      </c>
      <c r="G3997">
        <v>3988</v>
      </c>
      <c r="H3997">
        <f ca="1" t="shared" si="128"/>
        <v>-0.0262164680802942</v>
      </c>
    </row>
    <row r="3998" spans="2:8">
      <c r="B3998" s="31">
        <v>35451</v>
      </c>
      <c r="C3998">
        <v>47.374565</v>
      </c>
      <c r="D3998">
        <f t="shared" si="127"/>
        <v>-2.07148893082184</v>
      </c>
      <c r="E3998">
        <v>0.000447940788480001</v>
      </c>
      <c r="G3998">
        <v>3989</v>
      </c>
      <c r="H3998">
        <f ca="1" t="shared" si="128"/>
        <v>0.018993120151374</v>
      </c>
    </row>
    <row r="3999" spans="2:8">
      <c r="B3999" s="31">
        <v>40189</v>
      </c>
      <c r="C3999">
        <v>145.510452</v>
      </c>
      <c r="D3999">
        <f t="shared" si="127"/>
        <v>0.534735003091049</v>
      </c>
      <c r="E3999">
        <v>0.000442731082987627</v>
      </c>
      <c r="G3999">
        <v>3990</v>
      </c>
      <c r="H3999">
        <f ca="1" t="shared" si="128"/>
        <v>-0.00676391986132945</v>
      </c>
    </row>
    <row r="4000" spans="2:8">
      <c r="B4000" s="31">
        <v>35174</v>
      </c>
      <c r="C4000">
        <v>67.70092</v>
      </c>
      <c r="D4000">
        <f t="shared" si="127"/>
        <v>0.230530796331867</v>
      </c>
      <c r="E4000">
        <v>0.000412904285495589</v>
      </c>
      <c r="G4000">
        <v>3991</v>
      </c>
      <c r="H4000">
        <f ca="1" t="shared" si="128"/>
        <v>-0.02888891816672</v>
      </c>
    </row>
    <row r="4001" spans="2:8">
      <c r="B4001" s="31">
        <v>35072</v>
      </c>
      <c r="C4001">
        <v>52.093773</v>
      </c>
      <c r="D4001">
        <f t="shared" si="127"/>
        <v>-3.74651607592332</v>
      </c>
      <c r="E4001">
        <v>0.000402543313574127</v>
      </c>
      <c r="G4001">
        <v>3992</v>
      </c>
      <c r="H4001">
        <f ca="1" t="shared" si="128"/>
        <v>0.000608785846389408</v>
      </c>
    </row>
    <row r="4002" spans="2:8">
      <c r="B4002" s="31">
        <v>43326</v>
      </c>
      <c r="C4002">
        <v>247.263931</v>
      </c>
      <c r="D4002">
        <f t="shared" si="127"/>
        <v>0.922188695608823</v>
      </c>
      <c r="E4002">
        <v>0.000401918709284068</v>
      </c>
      <c r="G4002">
        <v>3993</v>
      </c>
      <c r="H4002">
        <f ca="1" t="shared" si="128"/>
        <v>0.0886685266428116</v>
      </c>
    </row>
    <row r="4003" spans="2:8">
      <c r="B4003" s="31">
        <v>37350</v>
      </c>
      <c r="C4003">
        <v>19.239929</v>
      </c>
      <c r="D4003">
        <f t="shared" si="127"/>
        <v>-8.83487626175751</v>
      </c>
      <c r="E4003">
        <v>0.00039968962463428</v>
      </c>
      <c r="G4003">
        <v>3994</v>
      </c>
      <c r="H4003">
        <f ca="1" t="shared" si="128"/>
        <v>0.00812030157817463</v>
      </c>
    </row>
    <row r="4004" spans="2:8">
      <c r="B4004" s="31">
        <v>40422</v>
      </c>
      <c r="C4004">
        <v>189.222321</v>
      </c>
      <c r="D4004">
        <f t="shared" si="127"/>
        <v>0.895624634051498</v>
      </c>
      <c r="E4004">
        <v>0.00039569856031938</v>
      </c>
      <c r="G4004">
        <v>3995</v>
      </c>
      <c r="H4004">
        <f ca="1" t="shared" si="128"/>
        <v>-0.0519028486129474</v>
      </c>
    </row>
    <row r="4005" spans="2:8">
      <c r="B4005" s="31">
        <v>36665</v>
      </c>
      <c r="C4005">
        <v>19.750149</v>
      </c>
      <c r="D4005">
        <f t="shared" si="127"/>
        <v>-25.8557482275197</v>
      </c>
      <c r="E4005">
        <v>0.00038242749459771</v>
      </c>
      <c r="G4005">
        <v>3996</v>
      </c>
      <c r="H4005">
        <f ca="1" t="shared" si="128"/>
        <v>-0.00364825337826225</v>
      </c>
    </row>
    <row r="4006" spans="2:8">
      <c r="B4006" s="31">
        <v>42684</v>
      </c>
      <c r="C4006">
        <v>530.405029</v>
      </c>
      <c r="D4006">
        <f t="shared" si="127"/>
        <v>0.960449415346701</v>
      </c>
      <c r="E4006">
        <v>0.000374790941131948</v>
      </c>
      <c r="G4006">
        <v>3997</v>
      </c>
      <c r="H4006">
        <f ca="1" t="shared" si="128"/>
        <v>-0.016294764892851</v>
      </c>
    </row>
    <row r="4007" spans="2:8">
      <c r="B4007" s="31">
        <v>37516</v>
      </c>
      <c r="C4007">
        <v>20.977829</v>
      </c>
      <c r="D4007">
        <f t="shared" si="127"/>
        <v>-0.897856446441622</v>
      </c>
      <c r="E4007">
        <v>0.000366529825369402</v>
      </c>
      <c r="G4007">
        <v>3998</v>
      </c>
      <c r="H4007">
        <f ca="1" t="shared" si="128"/>
        <v>0.0235434369021598</v>
      </c>
    </row>
    <row r="4008" spans="2:8">
      <c r="B4008" s="31">
        <v>35914</v>
      </c>
      <c r="C4008">
        <v>39.812908</v>
      </c>
      <c r="D4008">
        <f t="shared" si="127"/>
        <v>0.477821841097365</v>
      </c>
      <c r="E4008">
        <v>0.000363048084807084</v>
      </c>
      <c r="G4008">
        <v>3999</v>
      </c>
      <c r="H4008">
        <f ca="1" t="shared" si="128"/>
        <v>0.0284703215416736</v>
      </c>
    </row>
    <row r="4009" spans="2:8">
      <c r="B4009" s="31">
        <v>36273</v>
      </c>
      <c r="C4009">
        <v>20.789431</v>
      </c>
      <c r="D4009">
        <f t="shared" si="127"/>
        <v>-18.8146061332799</v>
      </c>
      <c r="E4009">
        <v>0.000357633645673177</v>
      </c>
      <c r="G4009">
        <v>4000</v>
      </c>
      <c r="H4009">
        <f ca="1" t="shared" si="128"/>
        <v>0.0415199219567669</v>
      </c>
    </row>
    <row r="4010" spans="2:8">
      <c r="B4010" s="31">
        <v>41793</v>
      </c>
      <c r="C4010">
        <v>411.934387</v>
      </c>
      <c r="D4010">
        <f t="shared" si="127"/>
        <v>0.24934928532684</v>
      </c>
      <c r="E4010">
        <v>0.00035641598427662</v>
      </c>
      <c r="G4010">
        <v>4001</v>
      </c>
      <c r="H4010">
        <f ca="1" t="shared" si="128"/>
        <v>0.0178134663952752</v>
      </c>
    </row>
    <row r="4011" spans="2:8">
      <c r="B4011" s="31">
        <v>41277</v>
      </c>
      <c r="C4011">
        <v>309.218842</v>
      </c>
      <c r="D4011">
        <f t="shared" si="127"/>
        <v>0.91972437113001</v>
      </c>
      <c r="E4011">
        <v>0.000314434267236439</v>
      </c>
      <c r="G4011">
        <v>4002</v>
      </c>
      <c r="H4011">
        <f ca="1" t="shared" si="128"/>
        <v>0.0137384930880117</v>
      </c>
    </row>
    <row r="4012" spans="2:8">
      <c r="B4012" s="31">
        <v>37621</v>
      </c>
      <c r="C4012">
        <v>24.822737</v>
      </c>
      <c r="D4012">
        <f t="shared" si="127"/>
        <v>-18.6080842334187</v>
      </c>
      <c r="E4012">
        <v>0.000309675762185317</v>
      </c>
      <c r="G4012">
        <v>4003</v>
      </c>
      <c r="H4012">
        <f ca="1" t="shared" si="128"/>
        <v>-0.00803501346433383</v>
      </c>
    </row>
    <row r="4013" spans="2:8">
      <c r="B4013" s="31">
        <v>44566</v>
      </c>
      <c r="C4013">
        <v>486.726318</v>
      </c>
      <c r="D4013">
        <f t="shared" si="127"/>
        <v>0.305743138385215</v>
      </c>
      <c r="E4013">
        <v>0.000306223424721397</v>
      </c>
      <c r="G4013">
        <v>4004</v>
      </c>
      <c r="H4013">
        <f ca="1" t="shared" si="128"/>
        <v>0.0114003115463389</v>
      </c>
    </row>
    <row r="4014" spans="2:8">
      <c r="B4014" s="31">
        <v>42247</v>
      </c>
      <c r="C4014">
        <v>337.913086</v>
      </c>
      <c r="D4014">
        <f t="shared" si="127"/>
        <v>-1.59252040330868</v>
      </c>
      <c r="E4014">
        <v>0.000294054903810486</v>
      </c>
      <c r="G4014">
        <v>4005</v>
      </c>
      <c r="H4014">
        <f ca="1" t="shared" si="128"/>
        <v>0.0125674024313723</v>
      </c>
    </row>
    <row r="4015" spans="2:8">
      <c r="B4015" s="31">
        <v>45324</v>
      </c>
      <c r="C4015">
        <v>876.04657</v>
      </c>
      <c r="D4015">
        <f t="shared" si="127"/>
        <v>0.910075086533356</v>
      </c>
      <c r="E4015">
        <v>0.000284467753808974</v>
      </c>
      <c r="G4015">
        <v>4006</v>
      </c>
      <c r="H4015">
        <f ca="1" t="shared" si="128"/>
        <v>-0.0354794424124349</v>
      </c>
    </row>
    <row r="4016" spans="2:8">
      <c r="B4016" s="31">
        <v>35268</v>
      </c>
      <c r="C4016">
        <v>78.778412</v>
      </c>
      <c r="D4016">
        <f t="shared" si="127"/>
        <v>-3.86377721094454</v>
      </c>
      <c r="E4016">
        <v>0.000269045788838773</v>
      </c>
      <c r="G4016">
        <v>4007</v>
      </c>
      <c r="H4016">
        <f ca="1" t="shared" si="128"/>
        <v>0.0234948910986164</v>
      </c>
    </row>
    <row r="4017" spans="2:8">
      <c r="B4017" s="31">
        <v>41689</v>
      </c>
      <c r="C4017">
        <v>383.160645</v>
      </c>
      <c r="D4017">
        <f t="shared" si="127"/>
        <v>-0.0413939537031525</v>
      </c>
      <c r="E4017">
        <v>0.000255428111621433</v>
      </c>
      <c r="G4017">
        <v>4008</v>
      </c>
      <c r="H4017">
        <f ca="1" t="shared" si="128"/>
        <v>-0.00851133979529277</v>
      </c>
    </row>
    <row r="4018" spans="2:8">
      <c r="B4018" s="31">
        <v>43007</v>
      </c>
      <c r="C4018">
        <v>399.021179</v>
      </c>
      <c r="D4018">
        <f t="shared" si="127"/>
        <v>0.832118805904285</v>
      </c>
      <c r="E4018">
        <v>0.000249099559700346</v>
      </c>
      <c r="G4018">
        <v>4009</v>
      </c>
      <c r="H4018">
        <f ca="1" t="shared" si="128"/>
        <v>0.00819950129380293</v>
      </c>
    </row>
    <row r="4019" spans="2:8">
      <c r="B4019" s="31">
        <v>38294</v>
      </c>
      <c r="C4019">
        <v>66.988152</v>
      </c>
      <c r="D4019">
        <f t="shared" si="127"/>
        <v>-8.35562460358662</v>
      </c>
      <c r="E4019">
        <v>0.000238609358860998</v>
      </c>
      <c r="G4019">
        <v>4010</v>
      </c>
      <c r="H4019">
        <f ca="1" t="shared" si="128"/>
        <v>-0.0585652013051482</v>
      </c>
    </row>
    <row r="4020" spans="2:8">
      <c r="B4020" s="31">
        <v>45230</v>
      </c>
      <c r="C4020">
        <v>626.716003</v>
      </c>
      <c r="D4020">
        <f t="shared" si="127"/>
        <v>0.90581015209851</v>
      </c>
      <c r="E4020">
        <v>0.000238602491853095</v>
      </c>
      <c r="G4020">
        <v>4011</v>
      </c>
      <c r="H4020">
        <f ca="1" t="shared" si="128"/>
        <v>-0.0112050225778612</v>
      </c>
    </row>
    <row r="4021" spans="2:8">
      <c r="B4021" s="31">
        <v>35146</v>
      </c>
      <c r="C4021">
        <v>59.030285</v>
      </c>
      <c r="D4021">
        <f t="shared" si="127"/>
        <v>-0.269900069091654</v>
      </c>
      <c r="E4021">
        <v>0.00023677676636657</v>
      </c>
      <c r="G4021">
        <v>4012</v>
      </c>
      <c r="H4021">
        <f ca="1" t="shared" si="128"/>
        <v>-0.0340666466028659</v>
      </c>
    </row>
    <row r="4022" spans="2:8">
      <c r="B4022" s="31">
        <v>39657</v>
      </c>
      <c r="C4022">
        <v>74.962563</v>
      </c>
      <c r="D4022">
        <f t="shared" si="127"/>
        <v>0.545277980956975</v>
      </c>
      <c r="E4022">
        <v>0.000234597101489293</v>
      </c>
      <c r="G4022">
        <v>4013</v>
      </c>
      <c r="H4022">
        <f ca="1" t="shared" si="128"/>
        <v>-0.0230105536932995</v>
      </c>
    </row>
    <row r="4023" spans="2:8">
      <c r="B4023" s="31">
        <v>36483</v>
      </c>
      <c r="C4023">
        <v>34.087128</v>
      </c>
      <c r="D4023">
        <f t="shared" si="127"/>
        <v>-19.636213763741</v>
      </c>
      <c r="E4023">
        <v>0.00022157924246365</v>
      </c>
      <c r="G4023">
        <v>4014</v>
      </c>
      <c r="H4023">
        <f ca="1" t="shared" si="128"/>
        <v>0.0326541686031887</v>
      </c>
    </row>
    <row r="4024" spans="2:8">
      <c r="B4024" s="31">
        <v>45264</v>
      </c>
      <c r="C4024">
        <v>703.42926</v>
      </c>
      <c r="D4024">
        <f t="shared" si="127"/>
        <v>0.650660998946788</v>
      </c>
      <c r="E4024">
        <v>0.000212581432850848</v>
      </c>
      <c r="G4024">
        <v>4015</v>
      </c>
      <c r="H4024">
        <f ca="1" t="shared" si="128"/>
        <v>0.0140115014710969</v>
      </c>
    </row>
    <row r="4025" spans="2:8">
      <c r="B4025" s="31">
        <v>40949</v>
      </c>
      <c r="C4025">
        <v>245.735275</v>
      </c>
      <c r="D4025">
        <f t="shared" si="127"/>
        <v>-0.0466636464789192</v>
      </c>
      <c r="E4025">
        <v>0.000194290380166195</v>
      </c>
      <c r="G4025">
        <v>4016</v>
      </c>
      <c r="H4025">
        <f ca="1" t="shared" si="128"/>
        <v>-0.000360827395134976</v>
      </c>
    </row>
    <row r="4026" spans="2:8">
      <c r="B4026" s="31">
        <v>43305</v>
      </c>
      <c r="C4026">
        <v>257.202179</v>
      </c>
      <c r="D4026">
        <f t="shared" si="127"/>
        <v>-0.189335526585877</v>
      </c>
      <c r="E4026">
        <v>0.000193046576016685</v>
      </c>
      <c r="G4026">
        <v>4017</v>
      </c>
      <c r="H4026">
        <f ca="1" t="shared" si="128"/>
        <v>0.0405564754848575</v>
      </c>
    </row>
    <row r="4027" spans="2:8">
      <c r="B4027" s="31">
        <v>44293</v>
      </c>
      <c r="C4027">
        <v>305.899689</v>
      </c>
      <c r="D4027">
        <f t="shared" si="127"/>
        <v>0.82412705231616</v>
      </c>
      <c r="E4027">
        <v>0.000162415987287963</v>
      </c>
      <c r="G4027">
        <v>4018</v>
      </c>
      <c r="H4027">
        <f ca="1" t="shared" si="128"/>
        <v>-0.0344347899002303</v>
      </c>
    </row>
    <row r="4028" spans="2:8">
      <c r="B4028" s="31">
        <v>35656</v>
      </c>
      <c r="C4028">
        <v>53.79948</v>
      </c>
      <c r="D4028">
        <f t="shared" si="127"/>
        <v>-0.000134294978315743</v>
      </c>
      <c r="E4028">
        <v>0.000134350740936621</v>
      </c>
      <c r="G4028">
        <v>4019</v>
      </c>
      <c r="H4028">
        <f ca="1" t="shared" si="128"/>
        <v>0.0232430242598585</v>
      </c>
    </row>
    <row r="4029" spans="2:8">
      <c r="B4029" s="31">
        <v>35660</v>
      </c>
      <c r="C4029">
        <v>53.806705</v>
      </c>
      <c r="D4029">
        <f t="shared" si="127"/>
        <v>-7.00225854751745</v>
      </c>
      <c r="E4029">
        <v>0.000134276945596246</v>
      </c>
      <c r="G4029">
        <v>4020</v>
      </c>
      <c r="H4029">
        <f ca="1" t="shared" si="128"/>
        <v>-0.0121712346121805</v>
      </c>
    </row>
    <row r="4030" spans="2:8">
      <c r="B4030" s="31">
        <v>44893</v>
      </c>
      <c r="C4030">
        <v>430.575165</v>
      </c>
      <c r="D4030">
        <f t="shared" si="127"/>
        <v>-0.0499711287342826</v>
      </c>
      <c r="E4030">
        <v>0.000115387518924869</v>
      </c>
      <c r="G4030">
        <v>4021</v>
      </c>
      <c r="H4030">
        <f ca="1" t="shared" si="128"/>
        <v>-0.00436448824651378</v>
      </c>
    </row>
    <row r="4031" spans="2:8">
      <c r="B4031" s="31">
        <v>44764</v>
      </c>
      <c r="C4031">
        <v>452.091492</v>
      </c>
      <c r="D4031">
        <f t="shared" si="127"/>
        <v>-0.0858430863812849</v>
      </c>
      <c r="E4031">
        <v>0.000109895896912866</v>
      </c>
      <c r="G4031">
        <v>4022</v>
      </c>
      <c r="H4031">
        <f ca="1" t="shared" si="128"/>
        <v>0.0100847872290085</v>
      </c>
    </row>
    <row r="4032" spans="2:8">
      <c r="B4032" s="31">
        <v>44539</v>
      </c>
      <c r="C4032">
        <v>490.900421</v>
      </c>
      <c r="D4032">
        <f t="shared" si="127"/>
        <v>0.857705620097645</v>
      </c>
      <c r="E4032">
        <v>0.000101269010726713</v>
      </c>
      <c r="G4032">
        <v>4023</v>
      </c>
      <c r="H4032">
        <f ca="1" t="shared" si="128"/>
        <v>-0.00315002985755772</v>
      </c>
    </row>
    <row r="4033" spans="2:8">
      <c r="B4033" s="31">
        <v>35279</v>
      </c>
      <c r="C4033">
        <v>69.852371</v>
      </c>
      <c r="D4033">
        <f t="shared" si="127"/>
        <v>-6.17067049878665</v>
      </c>
      <c r="E4033">
        <v>0.000101141878204985</v>
      </c>
      <c r="G4033">
        <v>4024</v>
      </c>
      <c r="H4033">
        <f ca="1" t="shared" si="128"/>
        <v>0.0257234334709361</v>
      </c>
    </row>
    <row r="4034" spans="2:8">
      <c r="B4034" s="31">
        <v>42605</v>
      </c>
      <c r="C4034">
        <v>500.888336</v>
      </c>
      <c r="D4034">
        <f t="shared" si="127"/>
        <v>-0.0380442857826898</v>
      </c>
      <c r="E4034">
        <v>9.91278822671177e-5</v>
      </c>
      <c r="G4034">
        <v>4025</v>
      </c>
      <c r="H4034">
        <f ca="1" t="shared" si="128"/>
        <v>0.00175464668872565</v>
      </c>
    </row>
    <row r="4035" spans="2:8">
      <c r="B4035" s="31">
        <v>41976</v>
      </c>
      <c r="C4035">
        <v>519.944275</v>
      </c>
      <c r="D4035">
        <f t="shared" si="127"/>
        <v>0.795247100278198</v>
      </c>
      <c r="E4035">
        <v>9.46139853159132e-5</v>
      </c>
      <c r="G4035">
        <v>4026</v>
      </c>
      <c r="H4035">
        <f ca="1" t="shared" si="128"/>
        <v>-0.0171787060993439</v>
      </c>
    </row>
    <row r="4036" spans="2:8">
      <c r="B4036" s="31">
        <v>38723</v>
      </c>
      <c r="C4036">
        <v>106.460098</v>
      </c>
      <c r="D4036">
        <f t="shared" si="127"/>
        <v>-1.30090617613371</v>
      </c>
      <c r="E4036">
        <v>7.71087022670964e-5</v>
      </c>
      <c r="G4036">
        <v>4027</v>
      </c>
      <c r="H4036">
        <f ca="1" t="shared" si="128"/>
        <v>0.00499813759971513</v>
      </c>
    </row>
    <row r="4037" spans="2:8">
      <c r="B4037" s="31">
        <v>40546</v>
      </c>
      <c r="C4037">
        <v>244.954697</v>
      </c>
      <c r="D4037">
        <f t="shared" si="127"/>
        <v>0.409014728956187</v>
      </c>
      <c r="E4037">
        <v>7.65570133158287e-5</v>
      </c>
      <c r="G4037">
        <v>4028</v>
      </c>
      <c r="H4037">
        <f ca="1" t="shared" si="128"/>
        <v>-0.00344909221156879</v>
      </c>
    </row>
    <row r="4038" spans="2:8">
      <c r="B4038" s="31">
        <v>40177</v>
      </c>
      <c r="C4038">
        <v>144.764618</v>
      </c>
      <c r="D4038">
        <f t="shared" si="127"/>
        <v>-2.10337636507285</v>
      </c>
      <c r="E4038">
        <v>6.34547317356213e-5</v>
      </c>
      <c r="G4038">
        <v>4029</v>
      </c>
      <c r="H4038">
        <f ca="1" t="shared" si="128"/>
        <v>-0.0204566724821651</v>
      </c>
    </row>
    <row r="4039" spans="2:8">
      <c r="B4039" s="31">
        <v>44662</v>
      </c>
      <c r="C4039">
        <v>449.259094</v>
      </c>
      <c r="D4039">
        <f t="shared" si="127"/>
        <v>0.294878883408869</v>
      </c>
      <c r="E4039">
        <v>0</v>
      </c>
      <c r="G4039">
        <v>4030</v>
      </c>
      <c r="H4039">
        <f ca="1" t="shared" si="128"/>
        <v>-0.0340233433123239</v>
      </c>
    </row>
    <row r="4040" spans="2:8">
      <c r="B4040" s="31">
        <v>44347</v>
      </c>
      <c r="C4040">
        <v>316.782074</v>
      </c>
      <c r="D4040">
        <f t="shared" si="127"/>
        <v>0.727058813940337</v>
      </c>
      <c r="E4040">
        <v>0</v>
      </c>
      <c r="G4040">
        <v>4031</v>
      </c>
      <c r="H4040">
        <f ca="1" t="shared" si="128"/>
        <v>-0.00454983349429202</v>
      </c>
    </row>
    <row r="4041" spans="2:8">
      <c r="B4041" s="31">
        <v>43980</v>
      </c>
      <c r="C4041">
        <v>86.462875</v>
      </c>
      <c r="D4041">
        <f t="shared" si="127"/>
        <v>-0.943678139317019</v>
      </c>
      <c r="E4041">
        <v>0</v>
      </c>
      <c r="G4041">
        <v>4032</v>
      </c>
      <c r="H4041">
        <f ca="1" t="shared" si="128"/>
        <v>-0.0151758437297578</v>
      </c>
    </row>
    <row r="4042" spans="2:8">
      <c r="B4042" s="31">
        <v>43878</v>
      </c>
      <c r="C4042">
        <v>168.056</v>
      </c>
      <c r="D4042">
        <f t="shared" ref="D4042:D4105" si="129">(C4042-C4043)/C4042</f>
        <v>-0.00916611129623449</v>
      </c>
      <c r="E4042">
        <v>0</v>
      </c>
      <c r="G4042">
        <v>4033</v>
      </c>
      <c r="H4042">
        <f ca="1" t="shared" si="128"/>
        <v>0.0308076878345534</v>
      </c>
    </row>
    <row r="4043" spans="2:8">
      <c r="B4043" s="31">
        <v>43397</v>
      </c>
      <c r="C4043">
        <v>169.59642</v>
      </c>
      <c r="D4043">
        <f t="shared" si="129"/>
        <v>-1.51977733374325</v>
      </c>
      <c r="E4043">
        <v>0</v>
      </c>
      <c r="G4043">
        <v>4034</v>
      </c>
      <c r="H4043">
        <f ca="1" t="shared" ref="H4043:H4106" si="130">_xlfn.NORM.INV(RAND(),N$12,N$13)</f>
        <v>-0.045030686659689</v>
      </c>
    </row>
    <row r="4044" spans="2:8">
      <c r="B4044" s="31">
        <v>42955</v>
      </c>
      <c r="C4044">
        <v>427.345215</v>
      </c>
      <c r="D4044">
        <f t="shared" si="129"/>
        <v>-0.32041294998471</v>
      </c>
      <c r="E4044">
        <v>0</v>
      </c>
      <c r="G4044">
        <v>4035</v>
      </c>
      <c r="H4044">
        <f ca="1" t="shared" si="130"/>
        <v>0.0611553344241422</v>
      </c>
    </row>
    <row r="4045" spans="2:8">
      <c r="B4045" s="31">
        <v>42067</v>
      </c>
      <c r="C4045">
        <v>564.272156</v>
      </c>
      <c r="D4045">
        <f t="shared" si="129"/>
        <v>0.0902281061693924</v>
      </c>
      <c r="E4045">
        <v>0</v>
      </c>
      <c r="G4045">
        <v>4036</v>
      </c>
      <c r="H4045">
        <f ca="1" t="shared" si="130"/>
        <v>-0.0120501665417679</v>
      </c>
    </row>
    <row r="4046" spans="2:8">
      <c r="B4046" s="31">
        <v>42016</v>
      </c>
      <c r="C4046">
        <v>513.358948</v>
      </c>
      <c r="D4046">
        <f t="shared" si="129"/>
        <v>0.00449935470882264</v>
      </c>
      <c r="E4046">
        <v>0</v>
      </c>
      <c r="G4046">
        <v>4037</v>
      </c>
      <c r="H4046">
        <f ca="1" t="shared" si="130"/>
        <v>0.0117933441691495</v>
      </c>
    </row>
    <row r="4047" spans="2:8">
      <c r="B4047" s="31">
        <v>41970</v>
      </c>
      <c r="C4047">
        <v>511.049164</v>
      </c>
      <c r="D4047">
        <f t="shared" si="129"/>
        <v>0.0614481897479437</v>
      </c>
      <c r="E4047">
        <v>0</v>
      </c>
      <c r="G4047">
        <v>4038</v>
      </c>
      <c r="H4047">
        <f ca="1" t="shared" si="130"/>
        <v>0.0208329599826352</v>
      </c>
    </row>
    <row r="4048" spans="2:8">
      <c r="B4048" s="31">
        <v>41927</v>
      </c>
      <c r="C4048">
        <v>479.646118</v>
      </c>
      <c r="D4048">
        <f t="shared" si="129"/>
        <v>0.0260245492073387</v>
      </c>
      <c r="E4048">
        <v>0</v>
      </c>
      <c r="G4048">
        <v>4039</v>
      </c>
      <c r="H4048">
        <f ca="1" t="shared" si="130"/>
        <v>0.0368791090411636</v>
      </c>
    </row>
    <row r="4049" spans="2:8">
      <c r="B4049" s="31">
        <v>41838</v>
      </c>
      <c r="C4049">
        <v>467.163544</v>
      </c>
      <c r="D4049">
        <f t="shared" si="129"/>
        <v>0.131106482486998</v>
      </c>
      <c r="E4049">
        <v>0</v>
      </c>
      <c r="G4049">
        <v>4040</v>
      </c>
      <c r="H4049">
        <f ca="1" t="shared" si="130"/>
        <v>-0.00498067964085688</v>
      </c>
    </row>
    <row r="4050" spans="2:8">
      <c r="B4050" s="31">
        <v>41761</v>
      </c>
      <c r="C4050">
        <v>405.915375</v>
      </c>
      <c r="D4050">
        <f t="shared" si="129"/>
        <v>-0.0248343832750854</v>
      </c>
      <c r="E4050">
        <v>0</v>
      </c>
      <c r="G4050">
        <v>4041</v>
      </c>
      <c r="H4050">
        <f ca="1" t="shared" si="130"/>
        <v>-0.0196288232748723</v>
      </c>
    </row>
    <row r="4051" spans="2:8">
      <c r="B4051" s="31">
        <v>41753</v>
      </c>
      <c r="C4051">
        <v>415.996033</v>
      </c>
      <c r="D4051">
        <f t="shared" si="129"/>
        <v>0.296636989805141</v>
      </c>
      <c r="E4051">
        <v>0</v>
      </c>
      <c r="G4051">
        <v>4042</v>
      </c>
      <c r="H4051">
        <f ca="1" t="shared" si="130"/>
        <v>-0.0185579103976513</v>
      </c>
    </row>
    <row r="4052" spans="2:8">
      <c r="B4052" s="31">
        <v>41347</v>
      </c>
      <c r="C4052">
        <v>292.596222</v>
      </c>
      <c r="D4052">
        <f t="shared" si="129"/>
        <v>0.123931439552217</v>
      </c>
      <c r="E4052">
        <v>0</v>
      </c>
      <c r="G4052">
        <v>4043</v>
      </c>
      <c r="H4052">
        <f ca="1" t="shared" si="130"/>
        <v>-0.00464180677032042</v>
      </c>
    </row>
    <row r="4053" spans="2:8">
      <c r="B4053" s="31">
        <v>40962</v>
      </c>
      <c r="C4053">
        <v>256.334351</v>
      </c>
      <c r="D4053">
        <f t="shared" si="129"/>
        <v>0.183833293572113</v>
      </c>
      <c r="E4053">
        <v>0</v>
      </c>
      <c r="G4053">
        <v>4044</v>
      </c>
      <c r="H4053">
        <f ca="1" t="shared" si="130"/>
        <v>0.0139090674710757</v>
      </c>
    </row>
    <row r="4054" spans="2:8">
      <c r="B4054" s="31">
        <v>40931</v>
      </c>
      <c r="C4054">
        <v>209.211563</v>
      </c>
      <c r="D4054">
        <f t="shared" si="129"/>
        <v>0.0914293728592812</v>
      </c>
      <c r="E4054">
        <v>0</v>
      </c>
      <c r="G4054">
        <v>4045</v>
      </c>
      <c r="H4054">
        <f ca="1" t="shared" si="130"/>
        <v>0.0241184879911991</v>
      </c>
    </row>
    <row r="4055" spans="2:8">
      <c r="B4055" s="31">
        <v>40413</v>
      </c>
      <c r="C4055">
        <v>190.083481</v>
      </c>
      <c r="D4055">
        <f t="shared" si="129"/>
        <v>0.468799327175621</v>
      </c>
      <c r="E4055">
        <v>0</v>
      </c>
      <c r="G4055">
        <v>4046</v>
      </c>
      <c r="H4055">
        <f ca="1" t="shared" si="130"/>
        <v>-0.032532941478478</v>
      </c>
    </row>
    <row r="4056" spans="2:8">
      <c r="B4056" s="31">
        <v>40099</v>
      </c>
      <c r="C4056">
        <v>100.972473</v>
      </c>
      <c r="D4056">
        <f t="shared" si="129"/>
        <v>0.561681726860349</v>
      </c>
      <c r="E4056">
        <v>0</v>
      </c>
      <c r="G4056">
        <v>4047</v>
      </c>
      <c r="H4056">
        <f ca="1" t="shared" si="130"/>
        <v>0.0324618487523551</v>
      </c>
    </row>
    <row r="4057" spans="2:8">
      <c r="B4057" s="31">
        <v>39933</v>
      </c>
      <c r="C4057">
        <v>44.25808</v>
      </c>
      <c r="D4057">
        <f t="shared" si="129"/>
        <v>0.424118014156963</v>
      </c>
      <c r="E4057">
        <v>0</v>
      </c>
      <c r="G4057">
        <v>4048</v>
      </c>
      <c r="H4057">
        <f ca="1" t="shared" si="130"/>
        <v>-0.0115187970016147</v>
      </c>
    </row>
    <row r="4058" spans="2:8">
      <c r="B4058" s="31">
        <v>39779</v>
      </c>
      <c r="C4058">
        <v>25.487431</v>
      </c>
      <c r="D4058">
        <f t="shared" si="129"/>
        <v>-4.59340676586824</v>
      </c>
      <c r="E4058">
        <v>0</v>
      </c>
      <c r="G4058">
        <v>4049</v>
      </c>
      <c r="H4058">
        <f ca="1" t="shared" si="130"/>
        <v>0.0341998562457102</v>
      </c>
    </row>
    <row r="4059" spans="2:8">
      <c r="B4059" s="31">
        <v>38957</v>
      </c>
      <c r="C4059">
        <v>142.561569</v>
      </c>
      <c r="D4059">
        <f t="shared" si="129"/>
        <v>0.407237998341615</v>
      </c>
      <c r="E4059">
        <v>0</v>
      </c>
      <c r="G4059">
        <v>4050</v>
      </c>
      <c r="H4059">
        <f ca="1" t="shared" si="130"/>
        <v>-0.046250721675381</v>
      </c>
    </row>
    <row r="4060" spans="2:8">
      <c r="B4060" s="31">
        <v>38670</v>
      </c>
      <c r="C4060">
        <v>84.505081</v>
      </c>
      <c r="D4060">
        <f t="shared" si="129"/>
        <v>0.0640514621836764</v>
      </c>
      <c r="E4060">
        <v>0</v>
      </c>
      <c r="G4060">
        <v>4051</v>
      </c>
      <c r="H4060">
        <f ca="1" t="shared" si="130"/>
        <v>-0.0070606442212581</v>
      </c>
    </row>
    <row r="4061" spans="2:8">
      <c r="B4061" s="31">
        <v>38660</v>
      </c>
      <c r="C4061">
        <v>79.092407</v>
      </c>
      <c r="D4061">
        <f t="shared" si="129"/>
        <v>0.00104004926794036</v>
      </c>
      <c r="E4061">
        <v>0</v>
      </c>
      <c r="G4061">
        <v>4052</v>
      </c>
      <c r="H4061">
        <f ca="1" t="shared" si="130"/>
        <v>0.0188424828843951</v>
      </c>
    </row>
    <row r="4062" spans="2:8">
      <c r="B4062" s="31">
        <v>38561</v>
      </c>
      <c r="C4062">
        <v>79.010147</v>
      </c>
      <c r="D4062">
        <f t="shared" si="129"/>
        <v>0.0561567237686573</v>
      </c>
      <c r="E4062">
        <v>0</v>
      </c>
      <c r="G4062">
        <v>4053</v>
      </c>
      <c r="H4062">
        <f ca="1" t="shared" si="130"/>
        <v>0.00967629137002675</v>
      </c>
    </row>
    <row r="4063" spans="2:8">
      <c r="B4063" s="31">
        <v>38317</v>
      </c>
      <c r="C4063">
        <v>74.573196</v>
      </c>
      <c r="D4063">
        <f t="shared" si="129"/>
        <v>0.0786932613160364</v>
      </c>
      <c r="E4063">
        <v>0</v>
      </c>
      <c r="G4063">
        <v>4054</v>
      </c>
      <c r="H4063">
        <f ca="1" t="shared" si="130"/>
        <v>-0.00694253097454593</v>
      </c>
    </row>
    <row r="4064" spans="2:8">
      <c r="B4064" s="31">
        <v>38306</v>
      </c>
      <c r="C4064">
        <v>68.704788</v>
      </c>
      <c r="D4064">
        <f t="shared" si="129"/>
        <v>0.0479954322834092</v>
      </c>
      <c r="E4064">
        <v>0</v>
      </c>
      <c r="G4064">
        <v>4055</v>
      </c>
      <c r="H4064">
        <f ca="1" t="shared" si="130"/>
        <v>0.0480271335069922</v>
      </c>
    </row>
    <row r="4065" spans="2:8">
      <c r="B4065" s="31">
        <v>38282</v>
      </c>
      <c r="C4065">
        <v>65.407272</v>
      </c>
      <c r="D4065">
        <f t="shared" si="129"/>
        <v>0.00646990750508605</v>
      </c>
      <c r="E4065">
        <v>0</v>
      </c>
      <c r="G4065">
        <v>4056</v>
      </c>
      <c r="H4065">
        <f ca="1" t="shared" si="130"/>
        <v>0.0331057842166496</v>
      </c>
    </row>
    <row r="4066" spans="2:8">
      <c r="B4066" s="31">
        <v>38273</v>
      </c>
      <c r="C4066">
        <v>64.984093</v>
      </c>
      <c r="D4066">
        <f t="shared" si="129"/>
        <v>-0.261799006719998</v>
      </c>
      <c r="E4066">
        <v>0</v>
      </c>
      <c r="G4066">
        <v>4057</v>
      </c>
      <c r="H4066">
        <f ca="1" t="shared" si="130"/>
        <v>-0.0336981979690084</v>
      </c>
    </row>
    <row r="4067" spans="2:8">
      <c r="B4067" s="31">
        <v>38103</v>
      </c>
      <c r="C4067">
        <v>81.996864</v>
      </c>
      <c r="D4067">
        <f t="shared" si="129"/>
        <v>0.0159982337861117</v>
      </c>
      <c r="E4067">
        <v>0</v>
      </c>
      <c r="G4067">
        <v>4058</v>
      </c>
      <c r="H4067">
        <f ca="1" t="shared" si="130"/>
        <v>0.0210497674955952</v>
      </c>
    </row>
    <row r="4068" spans="2:8">
      <c r="B4068" s="31">
        <v>38091</v>
      </c>
      <c r="C4068">
        <v>80.685059</v>
      </c>
      <c r="D4068">
        <f t="shared" si="129"/>
        <v>0.0159649384404613</v>
      </c>
      <c r="E4068">
        <v>0</v>
      </c>
      <c r="G4068">
        <v>4059</v>
      </c>
      <c r="H4068">
        <f ca="1" t="shared" si="130"/>
        <v>0.0299660638699581</v>
      </c>
    </row>
    <row r="4069" spans="2:8">
      <c r="B4069" s="31">
        <v>38086</v>
      </c>
      <c r="C4069">
        <v>79.396927</v>
      </c>
      <c r="D4069">
        <f t="shared" si="129"/>
        <v>-0.0411068302429388</v>
      </c>
      <c r="E4069">
        <v>0</v>
      </c>
      <c r="G4069">
        <v>4060</v>
      </c>
      <c r="H4069">
        <f ca="1" t="shared" si="130"/>
        <v>-0.0155011750692766</v>
      </c>
    </row>
    <row r="4070" spans="2:8">
      <c r="B4070" s="31">
        <v>38048</v>
      </c>
      <c r="C4070">
        <v>82.660683</v>
      </c>
      <c r="D4070">
        <f t="shared" si="129"/>
        <v>0.0123091046803957</v>
      </c>
      <c r="E4070">
        <v>0</v>
      </c>
      <c r="G4070">
        <v>4061</v>
      </c>
      <c r="H4070">
        <f ca="1" t="shared" si="130"/>
        <v>0.0720197174286791</v>
      </c>
    </row>
    <row r="4071" spans="2:8">
      <c r="B4071" s="31">
        <v>38019</v>
      </c>
      <c r="C4071">
        <v>81.643204</v>
      </c>
      <c r="D4071">
        <f t="shared" si="129"/>
        <v>0.103958756934625</v>
      </c>
      <c r="E4071">
        <v>0</v>
      </c>
      <c r="G4071">
        <v>4062</v>
      </c>
      <c r="H4071">
        <f ca="1" t="shared" si="130"/>
        <v>0.0292618734982093</v>
      </c>
    </row>
    <row r="4072" spans="2:8">
      <c r="B4072" s="31">
        <v>38012</v>
      </c>
      <c r="C4072">
        <v>73.155678</v>
      </c>
      <c r="D4072">
        <f t="shared" si="129"/>
        <v>0.0758093308902146</v>
      </c>
      <c r="E4072">
        <v>0</v>
      </c>
      <c r="G4072">
        <v>4063</v>
      </c>
      <c r="H4072">
        <f ca="1" t="shared" si="130"/>
        <v>0.00455409188954078</v>
      </c>
    </row>
    <row r="4073" spans="2:8">
      <c r="B4073" s="31">
        <v>37980</v>
      </c>
      <c r="C4073">
        <v>67.609795</v>
      </c>
      <c r="D4073">
        <f t="shared" si="129"/>
        <v>0.0524424604452654</v>
      </c>
      <c r="E4073">
        <v>0</v>
      </c>
      <c r="G4073">
        <v>4064</v>
      </c>
      <c r="H4073">
        <f ca="1" t="shared" si="130"/>
        <v>0.00258126673337007</v>
      </c>
    </row>
    <row r="4074" spans="2:8">
      <c r="B4074" s="31">
        <v>37951</v>
      </c>
      <c r="C4074">
        <v>64.064171</v>
      </c>
      <c r="D4074">
        <f t="shared" si="129"/>
        <v>0.232643516139466</v>
      </c>
      <c r="E4074">
        <v>0</v>
      </c>
      <c r="G4074">
        <v>4065</v>
      </c>
      <c r="H4074">
        <f ca="1" t="shared" si="130"/>
        <v>-0.0506580668002528</v>
      </c>
    </row>
    <row r="4075" spans="2:8">
      <c r="B4075" s="31">
        <v>37896</v>
      </c>
      <c r="C4075">
        <v>49.160057</v>
      </c>
      <c r="D4075">
        <f t="shared" si="129"/>
        <v>0.188128300990375</v>
      </c>
      <c r="E4075">
        <v>0</v>
      </c>
      <c r="G4075">
        <v>4066</v>
      </c>
      <c r="H4075">
        <f ca="1" t="shared" si="130"/>
        <v>0.00397193107679294</v>
      </c>
    </row>
    <row r="4076" spans="2:8">
      <c r="B4076" s="31">
        <v>37848</v>
      </c>
      <c r="C4076">
        <v>39.911659</v>
      </c>
      <c r="D4076">
        <f t="shared" si="129"/>
        <v>0.419096936060713</v>
      </c>
      <c r="E4076">
        <v>0</v>
      </c>
      <c r="G4076">
        <v>4067</v>
      </c>
      <c r="H4076">
        <f ca="1" t="shared" si="130"/>
        <v>-0.0626880374830295</v>
      </c>
    </row>
    <row r="4077" spans="2:8">
      <c r="B4077" s="31">
        <v>37742</v>
      </c>
      <c r="C4077">
        <v>23.184805</v>
      </c>
      <c r="D4077">
        <f t="shared" si="129"/>
        <v>-0.0252074149426747</v>
      </c>
      <c r="E4077">
        <v>0</v>
      </c>
      <c r="G4077">
        <v>4068</v>
      </c>
      <c r="H4077">
        <f ca="1" t="shared" si="130"/>
        <v>0.00115978901380039</v>
      </c>
    </row>
    <row r="4078" spans="2:8">
      <c r="B4078" s="31">
        <v>37729</v>
      </c>
      <c r="C4078">
        <v>23.769234</v>
      </c>
      <c r="D4078">
        <f t="shared" si="129"/>
        <v>-0.0410871465188992</v>
      </c>
      <c r="E4078">
        <v>0</v>
      </c>
      <c r="G4078">
        <v>4069</v>
      </c>
      <c r="H4078">
        <f ca="1" t="shared" si="130"/>
        <v>0.000482133191321685</v>
      </c>
    </row>
    <row r="4079" spans="2:8">
      <c r="B4079" s="31">
        <v>37725</v>
      </c>
      <c r="C4079">
        <v>24.745844</v>
      </c>
      <c r="D4079">
        <f t="shared" si="129"/>
        <v>0.0668118250482789</v>
      </c>
      <c r="E4079">
        <v>0</v>
      </c>
      <c r="G4079">
        <v>4070</v>
      </c>
      <c r="H4079">
        <f ca="1" t="shared" si="130"/>
        <v>0.0140704534143862</v>
      </c>
    </row>
    <row r="4080" spans="2:8">
      <c r="B4080" s="31">
        <v>37698</v>
      </c>
      <c r="C4080">
        <v>23.092529</v>
      </c>
      <c r="D4080">
        <f t="shared" si="129"/>
        <v>-0.00266397846680195</v>
      </c>
      <c r="E4080">
        <v>0</v>
      </c>
      <c r="G4080">
        <v>4071</v>
      </c>
      <c r="H4080">
        <f ca="1" t="shared" si="130"/>
        <v>0.00733741999653554</v>
      </c>
    </row>
    <row r="4081" spans="2:8">
      <c r="B4081" s="31">
        <v>37694</v>
      </c>
      <c r="C4081">
        <v>23.154047</v>
      </c>
      <c r="D4081">
        <f t="shared" si="129"/>
        <v>-0.0621056008049047</v>
      </c>
      <c r="E4081">
        <v>0</v>
      </c>
      <c r="G4081">
        <v>4072</v>
      </c>
      <c r="H4081">
        <f ca="1" t="shared" si="130"/>
        <v>0.0245867318981915</v>
      </c>
    </row>
    <row r="4082" spans="2:8">
      <c r="B4082" s="31">
        <v>37665</v>
      </c>
      <c r="C4082">
        <v>24.592043</v>
      </c>
      <c r="D4082">
        <f t="shared" si="129"/>
        <v>-0.00281440626954012</v>
      </c>
      <c r="E4082">
        <v>0</v>
      </c>
      <c r="G4082">
        <v>4073</v>
      </c>
      <c r="H4082">
        <f ca="1" t="shared" si="130"/>
        <v>-0.00738230248211953</v>
      </c>
    </row>
    <row r="4083" spans="2:8">
      <c r="B4083" s="31">
        <v>37615</v>
      </c>
      <c r="C4083">
        <v>24.661255</v>
      </c>
      <c r="D4083">
        <f t="shared" si="129"/>
        <v>0.0109137998045923</v>
      </c>
      <c r="E4083">
        <v>0</v>
      </c>
      <c r="G4083">
        <v>4074</v>
      </c>
      <c r="H4083">
        <f ca="1" t="shared" si="130"/>
        <v>-0.0502871691887067</v>
      </c>
    </row>
    <row r="4084" spans="2:8">
      <c r="B4084" s="31">
        <v>37579</v>
      </c>
      <c r="C4084">
        <v>24.392107</v>
      </c>
      <c r="D4084">
        <f t="shared" si="129"/>
        <v>0.0778688368331608</v>
      </c>
      <c r="E4084">
        <v>0</v>
      </c>
      <c r="G4084">
        <v>4075</v>
      </c>
      <c r="H4084">
        <f ca="1" t="shared" si="130"/>
        <v>0.00557057169344945</v>
      </c>
    </row>
    <row r="4085" spans="2:8">
      <c r="B4085" s="31">
        <v>37566</v>
      </c>
      <c r="C4085">
        <v>22.492722</v>
      </c>
      <c r="D4085">
        <f t="shared" si="129"/>
        <v>0.0276924242428284</v>
      </c>
      <c r="E4085">
        <v>0</v>
      </c>
      <c r="G4085">
        <v>4076</v>
      </c>
      <c r="H4085">
        <f ca="1" t="shared" si="130"/>
        <v>-0.0275636117378545</v>
      </c>
    </row>
    <row r="4086" spans="2:8">
      <c r="B4086" s="31">
        <v>37544</v>
      </c>
      <c r="C4086">
        <v>21.869844</v>
      </c>
      <c r="D4086">
        <f t="shared" si="129"/>
        <v>0.0907171537208953</v>
      </c>
      <c r="E4086">
        <v>0</v>
      </c>
      <c r="G4086">
        <v>4077</v>
      </c>
      <c r="H4086">
        <f ca="1" t="shared" si="130"/>
        <v>-0.039246020983912</v>
      </c>
    </row>
    <row r="4087" spans="2:8">
      <c r="B4087" s="31">
        <v>37531</v>
      </c>
      <c r="C4087">
        <v>19.885874</v>
      </c>
      <c r="D4087">
        <f t="shared" si="129"/>
        <v>-0.0645785043191966</v>
      </c>
      <c r="E4087">
        <v>0</v>
      </c>
      <c r="G4087">
        <v>4078</v>
      </c>
      <c r="H4087">
        <f ca="1" t="shared" si="130"/>
        <v>-0.0278026213917155</v>
      </c>
    </row>
    <row r="4088" spans="2:8">
      <c r="B4088" s="31">
        <v>37509</v>
      </c>
      <c r="C4088">
        <v>21.170074</v>
      </c>
      <c r="D4088">
        <f t="shared" si="129"/>
        <v>0.0417726456695427</v>
      </c>
      <c r="E4088">
        <v>0</v>
      </c>
      <c r="G4088">
        <v>4079</v>
      </c>
      <c r="H4088">
        <f ca="1" t="shared" si="130"/>
        <v>0.0002414246139474</v>
      </c>
    </row>
    <row r="4089" spans="2:8">
      <c r="B4089" s="31">
        <v>37483</v>
      </c>
      <c r="C4089">
        <v>20.285744</v>
      </c>
      <c r="D4089">
        <f t="shared" si="129"/>
        <v>0.0212280111589696</v>
      </c>
      <c r="E4089">
        <v>0</v>
      </c>
      <c r="G4089">
        <v>4080</v>
      </c>
      <c r="H4089">
        <f ca="1" t="shared" si="130"/>
        <v>-0.0114908888556313</v>
      </c>
    </row>
    <row r="4090" spans="2:8">
      <c r="B4090" s="31">
        <v>37377</v>
      </c>
      <c r="C4090">
        <v>19.855118</v>
      </c>
      <c r="D4090">
        <f t="shared" si="129"/>
        <v>0.0240126500381414</v>
      </c>
      <c r="E4090">
        <v>0</v>
      </c>
      <c r="G4090">
        <v>4081</v>
      </c>
      <c r="H4090">
        <f ca="1" t="shared" si="130"/>
        <v>0.00799444240904598</v>
      </c>
    </row>
    <row r="4091" spans="2:8">
      <c r="B4091" s="31">
        <v>37344</v>
      </c>
      <c r="C4091">
        <v>19.378344</v>
      </c>
      <c r="D4091">
        <f t="shared" si="129"/>
        <v>0.0214284048213819</v>
      </c>
      <c r="E4091">
        <v>0</v>
      </c>
      <c r="G4091">
        <v>4082</v>
      </c>
      <c r="H4091">
        <f ca="1" t="shared" si="130"/>
        <v>-0.0388728783352173</v>
      </c>
    </row>
    <row r="4092" spans="2:8">
      <c r="B4092" s="31">
        <v>37340</v>
      </c>
      <c r="C4092">
        <v>18.963097</v>
      </c>
      <c r="D4092">
        <f t="shared" si="129"/>
        <v>0.222627770136914</v>
      </c>
      <c r="E4092">
        <v>0</v>
      </c>
      <c r="G4092">
        <v>4083</v>
      </c>
      <c r="H4092">
        <f ca="1" t="shared" si="130"/>
        <v>-0.0122694046870482</v>
      </c>
    </row>
    <row r="4093" spans="2:8">
      <c r="B4093" s="31">
        <v>37250</v>
      </c>
      <c r="C4093">
        <v>14.741385</v>
      </c>
      <c r="D4093">
        <f t="shared" si="129"/>
        <v>-0.0839853243097579</v>
      </c>
      <c r="E4093">
        <v>0</v>
      </c>
      <c r="G4093">
        <v>4084</v>
      </c>
      <c r="H4093">
        <f ca="1" t="shared" si="130"/>
        <v>-0.0129416434342765</v>
      </c>
    </row>
    <row r="4094" spans="2:8">
      <c r="B4094" s="31">
        <v>37242</v>
      </c>
      <c r="C4094">
        <v>15.979445</v>
      </c>
      <c r="D4094">
        <f t="shared" si="129"/>
        <v>-0.00481230731104855</v>
      </c>
      <c r="E4094">
        <v>0</v>
      </c>
      <c r="G4094">
        <v>4085</v>
      </c>
      <c r="H4094">
        <f ca="1" t="shared" si="130"/>
        <v>0.00238964177019341</v>
      </c>
    </row>
    <row r="4095" spans="2:8">
      <c r="B4095" s="31">
        <v>37225</v>
      </c>
      <c r="C4095">
        <v>16.056343</v>
      </c>
      <c r="D4095">
        <f t="shared" si="129"/>
        <v>0.0977012636065385</v>
      </c>
      <c r="E4095">
        <v>0</v>
      </c>
      <c r="G4095">
        <v>4086</v>
      </c>
      <c r="H4095">
        <f ca="1" t="shared" si="130"/>
        <v>-0.0334088183220979</v>
      </c>
    </row>
    <row r="4096" spans="2:8">
      <c r="B4096" s="31">
        <v>37211</v>
      </c>
      <c r="C4096">
        <v>14.487618</v>
      </c>
      <c r="D4096">
        <f t="shared" si="129"/>
        <v>0.127919234203994</v>
      </c>
      <c r="E4096">
        <v>0</v>
      </c>
      <c r="G4096">
        <v>4087</v>
      </c>
      <c r="H4096">
        <f ca="1" t="shared" si="130"/>
        <v>-0.0105834028943449</v>
      </c>
    </row>
    <row r="4097" spans="2:8">
      <c r="B4097" s="31">
        <v>37190</v>
      </c>
      <c r="C4097">
        <v>12.634373</v>
      </c>
      <c r="D4097">
        <f t="shared" si="129"/>
        <v>0.150334804900884</v>
      </c>
      <c r="E4097">
        <v>0</v>
      </c>
      <c r="G4097">
        <v>4088</v>
      </c>
      <c r="H4097">
        <f ca="1" t="shared" si="130"/>
        <v>0.000275294118668204</v>
      </c>
    </row>
    <row r="4098" spans="2:8">
      <c r="B4098" s="31">
        <v>37173</v>
      </c>
      <c r="C4098">
        <v>10.734987</v>
      </c>
      <c r="D4098">
        <f t="shared" si="129"/>
        <v>0.0351001822358985</v>
      </c>
      <c r="E4098">
        <v>0</v>
      </c>
      <c r="G4098">
        <v>4089</v>
      </c>
      <c r="H4098">
        <f ca="1" t="shared" si="130"/>
        <v>-0.0107799032116344</v>
      </c>
    </row>
    <row r="4099" spans="2:8">
      <c r="B4099" s="31">
        <v>37166</v>
      </c>
      <c r="C4099">
        <v>10.358187</v>
      </c>
      <c r="D4099">
        <f t="shared" si="129"/>
        <v>-0.0965108083103733</v>
      </c>
      <c r="E4099">
        <v>0</v>
      </c>
      <c r="G4099">
        <v>4090</v>
      </c>
      <c r="H4099">
        <f ca="1" t="shared" si="130"/>
        <v>0.0213826144744175</v>
      </c>
    </row>
    <row r="4100" spans="2:8">
      <c r="B4100" s="31">
        <v>37125</v>
      </c>
      <c r="C4100">
        <v>11.357864</v>
      </c>
      <c r="D4100">
        <f t="shared" si="129"/>
        <v>-0.0805688463957661</v>
      </c>
      <c r="E4100">
        <v>0</v>
      </c>
      <c r="G4100">
        <v>4091</v>
      </c>
      <c r="H4100">
        <f ca="1" t="shared" si="130"/>
        <v>-0.0320274092031007</v>
      </c>
    </row>
    <row r="4101" spans="2:8">
      <c r="B4101" s="31">
        <v>37118</v>
      </c>
      <c r="C4101">
        <v>12.272954</v>
      </c>
      <c r="D4101">
        <f t="shared" si="129"/>
        <v>0.0526316647157645</v>
      </c>
      <c r="E4101">
        <v>0</v>
      </c>
      <c r="G4101">
        <v>4092</v>
      </c>
      <c r="H4101">
        <f ca="1" t="shared" si="130"/>
        <v>0.00728924168196481</v>
      </c>
    </row>
    <row r="4102" spans="2:8">
      <c r="B4102" s="31">
        <v>37012</v>
      </c>
      <c r="C4102">
        <v>11.627008</v>
      </c>
      <c r="D4102">
        <f t="shared" si="129"/>
        <v>0.0859787831916862</v>
      </c>
      <c r="E4102">
        <v>0</v>
      </c>
      <c r="G4102">
        <v>4093</v>
      </c>
      <c r="H4102">
        <f ca="1" t="shared" si="130"/>
        <v>-0.0273981466296587</v>
      </c>
    </row>
    <row r="4103" spans="2:8">
      <c r="B4103" s="31">
        <v>37000</v>
      </c>
      <c r="C4103">
        <v>10.627332</v>
      </c>
      <c r="D4103">
        <f t="shared" si="129"/>
        <v>0.0875543363094329</v>
      </c>
      <c r="E4103">
        <v>0</v>
      </c>
      <c r="G4103">
        <v>4094</v>
      </c>
      <c r="H4103">
        <f ca="1" t="shared" si="130"/>
        <v>0.0211102675915751</v>
      </c>
    </row>
    <row r="4104" spans="2:8">
      <c r="B4104" s="31">
        <v>36994</v>
      </c>
      <c r="C4104">
        <v>9.696863</v>
      </c>
      <c r="D4104">
        <f t="shared" si="129"/>
        <v>0.0222046036950301</v>
      </c>
      <c r="E4104">
        <v>0</v>
      </c>
      <c r="G4104">
        <v>4095</v>
      </c>
      <c r="H4104">
        <f ca="1" t="shared" si="130"/>
        <v>0.0571934084704274</v>
      </c>
    </row>
    <row r="4105" spans="2:8">
      <c r="B4105" s="31">
        <v>36986</v>
      </c>
      <c r="C4105">
        <v>9.481548</v>
      </c>
      <c r="D4105">
        <f t="shared" si="129"/>
        <v>-0.492295245459919</v>
      </c>
      <c r="E4105">
        <v>0</v>
      </c>
      <c r="G4105">
        <v>4096</v>
      </c>
      <c r="H4105">
        <f ca="1" t="shared" si="130"/>
        <v>0.0293031384263283</v>
      </c>
    </row>
    <row r="4106" spans="2:8">
      <c r="B4106" s="31">
        <v>36956</v>
      </c>
      <c r="C4106">
        <v>14.149269</v>
      </c>
      <c r="D4106">
        <f t="shared" ref="D4106:D4169" si="131">(C4106-C4107)/C4106</f>
        <v>-0.0190218307391004</v>
      </c>
      <c r="E4106">
        <v>0</v>
      </c>
      <c r="G4106">
        <v>4097</v>
      </c>
      <c r="H4106">
        <f ca="1" t="shared" si="130"/>
        <v>0.00383186004049373</v>
      </c>
    </row>
    <row r="4107" spans="2:8">
      <c r="B4107" s="31">
        <v>36917</v>
      </c>
      <c r="C4107">
        <v>14.418414</v>
      </c>
      <c r="D4107">
        <f t="shared" si="131"/>
        <v>0.072000082672061</v>
      </c>
      <c r="E4107">
        <v>0</v>
      </c>
      <c r="G4107">
        <v>4098</v>
      </c>
      <c r="H4107">
        <f ca="1" t="shared" ref="H4107:H4170" si="132">_xlfn.NORM.INV(RAND(),N$12,N$13)</f>
        <v>-0.0249698295055209</v>
      </c>
    </row>
    <row r="4108" spans="2:8">
      <c r="B4108" s="31">
        <v>36885</v>
      </c>
      <c r="C4108">
        <v>13.380287</v>
      </c>
      <c r="D4108">
        <f t="shared" si="131"/>
        <v>0.063218374912287</v>
      </c>
      <c r="E4108">
        <v>0</v>
      </c>
      <c r="G4108">
        <v>4099</v>
      </c>
      <c r="H4108">
        <f ca="1" t="shared" si="132"/>
        <v>0.00855141074186057</v>
      </c>
    </row>
    <row r="4109" spans="2:8">
      <c r="B4109" s="31">
        <v>36801</v>
      </c>
      <c r="C4109">
        <v>12.534407</v>
      </c>
      <c r="D4109">
        <f t="shared" si="131"/>
        <v>-0.228220768641069</v>
      </c>
      <c r="E4109">
        <v>0</v>
      </c>
      <c r="G4109">
        <v>4100</v>
      </c>
      <c r="H4109">
        <f ca="1" t="shared" si="132"/>
        <v>0.0211397774998564</v>
      </c>
    </row>
    <row r="4110" spans="2:8">
      <c r="B4110" s="31">
        <v>36770</v>
      </c>
      <c r="C4110">
        <v>15.395019</v>
      </c>
      <c r="D4110">
        <f t="shared" si="131"/>
        <v>0.129869992365713</v>
      </c>
      <c r="E4110">
        <v>0</v>
      </c>
      <c r="G4110">
        <v>4101</v>
      </c>
      <c r="H4110">
        <f ca="1" t="shared" si="132"/>
        <v>-0.0119153484715386</v>
      </c>
    </row>
    <row r="4111" spans="2:8">
      <c r="B4111" s="31">
        <v>36753</v>
      </c>
      <c r="C4111">
        <v>13.395668</v>
      </c>
      <c r="D4111">
        <f t="shared" si="131"/>
        <v>-0.428817510257794</v>
      </c>
      <c r="E4111">
        <v>0</v>
      </c>
      <c r="G4111">
        <v>4102</v>
      </c>
      <c r="H4111">
        <f ca="1" t="shared" si="132"/>
        <v>0.0205768113712498</v>
      </c>
    </row>
    <row r="4112" spans="2:8">
      <c r="B4112" s="31">
        <v>36726</v>
      </c>
      <c r="C4112">
        <v>19.139965</v>
      </c>
      <c r="D4112">
        <f t="shared" si="131"/>
        <v>-0.00742430824716765</v>
      </c>
      <c r="E4112">
        <v>0</v>
      </c>
      <c r="G4112">
        <v>4103</v>
      </c>
      <c r="H4112">
        <f ca="1" t="shared" si="132"/>
        <v>0.0161404991239484</v>
      </c>
    </row>
    <row r="4113" spans="2:8">
      <c r="B4113" s="31">
        <v>36647</v>
      </c>
      <c r="C4113">
        <v>19.282066</v>
      </c>
      <c r="D4113">
        <f t="shared" si="131"/>
        <v>0.0391544142624551</v>
      </c>
      <c r="E4113">
        <v>0</v>
      </c>
      <c r="G4113">
        <v>4104</v>
      </c>
      <c r="H4113">
        <f ca="1" t="shared" si="132"/>
        <v>-0.0438943863761282</v>
      </c>
    </row>
    <row r="4114" spans="2:8">
      <c r="B4114" s="31">
        <v>36637</v>
      </c>
      <c r="C4114">
        <v>18.527088</v>
      </c>
      <c r="D4114">
        <f t="shared" si="131"/>
        <v>-0.0513446581567487</v>
      </c>
      <c r="E4114">
        <v>0</v>
      </c>
      <c r="G4114">
        <v>4105</v>
      </c>
      <c r="H4114">
        <f ca="1" t="shared" si="132"/>
        <v>-0.0052592253555465</v>
      </c>
    </row>
    <row r="4115" spans="2:8">
      <c r="B4115" s="31">
        <v>36630</v>
      </c>
      <c r="C4115">
        <v>19.478355</v>
      </c>
      <c r="D4115">
        <f t="shared" si="131"/>
        <v>-0.127131834284774</v>
      </c>
      <c r="E4115">
        <v>0</v>
      </c>
      <c r="G4115">
        <v>4106</v>
      </c>
      <c r="H4115">
        <f ca="1" t="shared" si="132"/>
        <v>0.0403073019016362</v>
      </c>
    </row>
    <row r="4116" spans="2:8">
      <c r="B4116" s="31">
        <v>36605</v>
      </c>
      <c r="C4116">
        <v>21.954674</v>
      </c>
      <c r="D4116">
        <f t="shared" si="131"/>
        <v>0</v>
      </c>
      <c r="E4116">
        <v>0</v>
      </c>
      <c r="G4116">
        <v>4107</v>
      </c>
      <c r="H4116">
        <f ca="1" t="shared" si="132"/>
        <v>-0.0173688283872813</v>
      </c>
    </row>
    <row r="4117" spans="2:8">
      <c r="B4117" s="31">
        <v>36602</v>
      </c>
      <c r="C4117">
        <v>21.954674</v>
      </c>
      <c r="D4117">
        <f t="shared" si="131"/>
        <v>-0.352132170124685</v>
      </c>
      <c r="E4117">
        <v>0</v>
      </c>
      <c r="G4117">
        <v>4108</v>
      </c>
      <c r="H4117">
        <f ca="1" t="shared" si="132"/>
        <v>-0.0189225772163613</v>
      </c>
    </row>
    <row r="4118" spans="2:8">
      <c r="B4118" s="31">
        <v>36551</v>
      </c>
      <c r="C4118">
        <v>29.685621</v>
      </c>
      <c r="D4118">
        <f t="shared" si="131"/>
        <v>-0.0254324475812717</v>
      </c>
      <c r="E4118">
        <v>0</v>
      </c>
      <c r="G4118">
        <v>4109</v>
      </c>
      <c r="H4118">
        <f ca="1" t="shared" si="132"/>
        <v>-0.0317905822630146</v>
      </c>
    </row>
    <row r="4119" spans="2:8">
      <c r="B4119" s="31">
        <v>36525</v>
      </c>
      <c r="C4119">
        <v>30.440599</v>
      </c>
      <c r="D4119">
        <f t="shared" si="131"/>
        <v>-0.105158574573385</v>
      </c>
      <c r="E4119">
        <v>0</v>
      </c>
      <c r="G4119">
        <v>4110</v>
      </c>
      <c r="H4119">
        <f ca="1" t="shared" si="132"/>
        <v>-0.0278573021201936</v>
      </c>
    </row>
    <row r="4120" spans="2:8">
      <c r="B4120" s="31">
        <v>36487</v>
      </c>
      <c r="C4120">
        <v>33.641689</v>
      </c>
      <c r="D4120">
        <f t="shared" si="131"/>
        <v>-0.0486984467396984</v>
      </c>
      <c r="E4120">
        <v>0</v>
      </c>
      <c r="G4120">
        <v>4111</v>
      </c>
      <c r="H4120">
        <f ca="1" t="shared" si="132"/>
        <v>-0.0610165977575775</v>
      </c>
    </row>
    <row r="4121" spans="2:8">
      <c r="B4121" s="31">
        <v>36472</v>
      </c>
      <c r="C4121">
        <v>35.279987</v>
      </c>
      <c r="D4121">
        <f t="shared" si="131"/>
        <v>-0.16456219215727</v>
      </c>
      <c r="E4121">
        <v>0</v>
      </c>
      <c r="G4121">
        <v>4112</v>
      </c>
      <c r="H4121">
        <f ca="1" t="shared" si="132"/>
        <v>0.0241594879724546</v>
      </c>
    </row>
    <row r="4122" spans="2:8">
      <c r="B4122" s="31">
        <v>36452</v>
      </c>
      <c r="C4122">
        <v>41.085739</v>
      </c>
      <c r="D4122">
        <f t="shared" si="131"/>
        <v>-0.125321586645916</v>
      </c>
      <c r="E4122">
        <v>0</v>
      </c>
      <c r="G4122">
        <v>4113</v>
      </c>
      <c r="H4122">
        <f ca="1" t="shared" si="132"/>
        <v>0.0440248186126669</v>
      </c>
    </row>
    <row r="4123" spans="2:8">
      <c r="B4123" s="31">
        <v>36416</v>
      </c>
      <c r="C4123">
        <v>46.234669</v>
      </c>
      <c r="D4123">
        <f t="shared" si="131"/>
        <v>0.586186742247468</v>
      </c>
      <c r="E4123">
        <v>0</v>
      </c>
      <c r="G4123">
        <v>4114</v>
      </c>
      <c r="H4123">
        <f ca="1" t="shared" si="132"/>
        <v>-0.00859157043793661</v>
      </c>
    </row>
    <row r="4124" spans="2:8">
      <c r="B4124" s="31">
        <v>36277</v>
      </c>
      <c r="C4124">
        <v>19.132519</v>
      </c>
      <c r="D4124">
        <f t="shared" si="131"/>
        <v>-0.0920385339745384</v>
      </c>
      <c r="E4124">
        <v>0</v>
      </c>
      <c r="G4124">
        <v>4115</v>
      </c>
      <c r="H4124">
        <f ca="1" t="shared" si="132"/>
        <v>0.0640901659261338</v>
      </c>
    </row>
    <row r="4125" spans="2:8">
      <c r="B4125" s="31">
        <v>36264</v>
      </c>
      <c r="C4125">
        <v>20.893448</v>
      </c>
      <c r="D4125">
        <f t="shared" si="131"/>
        <v>-0.184566568428533</v>
      </c>
      <c r="E4125">
        <v>0</v>
      </c>
      <c r="G4125">
        <v>4116</v>
      </c>
      <c r="H4125">
        <f ca="1" t="shared" si="132"/>
        <v>0.0327529526293073</v>
      </c>
    </row>
    <row r="4126" spans="2:8">
      <c r="B4126" s="31">
        <v>36252</v>
      </c>
      <c r="C4126">
        <v>24.74968</v>
      </c>
      <c r="D4126">
        <f t="shared" si="131"/>
        <v>0.00330274977292644</v>
      </c>
      <c r="E4126">
        <v>0</v>
      </c>
      <c r="G4126">
        <v>4117</v>
      </c>
      <c r="H4126">
        <f ca="1" t="shared" si="132"/>
        <v>-0.0105330714216356</v>
      </c>
    </row>
    <row r="4127" spans="2:8">
      <c r="B4127" s="31">
        <v>36248</v>
      </c>
      <c r="C4127">
        <v>24.667938</v>
      </c>
      <c r="D4127">
        <f t="shared" si="131"/>
        <v>-0.0620485992789507</v>
      </c>
      <c r="E4127">
        <v>0</v>
      </c>
      <c r="G4127">
        <v>4118</v>
      </c>
      <c r="H4127">
        <f ca="1" t="shared" si="132"/>
        <v>-0.0134275695974438</v>
      </c>
    </row>
    <row r="4128" spans="2:8">
      <c r="B4128" s="31">
        <v>36221</v>
      </c>
      <c r="C4128">
        <v>26.198549</v>
      </c>
      <c r="D4128">
        <f t="shared" si="131"/>
        <v>-0.118831352072208</v>
      </c>
      <c r="E4128">
        <v>0</v>
      </c>
      <c r="G4128">
        <v>4119</v>
      </c>
      <c r="H4128">
        <f ca="1" t="shared" si="132"/>
        <v>-0.0102661749569045</v>
      </c>
    </row>
    <row r="4129" spans="2:8">
      <c r="B4129" s="31">
        <v>36194</v>
      </c>
      <c r="C4129">
        <v>29.311758</v>
      </c>
      <c r="D4129">
        <f t="shared" si="131"/>
        <v>-0.0747780805231811</v>
      </c>
      <c r="E4129">
        <v>0</v>
      </c>
      <c r="G4129">
        <v>4120</v>
      </c>
      <c r="H4129">
        <f ca="1" t="shared" si="132"/>
        <v>-0.00166843252197644</v>
      </c>
    </row>
    <row r="4130" spans="2:8">
      <c r="B4130" s="31">
        <v>36186</v>
      </c>
      <c r="C4130">
        <v>31.503635</v>
      </c>
      <c r="D4130">
        <f t="shared" si="131"/>
        <v>0.001178943318763</v>
      </c>
      <c r="E4130">
        <v>0</v>
      </c>
      <c r="G4130">
        <v>4121</v>
      </c>
      <c r="H4130">
        <f ca="1" t="shared" si="132"/>
        <v>0.0464093762962262</v>
      </c>
    </row>
    <row r="4131" spans="2:8">
      <c r="B4131" s="31">
        <v>36180</v>
      </c>
      <c r="C4131">
        <v>31.466494</v>
      </c>
      <c r="D4131">
        <f t="shared" si="131"/>
        <v>0.214640054910471</v>
      </c>
      <c r="E4131">
        <v>0</v>
      </c>
      <c r="G4131">
        <v>4122</v>
      </c>
      <c r="H4131">
        <f ca="1" t="shared" si="132"/>
        <v>0.00187454012991336</v>
      </c>
    </row>
    <row r="4132" spans="2:8">
      <c r="B4132" s="31">
        <v>36154</v>
      </c>
      <c r="C4132">
        <v>24.712524</v>
      </c>
      <c r="D4132">
        <f t="shared" si="131"/>
        <v>0.214672163798404</v>
      </c>
      <c r="E4132">
        <v>0</v>
      </c>
      <c r="G4132">
        <v>4123</v>
      </c>
      <c r="H4132">
        <f ca="1" t="shared" si="132"/>
        <v>0.00482243989104446</v>
      </c>
    </row>
    <row r="4133" spans="2:8">
      <c r="B4133" s="31">
        <v>36124</v>
      </c>
      <c r="C4133">
        <v>19.407433</v>
      </c>
      <c r="D4133">
        <f t="shared" si="131"/>
        <v>0.139739913052901</v>
      </c>
      <c r="E4133">
        <v>0</v>
      </c>
      <c r="G4133">
        <v>4124</v>
      </c>
      <c r="H4133">
        <f ca="1" t="shared" si="132"/>
        <v>0.0610476010550825</v>
      </c>
    </row>
    <row r="4134" spans="2:8">
      <c r="B4134" s="31">
        <v>36103</v>
      </c>
      <c r="C4134">
        <v>16.69544</v>
      </c>
      <c r="D4134">
        <f t="shared" si="131"/>
        <v>0.169114321036163</v>
      </c>
      <c r="E4134">
        <v>0</v>
      </c>
      <c r="G4134">
        <v>4125</v>
      </c>
      <c r="H4134">
        <f ca="1" t="shared" si="132"/>
        <v>-0.0138934928914416</v>
      </c>
    </row>
    <row r="4135" spans="2:8">
      <c r="B4135" s="31">
        <v>36089</v>
      </c>
      <c r="C4135">
        <v>13.872002</v>
      </c>
      <c r="D4135">
        <f t="shared" si="131"/>
        <v>-0.489020041952128</v>
      </c>
      <c r="E4135">
        <v>0</v>
      </c>
      <c r="G4135">
        <v>4126</v>
      </c>
      <c r="H4135">
        <f ca="1" t="shared" si="132"/>
        <v>0.0261711403289033</v>
      </c>
    </row>
    <row r="4136" spans="2:8">
      <c r="B4136" s="31">
        <v>36070</v>
      </c>
      <c r="C4136">
        <v>20.655689</v>
      </c>
      <c r="D4136">
        <f t="shared" si="131"/>
        <v>0</v>
      </c>
      <c r="E4136">
        <v>0</v>
      </c>
      <c r="G4136">
        <v>4127</v>
      </c>
      <c r="H4136">
        <f ca="1" t="shared" si="132"/>
        <v>0.0126674295317396</v>
      </c>
    </row>
    <row r="4137" spans="2:8">
      <c r="B4137" s="31">
        <v>36069</v>
      </c>
      <c r="C4137">
        <v>20.655689</v>
      </c>
      <c r="D4137">
        <f t="shared" si="131"/>
        <v>0.00827365284208131</v>
      </c>
      <c r="E4137">
        <v>0</v>
      </c>
      <c r="G4137">
        <v>4128</v>
      </c>
      <c r="H4137">
        <f ca="1" t="shared" si="132"/>
        <v>0.00445350546186615</v>
      </c>
    </row>
    <row r="4138" spans="2:8">
      <c r="B4138" s="31">
        <v>36033</v>
      </c>
      <c r="C4138">
        <v>20.484791</v>
      </c>
      <c r="D4138">
        <f t="shared" si="131"/>
        <v>-0.42292367054172</v>
      </c>
      <c r="E4138">
        <v>0</v>
      </c>
      <c r="G4138">
        <v>4129</v>
      </c>
      <c r="H4138">
        <f ca="1" t="shared" si="132"/>
        <v>-0.0785706498772824</v>
      </c>
    </row>
    <row r="4139" spans="2:8">
      <c r="B4139" s="31">
        <v>35957</v>
      </c>
      <c r="C4139">
        <v>29.148294</v>
      </c>
      <c r="D4139">
        <f t="shared" si="131"/>
        <v>-0.386208777776154</v>
      </c>
      <c r="E4139">
        <v>0</v>
      </c>
      <c r="G4139">
        <v>4130</v>
      </c>
      <c r="H4139">
        <f ca="1" t="shared" si="132"/>
        <v>0.0330432302029502</v>
      </c>
    </row>
    <row r="4140" spans="2:8">
      <c r="B4140" s="31">
        <v>35922</v>
      </c>
      <c r="C4140">
        <v>40.405621</v>
      </c>
      <c r="D4140">
        <f t="shared" si="131"/>
        <v>0.00572447580993731</v>
      </c>
      <c r="E4140">
        <v>0</v>
      </c>
      <c r="G4140">
        <v>4131</v>
      </c>
      <c r="H4140">
        <f ca="1" t="shared" si="132"/>
        <v>-0.0355449410635369</v>
      </c>
    </row>
    <row r="4141" spans="2:8">
      <c r="B4141" s="31">
        <v>35916</v>
      </c>
      <c r="C4141">
        <v>40.17432</v>
      </c>
      <c r="D4141">
        <f t="shared" si="131"/>
        <v>-0.0136742824769653</v>
      </c>
      <c r="E4141">
        <v>0</v>
      </c>
      <c r="G4141">
        <v>4132</v>
      </c>
      <c r="H4141">
        <f ca="1" t="shared" si="132"/>
        <v>0.0261987162282247</v>
      </c>
    </row>
    <row r="4142" spans="2:8">
      <c r="B4142" s="31">
        <v>35899</v>
      </c>
      <c r="C4142">
        <v>40.723675</v>
      </c>
      <c r="D4142">
        <f t="shared" si="131"/>
        <v>-0.0915866262069913</v>
      </c>
      <c r="E4142">
        <v>0</v>
      </c>
      <c r="G4142">
        <v>4133</v>
      </c>
      <c r="H4142">
        <f ca="1" t="shared" si="132"/>
        <v>0.0432517248349473</v>
      </c>
    </row>
    <row r="4143" spans="2:8">
      <c r="B4143" s="31">
        <v>35893</v>
      </c>
      <c r="C4143">
        <v>44.453419</v>
      </c>
      <c r="D4143">
        <f t="shared" si="131"/>
        <v>0.214308915136539</v>
      </c>
      <c r="E4143">
        <v>0</v>
      </c>
      <c r="G4143">
        <v>4134</v>
      </c>
      <c r="H4143">
        <f ca="1" t="shared" si="132"/>
        <v>-0.0173401456368093</v>
      </c>
    </row>
    <row r="4144" spans="2:8">
      <c r="B4144" s="31">
        <v>35867</v>
      </c>
      <c r="C4144">
        <v>34.926655</v>
      </c>
      <c r="D4144">
        <f t="shared" si="131"/>
        <v>0.0287665394810924</v>
      </c>
      <c r="E4144">
        <v>0</v>
      </c>
      <c r="G4144">
        <v>4135</v>
      </c>
      <c r="H4144">
        <f ca="1" t="shared" si="132"/>
        <v>0.0194195446738546</v>
      </c>
    </row>
    <row r="4145" spans="2:8">
      <c r="B4145" s="31">
        <v>35842</v>
      </c>
      <c r="C4145">
        <v>33.921936</v>
      </c>
      <c r="D4145">
        <f t="shared" si="131"/>
        <v>-0.0411249817817001</v>
      </c>
      <c r="E4145">
        <v>0</v>
      </c>
      <c r="G4145">
        <v>4136</v>
      </c>
      <c r="H4145">
        <f ca="1" t="shared" si="132"/>
        <v>0.0123223971110943</v>
      </c>
    </row>
    <row r="4146" spans="2:8">
      <c r="B4146" s="31">
        <v>35821</v>
      </c>
      <c r="C4146">
        <v>35.316975</v>
      </c>
      <c r="D4146">
        <f t="shared" si="131"/>
        <v>-0.119525384039828</v>
      </c>
      <c r="E4146">
        <v>0</v>
      </c>
      <c r="G4146">
        <v>4137</v>
      </c>
      <c r="H4146">
        <f ca="1" t="shared" si="132"/>
        <v>-0.0288601953427893</v>
      </c>
    </row>
    <row r="4147" spans="2:8">
      <c r="B4147" s="31">
        <v>35789</v>
      </c>
      <c r="C4147">
        <v>39.53825</v>
      </c>
      <c r="D4147">
        <f t="shared" si="131"/>
        <v>-0.212065556770975</v>
      </c>
      <c r="E4147">
        <v>0</v>
      </c>
      <c r="G4147">
        <v>4138</v>
      </c>
      <c r="H4147">
        <f ca="1" t="shared" si="132"/>
        <v>-0.0328569005572876</v>
      </c>
    </row>
    <row r="4148" spans="2:8">
      <c r="B4148" s="31">
        <v>35748</v>
      </c>
      <c r="C4148">
        <v>47.922951</v>
      </c>
      <c r="D4148">
        <f t="shared" si="131"/>
        <v>0.0380090741907775</v>
      </c>
      <c r="E4148">
        <v>0</v>
      </c>
      <c r="G4148">
        <v>4139</v>
      </c>
      <c r="H4148">
        <f ca="1" t="shared" si="132"/>
        <v>0.031040032893233</v>
      </c>
    </row>
    <row r="4149" spans="2:8">
      <c r="B4149" s="31">
        <v>35734</v>
      </c>
      <c r="C4149">
        <v>46.101444</v>
      </c>
      <c r="D4149">
        <f t="shared" si="131"/>
        <v>-0.0377861699950222</v>
      </c>
      <c r="E4149">
        <v>0</v>
      </c>
      <c r="G4149">
        <v>4140</v>
      </c>
      <c r="H4149">
        <f ca="1" t="shared" si="132"/>
        <v>-0.0249454288452244</v>
      </c>
    </row>
    <row r="4150" spans="2:8">
      <c r="B4150" s="31">
        <v>35711</v>
      </c>
      <c r="C4150">
        <v>47.843441</v>
      </c>
      <c r="D4150">
        <f t="shared" si="131"/>
        <v>0</v>
      </c>
      <c r="E4150">
        <v>0</v>
      </c>
      <c r="G4150">
        <v>4141</v>
      </c>
      <c r="H4150">
        <f ca="1" t="shared" si="132"/>
        <v>0.0349197758754739</v>
      </c>
    </row>
    <row r="4151" spans="2:8">
      <c r="B4151" s="31">
        <v>35710</v>
      </c>
      <c r="C4151">
        <v>47.843441</v>
      </c>
      <c r="D4151">
        <f t="shared" si="131"/>
        <v>0</v>
      </c>
      <c r="E4151">
        <v>0</v>
      </c>
      <c r="G4151">
        <v>4142</v>
      </c>
      <c r="H4151">
        <f ca="1" t="shared" si="132"/>
        <v>-0.0381437393375584</v>
      </c>
    </row>
    <row r="4152" spans="2:8">
      <c r="B4152" s="31">
        <v>35709</v>
      </c>
      <c r="C4152">
        <v>47.843441</v>
      </c>
      <c r="D4152">
        <f t="shared" si="131"/>
        <v>0</v>
      </c>
      <c r="E4152">
        <v>0</v>
      </c>
      <c r="G4152">
        <v>4143</v>
      </c>
      <c r="H4152">
        <f ca="1" t="shared" si="132"/>
        <v>-0.0367759777065117</v>
      </c>
    </row>
    <row r="4153" spans="2:8">
      <c r="B4153" s="31">
        <v>35706</v>
      </c>
      <c r="C4153">
        <v>47.843441</v>
      </c>
      <c r="D4153">
        <f t="shared" si="131"/>
        <v>0</v>
      </c>
      <c r="E4153">
        <v>0</v>
      </c>
      <c r="G4153">
        <v>4144</v>
      </c>
      <c r="H4153">
        <f ca="1" t="shared" si="132"/>
        <v>-0.0548779068141591</v>
      </c>
    </row>
    <row r="4154" spans="2:8">
      <c r="B4154" s="31">
        <v>35705</v>
      </c>
      <c r="C4154">
        <v>47.843441</v>
      </c>
      <c r="D4154">
        <f t="shared" si="131"/>
        <v>-0.124490188738724</v>
      </c>
      <c r="E4154">
        <v>0</v>
      </c>
      <c r="G4154">
        <v>4145</v>
      </c>
      <c r="H4154">
        <f ca="1" t="shared" si="132"/>
        <v>-0.00378478018209644</v>
      </c>
    </row>
    <row r="4155" spans="2:8">
      <c r="B4155" s="31">
        <v>35657</v>
      </c>
      <c r="C4155">
        <v>53.79948</v>
      </c>
      <c r="D4155">
        <f t="shared" si="131"/>
        <v>-0.0913610503298545</v>
      </c>
      <c r="E4155">
        <v>0</v>
      </c>
      <c r="G4155">
        <v>4146</v>
      </c>
      <c r="H4155">
        <f ca="1" t="shared" si="132"/>
        <v>-0.00930432530833993</v>
      </c>
    </row>
    <row r="4156" spans="2:8">
      <c r="B4156" s="31">
        <v>35629</v>
      </c>
      <c r="C4156">
        <v>58.714657</v>
      </c>
      <c r="D4156">
        <f t="shared" si="131"/>
        <v>0.0225635312831683</v>
      </c>
      <c r="E4156">
        <v>0</v>
      </c>
      <c r="G4156">
        <v>4147</v>
      </c>
      <c r="H4156">
        <f ca="1" t="shared" si="132"/>
        <v>0.0558512430559745</v>
      </c>
    </row>
    <row r="4157" spans="2:8">
      <c r="B4157" s="31">
        <v>35551</v>
      </c>
      <c r="C4157">
        <v>57.389847</v>
      </c>
      <c r="D4157">
        <f t="shared" si="131"/>
        <v>0.0564457681861393</v>
      </c>
      <c r="E4157">
        <v>0</v>
      </c>
      <c r="G4157">
        <v>4148</v>
      </c>
      <c r="H4157">
        <f ca="1" t="shared" si="132"/>
        <v>0.0165899083628223</v>
      </c>
    </row>
    <row r="4158" spans="2:8">
      <c r="B4158" s="31">
        <v>35538</v>
      </c>
      <c r="C4158">
        <v>54.150433</v>
      </c>
      <c r="D4158">
        <f t="shared" si="131"/>
        <v>0.0130615206714968</v>
      </c>
      <c r="E4158">
        <v>0</v>
      </c>
      <c r="G4158">
        <v>4149</v>
      </c>
      <c r="H4158">
        <f ca="1" t="shared" si="132"/>
        <v>-0.0172651525897119</v>
      </c>
    </row>
    <row r="4159" spans="2:8">
      <c r="B4159" s="31">
        <v>35536</v>
      </c>
      <c r="C4159">
        <v>53.443146</v>
      </c>
      <c r="D4159">
        <f t="shared" si="131"/>
        <v>0.00211774583779172</v>
      </c>
      <c r="E4159">
        <v>0</v>
      </c>
      <c r="G4159">
        <v>4150</v>
      </c>
      <c r="H4159">
        <f ca="1" t="shared" si="132"/>
        <v>-0.0658593889978005</v>
      </c>
    </row>
    <row r="4160" spans="2:8">
      <c r="B4160" s="31">
        <v>35534</v>
      </c>
      <c r="C4160">
        <v>53.329967</v>
      </c>
      <c r="D4160">
        <f t="shared" si="131"/>
        <v>0.0351457933585446</v>
      </c>
      <c r="E4160">
        <v>0</v>
      </c>
      <c r="G4160">
        <v>4151</v>
      </c>
      <c r="H4160">
        <f ca="1" t="shared" si="132"/>
        <v>-0.0259352000361894</v>
      </c>
    </row>
    <row r="4161" spans="2:8">
      <c r="B4161" s="31">
        <v>35528</v>
      </c>
      <c r="C4161">
        <v>51.455643</v>
      </c>
      <c r="D4161">
        <f t="shared" si="131"/>
        <v>-0.0637800794754425</v>
      </c>
      <c r="E4161">
        <v>0</v>
      </c>
      <c r="G4161">
        <v>4152</v>
      </c>
      <c r="H4161">
        <f ca="1" t="shared" si="132"/>
        <v>-0.00979575406561097</v>
      </c>
    </row>
    <row r="4162" spans="2:8">
      <c r="B4162" s="31">
        <v>35517</v>
      </c>
      <c r="C4162">
        <v>54.737488</v>
      </c>
      <c r="D4162">
        <f t="shared" si="131"/>
        <v>0.00904489807789497</v>
      </c>
      <c r="E4162">
        <v>0</v>
      </c>
      <c r="G4162">
        <v>4153</v>
      </c>
      <c r="H4162">
        <f ca="1" t="shared" si="132"/>
        <v>0.015554558461877</v>
      </c>
    </row>
    <row r="4163" spans="2:8">
      <c r="B4163" s="31">
        <v>35513</v>
      </c>
      <c r="C4163">
        <v>54.242393</v>
      </c>
      <c r="D4163">
        <f t="shared" si="131"/>
        <v>-0.0640238899489556</v>
      </c>
      <c r="E4163">
        <v>0</v>
      </c>
      <c r="G4163">
        <v>4154</v>
      </c>
      <c r="H4163">
        <f ca="1" t="shared" si="132"/>
        <v>0.0313896452264289</v>
      </c>
    </row>
    <row r="4164" spans="2:8">
      <c r="B4164" s="31">
        <v>35496</v>
      </c>
      <c r="C4164">
        <v>57.715202</v>
      </c>
      <c r="D4164">
        <f t="shared" si="131"/>
        <v>0.181740159204502</v>
      </c>
      <c r="E4164">
        <v>0</v>
      </c>
      <c r="G4164">
        <v>4155</v>
      </c>
      <c r="H4164">
        <f ca="1" t="shared" si="132"/>
        <v>0.0216790887773347</v>
      </c>
    </row>
    <row r="4165" spans="2:8">
      <c r="B4165" s="31">
        <v>35453</v>
      </c>
      <c r="C4165">
        <v>47.226032</v>
      </c>
      <c r="D4165">
        <f t="shared" si="131"/>
        <v>-0.0443312705162273</v>
      </c>
      <c r="E4165">
        <v>0</v>
      </c>
      <c r="G4165">
        <v>4156</v>
      </c>
      <c r="H4165">
        <f ca="1" t="shared" si="132"/>
        <v>0.0131438528390084</v>
      </c>
    </row>
    <row r="4166" spans="2:8">
      <c r="B4166" s="31">
        <v>35429</v>
      </c>
      <c r="C4166">
        <v>49.319622</v>
      </c>
      <c r="D4166">
        <f t="shared" si="131"/>
        <v>0</v>
      </c>
      <c r="E4166">
        <v>0</v>
      </c>
      <c r="G4166">
        <v>4157</v>
      </c>
      <c r="H4166">
        <f ca="1" t="shared" si="132"/>
        <v>-0.0386006483597339</v>
      </c>
    </row>
    <row r="4167" spans="2:8">
      <c r="B4167" s="31">
        <v>35426</v>
      </c>
      <c r="C4167">
        <v>49.319622</v>
      </c>
      <c r="D4167">
        <f t="shared" si="131"/>
        <v>0.0339883383534449</v>
      </c>
      <c r="E4167">
        <v>0</v>
      </c>
      <c r="G4167">
        <v>4158</v>
      </c>
      <c r="H4167">
        <f ca="1" t="shared" si="132"/>
        <v>-0.00934796763363716</v>
      </c>
    </row>
    <row r="4168" spans="2:8">
      <c r="B4168" s="31">
        <v>35424</v>
      </c>
      <c r="C4168">
        <v>47.64333</v>
      </c>
      <c r="D4168">
        <f t="shared" si="131"/>
        <v>-0.247773528844436</v>
      </c>
      <c r="E4168">
        <v>0</v>
      </c>
      <c r="G4168">
        <v>4159</v>
      </c>
      <c r="H4168">
        <f ca="1" t="shared" si="132"/>
        <v>-0.0468579047520446</v>
      </c>
    </row>
    <row r="4169" spans="2:8">
      <c r="B4169" s="31">
        <v>35381</v>
      </c>
      <c r="C4169">
        <v>59.448086</v>
      </c>
      <c r="D4169">
        <f t="shared" si="131"/>
        <v>0.00868559502487602</v>
      </c>
      <c r="E4169">
        <v>0</v>
      </c>
      <c r="G4169">
        <v>4160</v>
      </c>
      <c r="H4169">
        <f ca="1" t="shared" si="132"/>
        <v>0.0397013538121822</v>
      </c>
    </row>
    <row r="4170" spans="2:8">
      <c r="B4170" s="31">
        <v>35368</v>
      </c>
      <c r="C4170">
        <v>58.931744</v>
      </c>
      <c r="D4170">
        <f t="shared" ref="D4170:D4233" si="133">(C4170-C4171)/C4170</f>
        <v>-0.00636088421208095</v>
      </c>
      <c r="E4170">
        <v>0</v>
      </c>
      <c r="G4170">
        <v>4161</v>
      </c>
      <c r="H4170">
        <f ca="1" t="shared" si="132"/>
        <v>-0.033164215813687</v>
      </c>
    </row>
    <row r="4171" spans="2:8">
      <c r="B4171" s="31">
        <v>35359</v>
      </c>
      <c r="C4171">
        <v>59.306602</v>
      </c>
      <c r="D4171">
        <f t="shared" si="133"/>
        <v>-0.0455576598369268</v>
      </c>
      <c r="E4171">
        <v>0</v>
      </c>
      <c r="G4171">
        <v>4162</v>
      </c>
      <c r="H4171">
        <f ca="1" t="shared" ref="H4171:H4234" si="134">_xlfn.NORM.INV(RAND(),N$12,N$13)</f>
        <v>0.0113412970002932</v>
      </c>
    </row>
    <row r="4172" spans="2:8">
      <c r="B4172" s="31">
        <v>35340</v>
      </c>
      <c r="C4172">
        <v>62.008472</v>
      </c>
      <c r="D4172">
        <f t="shared" si="133"/>
        <v>-0.118284562793291</v>
      </c>
      <c r="E4172">
        <v>0</v>
      </c>
      <c r="G4172">
        <v>4163</v>
      </c>
      <c r="H4172">
        <f ca="1" t="shared" si="134"/>
        <v>0.0219996672832713</v>
      </c>
    </row>
    <row r="4173" spans="2:8">
      <c r="B4173" s="31">
        <v>35292</v>
      </c>
      <c r="C4173">
        <v>69.343117</v>
      </c>
      <c r="D4173">
        <f t="shared" si="133"/>
        <v>0.110100502116165</v>
      </c>
      <c r="E4173">
        <v>0</v>
      </c>
      <c r="G4173">
        <v>4164</v>
      </c>
      <c r="H4173">
        <f ca="1" t="shared" si="134"/>
        <v>0.0213749604196514</v>
      </c>
    </row>
    <row r="4174" spans="2:8">
      <c r="B4174" s="31">
        <v>35160</v>
      </c>
      <c r="C4174">
        <v>61.708405</v>
      </c>
      <c r="D4174">
        <f t="shared" si="133"/>
        <v>0.0586969797712321</v>
      </c>
      <c r="E4174">
        <v>0</v>
      </c>
      <c r="G4174">
        <v>4165</v>
      </c>
      <c r="H4174">
        <f ca="1" t="shared" si="134"/>
        <v>-0.060353229877632</v>
      </c>
    </row>
    <row r="4175" spans="2:8">
      <c r="B4175" s="31">
        <v>35144</v>
      </c>
      <c r="C4175">
        <v>58.086308</v>
      </c>
      <c r="D4175">
        <f t="shared" si="133"/>
        <v>-0.0280486237823895</v>
      </c>
      <c r="E4175">
        <v>0</v>
      </c>
      <c r="G4175">
        <v>4166</v>
      </c>
      <c r="H4175">
        <f ca="1" t="shared" si="134"/>
        <v>-0.0358532406411391</v>
      </c>
    </row>
    <row r="4176" spans="2:8">
      <c r="B4176" s="31">
        <v>35129</v>
      </c>
      <c r="C4176">
        <v>59.715549</v>
      </c>
      <c r="D4176">
        <f t="shared" si="133"/>
        <v>0.0362997416301071</v>
      </c>
      <c r="E4176">
        <v>0</v>
      </c>
      <c r="G4176">
        <v>4167</v>
      </c>
      <c r="H4176">
        <f ca="1" t="shared" si="134"/>
        <v>0.00551648994199601</v>
      </c>
    </row>
    <row r="4177" spans="2:8">
      <c r="B4177" s="31">
        <v>35116</v>
      </c>
      <c r="C4177">
        <v>57.54789</v>
      </c>
      <c r="D4177">
        <f t="shared" si="133"/>
        <v>0.124544322997768</v>
      </c>
      <c r="E4177">
        <v>0</v>
      </c>
      <c r="G4177">
        <v>4168</v>
      </c>
      <c r="H4177">
        <f ca="1" t="shared" si="134"/>
        <v>-0.00853033310358654</v>
      </c>
    </row>
    <row r="4178" spans="2:8">
      <c r="B4178" s="31">
        <v>35090</v>
      </c>
      <c r="C4178">
        <v>50.380627</v>
      </c>
      <c r="D4178">
        <f t="shared" si="133"/>
        <v>-0.0548229778879092</v>
      </c>
      <c r="E4178">
        <v>0</v>
      </c>
      <c r="G4178">
        <v>4169</v>
      </c>
      <c r="H4178">
        <f ca="1" t="shared" si="134"/>
        <v>-0.0186960779479346</v>
      </c>
    </row>
    <row r="4179" spans="2:8">
      <c r="B4179" s="31">
        <v>35065</v>
      </c>
      <c r="C4179">
        <v>53.142643</v>
      </c>
      <c r="D4179">
        <f t="shared" si="133"/>
        <v>0</v>
      </c>
      <c r="E4179">
        <v>0</v>
      </c>
      <c r="G4179">
        <v>4170</v>
      </c>
      <c r="H4179">
        <f ca="1" t="shared" si="134"/>
        <v>0.0178905149430708</v>
      </c>
    </row>
    <row r="4180" spans="2:8">
      <c r="B4180" s="31">
        <v>35062</v>
      </c>
      <c r="C4180">
        <v>53.142643</v>
      </c>
      <c r="D4180">
        <f t="shared" si="133"/>
        <v>0</v>
      </c>
      <c r="E4180">
        <v>0</v>
      </c>
      <c r="G4180">
        <v>4171</v>
      </c>
      <c r="H4180">
        <f ca="1" t="shared" si="134"/>
        <v>0.0105740544544151</v>
      </c>
    </row>
    <row r="4181" spans="2:8">
      <c r="B4181" s="31">
        <v>35061</v>
      </c>
      <c r="C4181">
        <v>53.142643</v>
      </c>
      <c r="D4181">
        <f t="shared" si="133"/>
        <v>0</v>
      </c>
      <c r="E4181">
        <v>0</v>
      </c>
      <c r="G4181">
        <v>4172</v>
      </c>
      <c r="H4181">
        <f ca="1" t="shared" si="134"/>
        <v>-0.0277515274465701</v>
      </c>
    </row>
    <row r="4182" spans="2:8">
      <c r="B4182" s="31">
        <v>35060</v>
      </c>
      <c r="C4182">
        <v>53.142643</v>
      </c>
      <c r="D4182">
        <f t="shared" si="133"/>
        <v>0</v>
      </c>
      <c r="E4182">
        <v>0</v>
      </c>
      <c r="G4182">
        <v>4173</v>
      </c>
      <c r="H4182">
        <f ca="1" t="shared" si="134"/>
        <v>0.0317059125768176</v>
      </c>
    </row>
    <row r="4183" spans="2:8">
      <c r="B4183" s="31">
        <v>35059</v>
      </c>
      <c r="C4183">
        <v>53.142643</v>
      </c>
      <c r="D4183">
        <f t="shared" si="133"/>
        <v>0</v>
      </c>
      <c r="E4183">
        <v>0</v>
      </c>
      <c r="G4183">
        <v>4174</v>
      </c>
      <c r="H4183">
        <f ca="1" t="shared" si="134"/>
        <v>0.0633208114374103</v>
      </c>
    </row>
    <row r="4184" spans="2:8">
      <c r="B4184" s="31">
        <v>35058</v>
      </c>
      <c r="C4184">
        <v>53.142643</v>
      </c>
      <c r="D4184">
        <f t="shared" si="133"/>
        <v>0.0263160791607598</v>
      </c>
      <c r="E4184">
        <v>0</v>
      </c>
      <c r="G4184">
        <v>4175</v>
      </c>
      <c r="H4184">
        <f ca="1" t="shared" si="134"/>
        <v>0.0164362862822508</v>
      </c>
    </row>
    <row r="4185" spans="2:8">
      <c r="B4185" s="31">
        <v>35048</v>
      </c>
      <c r="C4185">
        <v>51.744137</v>
      </c>
      <c r="D4185">
        <f t="shared" si="133"/>
        <v>-0.024324823506091</v>
      </c>
      <c r="E4185">
        <v>0</v>
      </c>
      <c r="G4185">
        <v>4176</v>
      </c>
      <c r="H4185">
        <f ca="1" t="shared" si="134"/>
        <v>-0.0100891970339244</v>
      </c>
    </row>
    <row r="4186" spans="2:8">
      <c r="B4186" s="31">
        <v>35039</v>
      </c>
      <c r="C4186">
        <v>53.002804</v>
      </c>
      <c r="D4186">
        <f t="shared" si="133"/>
        <v>0.044855155210279</v>
      </c>
      <c r="E4186">
        <v>0</v>
      </c>
      <c r="G4186">
        <v>4177</v>
      </c>
      <c r="H4186">
        <f ca="1" t="shared" si="134"/>
        <v>0.0500085989616048</v>
      </c>
    </row>
    <row r="4187" spans="2:8">
      <c r="B4187" s="31">
        <v>35030</v>
      </c>
      <c r="C4187">
        <v>50.625355</v>
      </c>
      <c r="D4187">
        <f t="shared" si="133"/>
        <v>-0.0939229561945788</v>
      </c>
      <c r="E4187">
        <v>0</v>
      </c>
      <c r="G4187">
        <v>4178</v>
      </c>
      <c r="H4187">
        <f ca="1" t="shared" si="134"/>
        <v>-0.0265337280587604</v>
      </c>
    </row>
    <row r="4188" spans="2:8">
      <c r="B4188" s="31">
        <v>35010</v>
      </c>
      <c r="C4188">
        <v>55.380238</v>
      </c>
      <c r="D4188">
        <f t="shared" si="133"/>
        <v>-0.0479793532126027</v>
      </c>
      <c r="E4188">
        <v>0</v>
      </c>
      <c r="G4188">
        <v>4179</v>
      </c>
      <c r="H4188">
        <f ca="1" t="shared" si="134"/>
        <v>-0.0273301400539708</v>
      </c>
    </row>
    <row r="4189" spans="2:8">
      <c r="B4189" s="31">
        <v>35002</v>
      </c>
      <c r="C4189">
        <v>58.037346</v>
      </c>
      <c r="D4189">
        <f t="shared" si="133"/>
        <v>0</v>
      </c>
      <c r="E4189">
        <v>0</v>
      </c>
      <c r="G4189">
        <v>4180</v>
      </c>
      <c r="H4189">
        <f ca="1" t="shared" si="134"/>
        <v>0.0785396670339126</v>
      </c>
    </row>
    <row r="4190" spans="2:8">
      <c r="B4190" s="31">
        <v>34997</v>
      </c>
      <c r="C4190">
        <v>58.037346</v>
      </c>
      <c r="D4190">
        <f t="shared" si="133"/>
        <v>0</v>
      </c>
      <c r="E4190">
        <v>0</v>
      </c>
      <c r="G4190">
        <v>4181</v>
      </c>
      <c r="H4190">
        <f ca="1" t="shared" si="134"/>
        <v>-0.00298059387333289</v>
      </c>
    </row>
    <row r="4191" spans="2:8">
      <c r="B4191" s="31">
        <v>34996</v>
      </c>
      <c r="C4191">
        <v>58.037346</v>
      </c>
      <c r="D4191">
        <f t="shared" si="133"/>
        <v>-0.0289159156243982</v>
      </c>
      <c r="E4191">
        <v>0</v>
      </c>
      <c r="G4191">
        <v>4182</v>
      </c>
      <c r="H4191">
        <f ca="1" t="shared" si="134"/>
        <v>-0.0490591641647013</v>
      </c>
    </row>
    <row r="4192" spans="2:8">
      <c r="B4192" s="31">
        <v>34989</v>
      </c>
      <c r="C4192">
        <v>59.715549</v>
      </c>
      <c r="D4192">
        <f t="shared" si="133"/>
        <v>-0.00234201983138424</v>
      </c>
      <c r="E4192">
        <v>0</v>
      </c>
      <c r="G4192">
        <v>4183</v>
      </c>
      <c r="H4192">
        <f ca="1" t="shared" si="134"/>
        <v>0.0161022819481862</v>
      </c>
    </row>
    <row r="4193" spans="2:8">
      <c r="B4193" s="31">
        <v>34985</v>
      </c>
      <c r="C4193">
        <v>59.855404</v>
      </c>
      <c r="D4193">
        <f t="shared" si="133"/>
        <v>0</v>
      </c>
      <c r="E4193">
        <v>0</v>
      </c>
      <c r="G4193">
        <v>4184</v>
      </c>
      <c r="H4193">
        <f ca="1" t="shared" si="134"/>
        <v>-0.0816797429313142</v>
      </c>
    </row>
    <row r="4194" spans="2:8">
      <c r="B4194" s="31">
        <v>34984</v>
      </c>
      <c r="C4194">
        <v>59.855404</v>
      </c>
      <c r="D4194">
        <f t="shared" si="133"/>
        <v>-0.00467256055944417</v>
      </c>
      <c r="E4194">
        <v>0</v>
      </c>
      <c r="G4194">
        <v>4185</v>
      </c>
      <c r="H4194">
        <f ca="1" t="shared" si="134"/>
        <v>0.016361600696792</v>
      </c>
    </row>
    <row r="4195" spans="2:8">
      <c r="B4195" s="31">
        <v>34982</v>
      </c>
      <c r="C4195">
        <v>60.135082</v>
      </c>
      <c r="D4195">
        <f t="shared" si="133"/>
        <v>0</v>
      </c>
      <c r="E4195">
        <v>0</v>
      </c>
      <c r="G4195">
        <v>4186</v>
      </c>
      <c r="H4195">
        <f ca="1" t="shared" si="134"/>
        <v>-0.0509783663924487</v>
      </c>
    </row>
    <row r="4196" spans="2:8">
      <c r="B4196" s="31">
        <v>34981</v>
      </c>
      <c r="C4196">
        <v>60.135082</v>
      </c>
      <c r="D4196">
        <f t="shared" si="133"/>
        <v>0</v>
      </c>
      <c r="E4196">
        <v>0</v>
      </c>
      <c r="G4196">
        <v>4187</v>
      </c>
      <c r="H4196">
        <f ca="1" t="shared" si="134"/>
        <v>0.000696692019499428</v>
      </c>
    </row>
    <row r="4197" spans="2:8">
      <c r="B4197" s="31">
        <v>34978</v>
      </c>
      <c r="C4197">
        <v>60.135082</v>
      </c>
      <c r="D4197">
        <f t="shared" si="133"/>
        <v>0.0290695537756146</v>
      </c>
      <c r="E4197">
        <v>0</v>
      </c>
      <c r="G4197">
        <v>4188</v>
      </c>
      <c r="H4197">
        <f ca="1" t="shared" si="134"/>
        <v>0.0315710104337565</v>
      </c>
    </row>
    <row r="4198" spans="2:8">
      <c r="B4198" s="31">
        <v>34975</v>
      </c>
      <c r="C4198">
        <v>58.386982</v>
      </c>
      <c r="D4198">
        <f t="shared" si="133"/>
        <v>0</v>
      </c>
      <c r="E4198">
        <v>0</v>
      </c>
      <c r="G4198">
        <v>4189</v>
      </c>
      <c r="H4198">
        <f ca="1" t="shared" si="134"/>
        <v>-0.0053645097963607</v>
      </c>
    </row>
    <row r="4199" spans="2:8">
      <c r="B4199" s="31">
        <v>34974</v>
      </c>
      <c r="C4199">
        <v>58.386982</v>
      </c>
      <c r="D4199">
        <f t="shared" si="133"/>
        <v>0.068862336470825</v>
      </c>
      <c r="E4199">
        <v>0</v>
      </c>
      <c r="G4199">
        <v>4190</v>
      </c>
      <c r="H4199">
        <f ca="1" t="shared" si="134"/>
        <v>-0.0260566863427585</v>
      </c>
    </row>
    <row r="4200" spans="2:8">
      <c r="B4200" s="31">
        <v>34960</v>
      </c>
      <c r="C4200">
        <v>54.366318</v>
      </c>
      <c r="D4200">
        <f t="shared" si="133"/>
        <v>0.00643083829955155</v>
      </c>
      <c r="E4200">
        <v>0</v>
      </c>
      <c r="G4200">
        <v>4191</v>
      </c>
      <c r="H4200">
        <f ca="1" t="shared" si="134"/>
        <v>-0.00576757646868485</v>
      </c>
    </row>
    <row r="4201" spans="2:8">
      <c r="B4201" s="31">
        <v>34954</v>
      </c>
      <c r="C4201">
        <v>54.016697</v>
      </c>
      <c r="D4201">
        <f t="shared" si="133"/>
        <v>0.0226537176088349</v>
      </c>
      <c r="E4201">
        <v>0</v>
      </c>
      <c r="G4201">
        <v>4192</v>
      </c>
      <c r="H4201">
        <f ca="1" t="shared" si="134"/>
        <v>-0.00047517158926626</v>
      </c>
    </row>
    <row r="4202" spans="2:8">
      <c r="B4202" s="31">
        <v>34949</v>
      </c>
      <c r="C4202">
        <v>52.793018</v>
      </c>
      <c r="D4202">
        <f t="shared" si="133"/>
        <v>-0.00662256133945584</v>
      </c>
      <c r="E4202">
        <v>0</v>
      </c>
      <c r="G4202">
        <v>4193</v>
      </c>
      <c r="H4202">
        <f ca="1" t="shared" si="134"/>
        <v>-0.0415971692988359</v>
      </c>
    </row>
    <row r="4203" spans="2:8">
      <c r="B4203" s="31">
        <v>34946</v>
      </c>
      <c r="C4203">
        <v>53.142643</v>
      </c>
      <c r="D4203">
        <f t="shared" si="133"/>
        <v>0</v>
      </c>
      <c r="E4203">
        <v>0</v>
      </c>
      <c r="G4203">
        <v>4194</v>
      </c>
      <c r="H4203">
        <f ca="1" t="shared" si="134"/>
        <v>0.00287746516611582</v>
      </c>
    </row>
    <row r="4204" spans="2:8">
      <c r="B4204" s="31">
        <v>34941</v>
      </c>
      <c r="C4204">
        <v>53.142643</v>
      </c>
      <c r="D4204">
        <f t="shared" si="133"/>
        <v>0</v>
      </c>
      <c r="E4204">
        <v>0</v>
      </c>
      <c r="G4204">
        <v>4195</v>
      </c>
      <c r="H4204">
        <f ca="1" t="shared" si="134"/>
        <v>0.0120616256112258</v>
      </c>
    </row>
    <row r="4205" spans="2:8">
      <c r="B4205" s="31">
        <v>34940</v>
      </c>
      <c r="C4205">
        <v>53.142643</v>
      </c>
      <c r="D4205">
        <f t="shared" si="133"/>
        <v>-0.0164473189637934</v>
      </c>
      <c r="E4205">
        <v>0</v>
      </c>
      <c r="G4205">
        <v>4196</v>
      </c>
      <c r="H4205">
        <f ca="1" t="shared" si="134"/>
        <v>-0.0132741511551478</v>
      </c>
    </row>
    <row r="4206" spans="2:8">
      <c r="B4206" s="31">
        <v>34934</v>
      </c>
      <c r="C4206">
        <v>54.016697</v>
      </c>
      <c r="D4206">
        <f t="shared" si="133"/>
        <v>-0.00323625859611525</v>
      </c>
      <c r="E4206">
        <v>0</v>
      </c>
      <c r="G4206">
        <v>4197</v>
      </c>
      <c r="H4206">
        <f ca="1" t="shared" si="134"/>
        <v>-0.0103160072650998</v>
      </c>
    </row>
    <row r="4207" spans="2:8">
      <c r="B4207" s="31">
        <v>34929</v>
      </c>
      <c r="C4207">
        <v>54.191509</v>
      </c>
      <c r="D4207">
        <f t="shared" si="133"/>
        <v>0.0290322050268061</v>
      </c>
      <c r="E4207">
        <v>0</v>
      </c>
      <c r="G4207">
        <v>4198</v>
      </c>
      <c r="H4207">
        <f ca="1" t="shared" si="134"/>
        <v>0.00499045471785318</v>
      </c>
    </row>
    <row r="4208" spans="2:8">
      <c r="B4208" s="31">
        <v>34926</v>
      </c>
      <c r="C4208">
        <v>52.61821</v>
      </c>
      <c r="D4208">
        <f t="shared" si="133"/>
        <v>0</v>
      </c>
      <c r="E4208">
        <v>0</v>
      </c>
      <c r="G4208">
        <v>4199</v>
      </c>
      <c r="H4208">
        <f ca="1" t="shared" si="134"/>
        <v>0.051383545293253</v>
      </c>
    </row>
    <row r="4209" spans="2:8">
      <c r="B4209" s="31">
        <v>34921</v>
      </c>
      <c r="C4209">
        <v>52.61821</v>
      </c>
      <c r="D4209">
        <f t="shared" si="133"/>
        <v>0.0132888975128573</v>
      </c>
      <c r="E4209">
        <v>0</v>
      </c>
      <c r="G4209">
        <v>4200</v>
      </c>
      <c r="H4209">
        <f ca="1" t="shared" si="134"/>
        <v>0.0466876148218791</v>
      </c>
    </row>
    <row r="4210" spans="2:8">
      <c r="B4210" s="31">
        <v>34904</v>
      </c>
      <c r="C4210">
        <v>51.918972</v>
      </c>
      <c r="D4210">
        <f t="shared" si="133"/>
        <v>-0.0134678706658522</v>
      </c>
      <c r="E4210">
        <v>0</v>
      </c>
      <c r="G4210">
        <v>4201</v>
      </c>
      <c r="H4210">
        <f ca="1" t="shared" si="134"/>
        <v>-0.000512503711693585</v>
      </c>
    </row>
    <row r="4211" spans="2:8">
      <c r="B4211" s="31">
        <v>34870</v>
      </c>
      <c r="C4211">
        <v>52.61821</v>
      </c>
      <c r="D4211">
        <f t="shared" si="133"/>
        <v>0.0498339453204508</v>
      </c>
      <c r="E4211">
        <v>0</v>
      </c>
      <c r="G4211">
        <v>4202</v>
      </c>
      <c r="H4211">
        <f ca="1" t="shared" si="134"/>
        <v>0.0212170975458405</v>
      </c>
    </row>
    <row r="4212" spans="2:8">
      <c r="B4212" s="31">
        <v>34865</v>
      </c>
      <c r="C4212">
        <v>49.996037</v>
      </c>
      <c r="D4212">
        <f t="shared" si="133"/>
        <v>0.00699305426948146</v>
      </c>
      <c r="E4212">
        <v>0</v>
      </c>
      <c r="G4212">
        <v>4203</v>
      </c>
      <c r="H4212">
        <f ca="1" t="shared" si="134"/>
        <v>0.0272703528595055</v>
      </c>
    </row>
    <row r="4213" spans="2:8">
      <c r="B4213" s="31">
        <v>34863</v>
      </c>
      <c r="C4213">
        <v>49.646412</v>
      </c>
      <c r="D4213">
        <f t="shared" si="133"/>
        <v>-0.00352122123145576</v>
      </c>
      <c r="E4213">
        <v>0</v>
      </c>
      <c r="G4213">
        <v>4204</v>
      </c>
      <c r="H4213">
        <f ca="1" t="shared" si="134"/>
        <v>-0.0178724508328016</v>
      </c>
    </row>
    <row r="4214" spans="2:8">
      <c r="B4214" s="31">
        <v>34858</v>
      </c>
      <c r="C4214">
        <v>49.821228</v>
      </c>
      <c r="D4214">
        <f t="shared" si="133"/>
        <v>0.116576090818155</v>
      </c>
      <c r="E4214">
        <v>0</v>
      </c>
      <c r="G4214">
        <v>4205</v>
      </c>
      <c r="H4214">
        <f ca="1" t="shared" si="134"/>
        <v>-0.0343516903271819</v>
      </c>
    </row>
    <row r="4215" spans="2:8">
      <c r="B4215" s="31">
        <v>34844</v>
      </c>
      <c r="C4215">
        <v>44.013264</v>
      </c>
      <c r="D4215">
        <f t="shared" si="133"/>
        <v>0.0492126191777097</v>
      </c>
      <c r="E4215">
        <v>0</v>
      </c>
      <c r="G4215">
        <v>4206</v>
      </c>
      <c r="H4215">
        <f ca="1" t="shared" si="134"/>
        <v>0.0224783284680546</v>
      </c>
    </row>
    <row r="4216" spans="2:8">
      <c r="B4216" s="31">
        <v>34830</v>
      </c>
      <c r="C4216">
        <v>41.847256</v>
      </c>
      <c r="D4216">
        <f t="shared" si="133"/>
        <v>0.0631469121894157</v>
      </c>
      <c r="E4216">
        <v>0</v>
      </c>
      <c r="G4216">
        <v>4207</v>
      </c>
      <c r="H4216">
        <f ca="1" t="shared" si="134"/>
        <v>-0.00686301603631928</v>
      </c>
    </row>
    <row r="4217" spans="2:8">
      <c r="B4217" s="31">
        <v>34820</v>
      </c>
      <c r="C4217">
        <v>39.204731</v>
      </c>
      <c r="D4217">
        <f t="shared" si="133"/>
        <v>-0.0662983505740671</v>
      </c>
      <c r="E4217">
        <v>0</v>
      </c>
      <c r="G4217">
        <v>4208</v>
      </c>
      <c r="H4217">
        <f ca="1" t="shared" si="134"/>
        <v>-0.0163581456381096</v>
      </c>
    </row>
    <row r="4218" spans="2:8">
      <c r="B4218" s="31">
        <v>34803</v>
      </c>
      <c r="C4218">
        <v>41.80394</v>
      </c>
      <c r="D4218">
        <f t="shared" si="133"/>
        <v>0</v>
      </c>
      <c r="E4218">
        <v>0</v>
      </c>
      <c r="G4218">
        <v>4209</v>
      </c>
      <c r="H4218">
        <f ca="1" t="shared" si="134"/>
        <v>-0.0313396329896111</v>
      </c>
    </row>
    <row r="4219" spans="2:8">
      <c r="B4219" s="31">
        <v>34802</v>
      </c>
      <c r="C4219">
        <v>41.80394</v>
      </c>
      <c r="D4219">
        <f t="shared" si="133"/>
        <v>0</v>
      </c>
      <c r="E4219">
        <v>0</v>
      </c>
      <c r="G4219">
        <v>4210</v>
      </c>
      <c r="H4219">
        <f ca="1" t="shared" si="134"/>
        <v>0.017617571648752</v>
      </c>
    </row>
    <row r="4220" spans="2:8">
      <c r="B4220" s="31">
        <v>34801</v>
      </c>
      <c r="C4220">
        <v>41.80394</v>
      </c>
      <c r="D4220">
        <f t="shared" si="133"/>
        <v>0</v>
      </c>
      <c r="E4220">
        <v>0</v>
      </c>
      <c r="G4220">
        <v>4211</v>
      </c>
      <c r="H4220">
        <f ca="1" t="shared" si="134"/>
        <v>-0.0181847097673736</v>
      </c>
    </row>
    <row r="4221" spans="2:8">
      <c r="B4221" s="31">
        <v>34800</v>
      </c>
      <c r="C4221">
        <v>41.80394</v>
      </c>
      <c r="D4221">
        <f t="shared" si="133"/>
        <v>0</v>
      </c>
      <c r="E4221">
        <v>0</v>
      </c>
      <c r="G4221">
        <v>4212</v>
      </c>
      <c r="H4221">
        <f ca="1" t="shared" si="134"/>
        <v>-0.0429089553828079</v>
      </c>
    </row>
    <row r="4222" spans="2:8">
      <c r="B4222" s="31">
        <v>34799</v>
      </c>
      <c r="C4222">
        <v>41.80394</v>
      </c>
      <c r="D4222">
        <f t="shared" si="133"/>
        <v>0.0725387607005463</v>
      </c>
      <c r="E4222">
        <v>0</v>
      </c>
      <c r="G4222">
        <v>4213</v>
      </c>
      <c r="H4222">
        <f ca="1" t="shared" si="134"/>
        <v>0.018567657011894</v>
      </c>
    </row>
    <row r="4223" spans="2:8">
      <c r="B4223" s="31">
        <v>34780</v>
      </c>
      <c r="C4223">
        <v>38.771534</v>
      </c>
      <c r="D4223">
        <f t="shared" si="133"/>
        <v>0</v>
      </c>
      <c r="E4223">
        <v>0</v>
      </c>
      <c r="G4223">
        <v>4214</v>
      </c>
      <c r="H4223">
        <f ca="1" t="shared" si="134"/>
        <v>-0.0284438440065693</v>
      </c>
    </row>
    <row r="4224" spans="2:8">
      <c r="B4224" s="31">
        <v>34779</v>
      </c>
      <c r="C4224">
        <v>38.771534</v>
      </c>
      <c r="D4224">
        <f t="shared" si="133"/>
        <v>0</v>
      </c>
      <c r="E4224">
        <v>0</v>
      </c>
      <c r="G4224">
        <v>4215</v>
      </c>
      <c r="H4224">
        <f ca="1" t="shared" si="134"/>
        <v>-0.00167427179306555</v>
      </c>
    </row>
    <row r="4225" spans="2:8">
      <c r="B4225" s="31">
        <v>34778</v>
      </c>
      <c r="C4225">
        <v>38.771534</v>
      </c>
      <c r="D4225">
        <f t="shared" si="133"/>
        <v>0</v>
      </c>
      <c r="E4225">
        <v>0</v>
      </c>
      <c r="G4225">
        <v>4216</v>
      </c>
      <c r="H4225">
        <f ca="1" t="shared" si="134"/>
        <v>-0.0354610136720814</v>
      </c>
    </row>
    <row r="4226" spans="2:8">
      <c r="B4226" s="31">
        <v>34775</v>
      </c>
      <c r="C4226">
        <v>38.771534</v>
      </c>
      <c r="D4226">
        <f t="shared" si="133"/>
        <v>-0.0446925571735181</v>
      </c>
      <c r="E4226">
        <v>0</v>
      </c>
      <c r="G4226">
        <v>4217</v>
      </c>
      <c r="H4226">
        <f ca="1" t="shared" si="134"/>
        <v>0.0106698305493151</v>
      </c>
    </row>
    <row r="4227" spans="2:8">
      <c r="B4227" s="31">
        <v>34757</v>
      </c>
      <c r="C4227">
        <v>40.504333</v>
      </c>
      <c r="D4227">
        <f t="shared" si="133"/>
        <v>-0.0641712332357133</v>
      </c>
      <c r="E4227">
        <v>0</v>
      </c>
      <c r="G4227">
        <v>4218</v>
      </c>
      <c r="H4227">
        <f ca="1" t="shared" si="134"/>
        <v>-0.043078318874476</v>
      </c>
    </row>
    <row r="4228" spans="2:8">
      <c r="B4228" s="31">
        <v>34744</v>
      </c>
      <c r="C4228">
        <v>43.103546</v>
      </c>
      <c r="D4228">
        <f t="shared" si="133"/>
        <v>-0.0150752330214317</v>
      </c>
      <c r="E4228">
        <v>0</v>
      </c>
      <c r="G4228">
        <v>4219</v>
      </c>
      <c r="H4228">
        <f ca="1" t="shared" si="134"/>
        <v>0.0544698284830501</v>
      </c>
    </row>
    <row r="4229" spans="2:8">
      <c r="B4229" s="31">
        <v>34739</v>
      </c>
      <c r="C4229">
        <v>43.753342</v>
      </c>
      <c r="D4229">
        <f t="shared" si="133"/>
        <v>-0.0148515969362979</v>
      </c>
      <c r="E4229">
        <v>0</v>
      </c>
      <c r="G4229">
        <v>4220</v>
      </c>
      <c r="H4229">
        <f ca="1" t="shared" si="134"/>
        <v>0.0023405382231079</v>
      </c>
    </row>
    <row r="4230" spans="2:8">
      <c r="B4230" s="31">
        <v>34737</v>
      </c>
      <c r="C4230">
        <v>44.403149</v>
      </c>
      <c r="D4230">
        <f t="shared" si="133"/>
        <v>0.0536586718207755</v>
      </c>
      <c r="E4230">
        <v>0</v>
      </c>
      <c r="G4230">
        <v>4221</v>
      </c>
      <c r="H4230">
        <f ca="1" t="shared" si="134"/>
        <v>0.0277376759205819</v>
      </c>
    </row>
    <row r="4231" spans="2:8">
      <c r="B4231" s="31">
        <v>34726</v>
      </c>
      <c r="C4231">
        <v>42.020535</v>
      </c>
      <c r="D4231">
        <f t="shared" si="133"/>
        <v>0</v>
      </c>
      <c r="E4231">
        <v>0</v>
      </c>
      <c r="G4231">
        <v>4222</v>
      </c>
      <c r="H4231">
        <f ca="1" t="shared" si="134"/>
        <v>-0.0259448564451894</v>
      </c>
    </row>
    <row r="4232" spans="2:8">
      <c r="B4232" s="31">
        <v>34725</v>
      </c>
      <c r="C4232">
        <v>42.020535</v>
      </c>
      <c r="D4232">
        <f t="shared" si="133"/>
        <v>0.0309276166997875</v>
      </c>
      <c r="E4232">
        <v>0</v>
      </c>
      <c r="G4232">
        <v>4223</v>
      </c>
      <c r="H4232">
        <f ca="1" t="shared" si="134"/>
        <v>0.00190497900485381</v>
      </c>
    </row>
    <row r="4233" spans="2:8">
      <c r="B4233" s="31">
        <v>34723</v>
      </c>
      <c r="C4233">
        <v>40.72094</v>
      </c>
      <c r="D4233">
        <f t="shared" si="133"/>
        <v>-0.0106379911662157</v>
      </c>
      <c r="E4233">
        <v>0</v>
      </c>
      <c r="G4233">
        <v>4224</v>
      </c>
      <c r="H4233">
        <f ca="1" t="shared" si="134"/>
        <v>-0.0126745143512409</v>
      </c>
    </row>
    <row r="4234" spans="2:8">
      <c r="B4234" s="31">
        <v>34712</v>
      </c>
      <c r="C4234">
        <v>41.154129</v>
      </c>
      <c r="D4234">
        <f t="shared" ref="D4234:D4297" si="135">(C4234-C4235)/C4234</f>
        <v>0</v>
      </c>
      <c r="E4234">
        <v>0</v>
      </c>
      <c r="G4234">
        <v>4225</v>
      </c>
      <c r="H4234">
        <f ca="1" t="shared" si="134"/>
        <v>-0.00318301837070449</v>
      </c>
    </row>
    <row r="4235" spans="2:8">
      <c r="B4235" s="31">
        <v>34711</v>
      </c>
      <c r="C4235">
        <v>41.154129</v>
      </c>
      <c r="D4235">
        <f t="shared" si="135"/>
        <v>-0.105263484011531</v>
      </c>
      <c r="E4235">
        <v>0</v>
      </c>
      <c r="G4235">
        <v>4226</v>
      </c>
      <c r="H4235">
        <f ca="1" t="shared" ref="H4235:H4298" si="136">_xlfn.NORM.INV(RAND(),N$12,N$13)</f>
        <v>-0.0326938437514985</v>
      </c>
    </row>
    <row r="4236" spans="2:8">
      <c r="B4236" s="31">
        <v>34701</v>
      </c>
      <c r="C4236">
        <v>45.486156</v>
      </c>
      <c r="D4236">
        <f t="shared" si="135"/>
        <v>0</v>
      </c>
      <c r="E4236">
        <v>0</v>
      </c>
      <c r="G4236">
        <v>4227</v>
      </c>
      <c r="H4236">
        <f ca="1" t="shared" si="136"/>
        <v>0.0121318184430127</v>
      </c>
    </row>
    <row r="4237" spans="2:8">
      <c r="B4237" s="31">
        <v>34698</v>
      </c>
      <c r="C4237">
        <v>45.486156</v>
      </c>
      <c r="D4237">
        <f t="shared" si="135"/>
        <v>0</v>
      </c>
      <c r="E4237">
        <v>0</v>
      </c>
      <c r="G4237">
        <v>4228</v>
      </c>
      <c r="H4237">
        <f ca="1" t="shared" si="136"/>
        <v>-0.0352678427509312</v>
      </c>
    </row>
    <row r="4238" spans="2:8">
      <c r="B4238" s="31">
        <v>34697</v>
      </c>
      <c r="C4238">
        <v>45.486156</v>
      </c>
      <c r="D4238">
        <f t="shared" si="135"/>
        <v>0</v>
      </c>
      <c r="E4238">
        <v>0</v>
      </c>
      <c r="G4238">
        <v>4229</v>
      </c>
      <c r="H4238">
        <f ca="1" t="shared" si="136"/>
        <v>-0.0158950329600809</v>
      </c>
    </row>
    <row r="4239" spans="2:8">
      <c r="B4239" s="31">
        <v>34696</v>
      </c>
      <c r="C4239">
        <v>45.486156</v>
      </c>
      <c r="D4239">
        <f t="shared" si="135"/>
        <v>0</v>
      </c>
      <c r="E4239">
        <v>0</v>
      </c>
      <c r="G4239">
        <v>4230</v>
      </c>
      <c r="H4239">
        <f ca="1" t="shared" si="136"/>
        <v>-0.0250661222353537</v>
      </c>
    </row>
    <row r="4240" spans="2:8">
      <c r="B4240" s="31">
        <v>34695</v>
      </c>
      <c r="C4240">
        <v>45.486156</v>
      </c>
      <c r="D4240">
        <f t="shared" si="135"/>
        <v>0</v>
      </c>
      <c r="E4240">
        <v>0</v>
      </c>
      <c r="G4240">
        <v>4231</v>
      </c>
      <c r="H4240">
        <f ca="1" t="shared" si="136"/>
        <v>-0.0259254688759863</v>
      </c>
    </row>
    <row r="4241" spans="2:8">
      <c r="B4241" s="31">
        <v>34694</v>
      </c>
      <c r="C4241">
        <v>45.486156</v>
      </c>
      <c r="D4241">
        <f t="shared" si="135"/>
        <v>0.0428571057972012</v>
      </c>
      <c r="E4241">
        <v>0</v>
      </c>
      <c r="G4241">
        <v>4232</v>
      </c>
      <c r="H4241">
        <f ca="1" t="shared" si="136"/>
        <v>0.0220658859129764</v>
      </c>
    </row>
    <row r="4242" spans="2:8">
      <c r="B4242" s="31">
        <v>34675</v>
      </c>
      <c r="C4242">
        <v>43.536751</v>
      </c>
      <c r="D4242">
        <f t="shared" si="135"/>
        <v>-0.0248754437371772</v>
      </c>
      <c r="E4242">
        <v>0</v>
      </c>
      <c r="G4242">
        <v>4233</v>
      </c>
      <c r="H4242">
        <f ca="1" t="shared" si="136"/>
        <v>0.0674353243606515</v>
      </c>
    </row>
    <row r="4243" spans="2:8">
      <c r="B4243" s="31">
        <v>34666</v>
      </c>
      <c r="C4243">
        <v>44.619747</v>
      </c>
      <c r="D4243">
        <f t="shared" si="135"/>
        <v>-0.0194176134615914</v>
      </c>
      <c r="E4243">
        <v>0</v>
      </c>
      <c r="G4243">
        <v>4234</v>
      </c>
      <c r="H4243">
        <f ca="1" t="shared" si="136"/>
        <v>0.0104766601314133</v>
      </c>
    </row>
    <row r="4244" spans="2:8">
      <c r="B4244" s="31">
        <v>34659</v>
      </c>
      <c r="C4244">
        <v>45.486156</v>
      </c>
      <c r="D4244">
        <f t="shared" si="135"/>
        <v>0</v>
      </c>
      <c r="E4244">
        <v>0</v>
      </c>
      <c r="G4244">
        <v>4235</v>
      </c>
      <c r="H4244">
        <f ca="1" t="shared" si="136"/>
        <v>-0.0276130980652974</v>
      </c>
    </row>
    <row r="4245" spans="2:8">
      <c r="B4245" s="31">
        <v>34656</v>
      </c>
      <c r="C4245">
        <v>45.486156</v>
      </c>
      <c r="D4245">
        <f t="shared" si="135"/>
        <v>-0.00952364495254337</v>
      </c>
      <c r="E4245">
        <v>0</v>
      </c>
      <c r="G4245">
        <v>4236</v>
      </c>
      <c r="H4245">
        <f ca="1" t="shared" si="136"/>
        <v>-0.0229197962641548</v>
      </c>
    </row>
    <row r="4246" spans="2:8">
      <c r="B4246" s="31">
        <v>34648</v>
      </c>
      <c r="C4246">
        <v>45.91935</v>
      </c>
      <c r="D4246">
        <f t="shared" si="135"/>
        <v>-0.0283018378962246</v>
      </c>
      <c r="E4246">
        <v>0</v>
      </c>
      <c r="G4246">
        <v>4237</v>
      </c>
      <c r="H4246">
        <f ca="1" t="shared" si="136"/>
        <v>0.0203328615640148</v>
      </c>
    </row>
    <row r="4247" spans="2:8">
      <c r="B4247" s="31">
        <v>34646</v>
      </c>
      <c r="C4247">
        <v>47.218952</v>
      </c>
      <c r="D4247">
        <f t="shared" si="135"/>
        <v>0.00917436710581809</v>
      </c>
      <c r="E4247">
        <v>0</v>
      </c>
      <c r="G4247">
        <v>4238</v>
      </c>
      <c r="H4247">
        <f ca="1" t="shared" si="136"/>
        <v>-0.0311738531338924</v>
      </c>
    </row>
    <row r="4248" spans="2:8">
      <c r="B4248" s="31">
        <v>34642</v>
      </c>
      <c r="C4248">
        <v>46.785748</v>
      </c>
      <c r="D4248">
        <f t="shared" si="135"/>
        <v>0.00462959361043015</v>
      </c>
      <c r="E4248">
        <v>0</v>
      </c>
      <c r="G4248">
        <v>4239</v>
      </c>
      <c r="H4248">
        <f ca="1" t="shared" si="136"/>
        <v>-0.00880490067609708</v>
      </c>
    </row>
    <row r="4249" spans="2:8">
      <c r="B4249" s="31">
        <v>34640</v>
      </c>
      <c r="C4249">
        <v>46.569149</v>
      </c>
      <c r="D4249">
        <f t="shared" si="135"/>
        <v>0</v>
      </c>
      <c r="E4249">
        <v>0</v>
      </c>
      <c r="G4249">
        <v>4240</v>
      </c>
      <c r="H4249">
        <f ca="1" t="shared" si="136"/>
        <v>-0.0035865579203702</v>
      </c>
    </row>
    <row r="4250" spans="2:8">
      <c r="B4250" s="31">
        <v>34639</v>
      </c>
      <c r="C4250">
        <v>46.569149</v>
      </c>
      <c r="D4250">
        <f t="shared" si="135"/>
        <v>-0.0418604600225784</v>
      </c>
      <c r="E4250">
        <v>0</v>
      </c>
      <c r="G4250">
        <v>4241</v>
      </c>
      <c r="H4250">
        <f ca="1" t="shared" si="136"/>
        <v>0.019241707881669</v>
      </c>
    </row>
    <row r="4251" spans="2:8">
      <c r="B4251" s="31">
        <v>34632</v>
      </c>
      <c r="C4251">
        <v>48.518555</v>
      </c>
      <c r="D4251">
        <f t="shared" si="135"/>
        <v>-0.00892870779024644</v>
      </c>
      <c r="E4251">
        <v>0</v>
      </c>
      <c r="G4251">
        <v>4242</v>
      </c>
      <c r="H4251">
        <f ca="1" t="shared" si="136"/>
        <v>0.0296533706666517</v>
      </c>
    </row>
    <row r="4252" spans="2:8">
      <c r="B4252" s="31">
        <v>34625</v>
      </c>
      <c r="C4252">
        <v>48.951763</v>
      </c>
      <c r="D4252">
        <f t="shared" si="135"/>
        <v>0</v>
      </c>
      <c r="E4252">
        <v>0</v>
      </c>
      <c r="G4252">
        <v>4243</v>
      </c>
      <c r="H4252">
        <f ca="1" t="shared" si="136"/>
        <v>0.0159645666324539</v>
      </c>
    </row>
    <row r="4253" spans="2:8">
      <c r="B4253" s="31">
        <v>34624</v>
      </c>
      <c r="C4253">
        <v>48.951763</v>
      </c>
      <c r="D4253">
        <f t="shared" si="135"/>
        <v>0.00884969148097895</v>
      </c>
      <c r="E4253">
        <v>0</v>
      </c>
      <c r="G4253">
        <v>4244</v>
      </c>
      <c r="H4253">
        <f ca="1" t="shared" si="136"/>
        <v>0.00169521760460895</v>
      </c>
    </row>
    <row r="4254" spans="2:8">
      <c r="B4254" s="31">
        <v>34620</v>
      </c>
      <c r="C4254">
        <v>48.518555</v>
      </c>
      <c r="D4254">
        <f t="shared" si="135"/>
        <v>-0.0223214397048717</v>
      </c>
      <c r="E4254">
        <v>0</v>
      </c>
      <c r="G4254">
        <v>4245</v>
      </c>
      <c r="H4254">
        <f ca="1" t="shared" si="136"/>
        <v>-0.0240900943203339</v>
      </c>
    </row>
    <row r="4255" spans="2:8">
      <c r="B4255" s="31">
        <v>34617</v>
      </c>
      <c r="C4255">
        <v>49.601559</v>
      </c>
      <c r="D4255">
        <f t="shared" si="135"/>
        <v>0.00436669742578061</v>
      </c>
      <c r="E4255">
        <v>0</v>
      </c>
      <c r="G4255">
        <v>4246</v>
      </c>
      <c r="H4255">
        <f ca="1" t="shared" si="136"/>
        <v>-0.000540696610634813</v>
      </c>
    </row>
    <row r="4256" spans="2:8">
      <c r="B4256" s="31">
        <v>34612</v>
      </c>
      <c r="C4256">
        <v>49.384964</v>
      </c>
      <c r="D4256">
        <f t="shared" si="135"/>
        <v>0.0219296099922234</v>
      </c>
      <c r="E4256">
        <v>0</v>
      </c>
      <c r="G4256">
        <v>4247</v>
      </c>
      <c r="H4256">
        <f ca="1" t="shared" si="136"/>
        <v>-0.00943991120572033</v>
      </c>
    </row>
    <row r="4257" spans="2:8">
      <c r="B4257" s="31">
        <v>34607</v>
      </c>
      <c r="C4257">
        <v>48.301971</v>
      </c>
      <c r="D4257">
        <f t="shared" si="135"/>
        <v>-0.00448395780785007</v>
      </c>
      <c r="E4257">
        <v>0</v>
      </c>
      <c r="G4257">
        <v>4248</v>
      </c>
      <c r="H4257">
        <f ca="1" t="shared" si="136"/>
        <v>0.0221259189785669</v>
      </c>
    </row>
    <row r="4258" spans="2:8">
      <c r="B4258" s="31">
        <v>34605</v>
      </c>
      <c r="C4258">
        <v>48.518555</v>
      </c>
      <c r="D4258">
        <f t="shared" si="135"/>
        <v>-0.0312502299378042</v>
      </c>
      <c r="E4258">
        <v>0</v>
      </c>
      <c r="G4258">
        <v>4249</v>
      </c>
      <c r="H4258">
        <f ca="1" t="shared" si="136"/>
        <v>-0.00524359279142047</v>
      </c>
    </row>
    <row r="4259" spans="2:8">
      <c r="B4259" s="31">
        <v>34603</v>
      </c>
      <c r="C4259">
        <v>50.034771</v>
      </c>
      <c r="D4259">
        <f t="shared" si="135"/>
        <v>0.0129871085050035</v>
      </c>
      <c r="E4259">
        <v>0</v>
      </c>
      <c r="G4259">
        <v>4250</v>
      </c>
      <c r="H4259">
        <f ca="1" t="shared" si="136"/>
        <v>-0.00582070474648397</v>
      </c>
    </row>
    <row r="4260" spans="2:8">
      <c r="B4260" s="31">
        <v>34586</v>
      </c>
      <c r="C4260">
        <v>49.384964</v>
      </c>
      <c r="D4260">
        <f t="shared" si="135"/>
        <v>0.0833331780904</v>
      </c>
      <c r="E4260">
        <v>0</v>
      </c>
      <c r="G4260">
        <v>4251</v>
      </c>
      <c r="H4260">
        <f ca="1" t="shared" si="136"/>
        <v>0.000843215160390303</v>
      </c>
    </row>
    <row r="4261" spans="2:8">
      <c r="B4261" s="31">
        <v>34576</v>
      </c>
      <c r="C4261">
        <v>45.269558</v>
      </c>
      <c r="D4261">
        <f t="shared" si="135"/>
        <v>0.0382775329946893</v>
      </c>
      <c r="E4261">
        <v>0</v>
      </c>
      <c r="G4261">
        <v>4252</v>
      </c>
      <c r="H4261">
        <f ca="1" t="shared" si="136"/>
        <v>-0.036356923152599</v>
      </c>
    </row>
    <row r="4262" spans="2:8">
      <c r="B4262" s="31">
        <v>34572</v>
      </c>
      <c r="C4262">
        <v>43.536751</v>
      </c>
      <c r="D4262">
        <f t="shared" si="135"/>
        <v>0</v>
      </c>
      <c r="E4262">
        <v>0</v>
      </c>
      <c r="G4262">
        <v>4253</v>
      </c>
      <c r="H4262">
        <f ca="1" t="shared" si="136"/>
        <v>-0.00979174230219394</v>
      </c>
    </row>
    <row r="4263" spans="2:8">
      <c r="B4263" s="31">
        <v>34569</v>
      </c>
      <c r="C4263">
        <v>43.536751</v>
      </c>
      <c r="D4263">
        <f t="shared" si="135"/>
        <v>0</v>
      </c>
      <c r="E4263">
        <v>0</v>
      </c>
      <c r="G4263">
        <v>4254</v>
      </c>
      <c r="H4263">
        <f ca="1" t="shared" si="136"/>
        <v>-0.0250270717424212</v>
      </c>
    </row>
    <row r="4264" spans="2:8">
      <c r="B4264" s="31">
        <v>34568</v>
      </c>
      <c r="C4264">
        <v>43.536751</v>
      </c>
      <c r="D4264">
        <f t="shared" si="135"/>
        <v>0.00497524493731757</v>
      </c>
      <c r="E4264">
        <v>0</v>
      </c>
      <c r="G4264">
        <v>4255</v>
      </c>
      <c r="H4264">
        <f ca="1" t="shared" si="136"/>
        <v>0.0105863905927376</v>
      </c>
    </row>
    <row r="4265" spans="2:8">
      <c r="B4265" s="31">
        <v>34562</v>
      </c>
      <c r="C4265">
        <v>43.320145</v>
      </c>
      <c r="D4265">
        <f t="shared" si="135"/>
        <v>0</v>
      </c>
      <c r="E4265">
        <v>0</v>
      </c>
      <c r="G4265">
        <v>4256</v>
      </c>
      <c r="H4265">
        <f ca="1" t="shared" si="136"/>
        <v>0.0445754666177</v>
      </c>
    </row>
    <row r="4266" spans="2:8">
      <c r="B4266" s="31">
        <v>34561</v>
      </c>
      <c r="C4266">
        <v>43.320145</v>
      </c>
      <c r="D4266">
        <f t="shared" si="135"/>
        <v>0.0150000421282061</v>
      </c>
      <c r="E4266">
        <v>0</v>
      </c>
      <c r="G4266">
        <v>4257</v>
      </c>
      <c r="H4266">
        <f ca="1" t="shared" si="136"/>
        <v>0.0180899199852</v>
      </c>
    </row>
    <row r="4267" spans="2:8">
      <c r="B4267" s="31">
        <v>34551</v>
      </c>
      <c r="C4267">
        <v>42.670341</v>
      </c>
      <c r="D4267">
        <f t="shared" si="135"/>
        <v>0.015228516687973</v>
      </c>
      <c r="E4267">
        <v>0</v>
      </c>
      <c r="G4267">
        <v>4258</v>
      </c>
      <c r="H4267">
        <f ca="1" t="shared" si="136"/>
        <v>0.0267122697157327</v>
      </c>
    </row>
    <row r="4268" spans="2:8">
      <c r="B4268" s="31">
        <v>34529</v>
      </c>
      <c r="C4268">
        <v>42.020535</v>
      </c>
      <c r="D4268">
        <f t="shared" si="135"/>
        <v>0</v>
      </c>
      <c r="E4268">
        <v>0</v>
      </c>
      <c r="G4268">
        <v>4259</v>
      </c>
      <c r="H4268">
        <f ca="1" t="shared" si="136"/>
        <v>0.0544308977081566</v>
      </c>
    </row>
    <row r="4269" spans="2:8">
      <c r="B4269" s="31">
        <v>34528</v>
      </c>
      <c r="C4269">
        <v>42.020535</v>
      </c>
      <c r="D4269">
        <f t="shared" si="135"/>
        <v>0</v>
      </c>
      <c r="E4269">
        <v>0</v>
      </c>
      <c r="G4269">
        <v>4260</v>
      </c>
      <c r="H4269">
        <f ca="1" t="shared" si="136"/>
        <v>0.0196996001032844</v>
      </c>
    </row>
    <row r="4270" spans="2:8">
      <c r="B4270" s="31">
        <v>34527</v>
      </c>
      <c r="C4270">
        <v>42.020535</v>
      </c>
      <c r="D4270">
        <f t="shared" si="135"/>
        <v>0.010309102442413</v>
      </c>
      <c r="E4270">
        <v>0</v>
      </c>
      <c r="G4270">
        <v>4261</v>
      </c>
      <c r="H4270">
        <f ca="1" t="shared" si="136"/>
        <v>0.0113999835775799</v>
      </c>
    </row>
    <row r="4271" spans="2:8">
      <c r="B4271" s="31">
        <v>34522</v>
      </c>
      <c r="C4271">
        <v>41.587341</v>
      </c>
      <c r="D4271">
        <f t="shared" si="135"/>
        <v>-0.119791452884665</v>
      </c>
      <c r="E4271">
        <v>0</v>
      </c>
      <c r="G4271">
        <v>4262</v>
      </c>
      <c r="H4271">
        <f ca="1" t="shared" si="136"/>
        <v>0.0164401899500096</v>
      </c>
    </row>
    <row r="4272" spans="2:8">
      <c r="B4272" s="31">
        <v>34507</v>
      </c>
      <c r="C4272">
        <v>46.569149</v>
      </c>
      <c r="D4272">
        <f t="shared" si="135"/>
        <v>0</v>
      </c>
      <c r="E4272">
        <v>0</v>
      </c>
      <c r="G4272">
        <v>4263</v>
      </c>
      <c r="H4272">
        <f ca="1" t="shared" si="136"/>
        <v>-0.00811787113342293</v>
      </c>
    </row>
    <row r="4273" spans="2:8">
      <c r="B4273" s="31">
        <v>34506</v>
      </c>
      <c r="C4273">
        <v>46.569149</v>
      </c>
      <c r="D4273">
        <f t="shared" si="135"/>
        <v>0.0372091832728145</v>
      </c>
      <c r="E4273">
        <v>0</v>
      </c>
      <c r="G4273">
        <v>4264</v>
      </c>
      <c r="H4273">
        <f ca="1" t="shared" si="136"/>
        <v>-0.0280737928342407</v>
      </c>
    </row>
    <row r="4274" spans="2:8">
      <c r="B4274" s="31">
        <v>34495</v>
      </c>
      <c r="C4274">
        <v>44.836349</v>
      </c>
      <c r="D4274">
        <f t="shared" si="135"/>
        <v>0.0268673749506231</v>
      </c>
      <c r="E4274">
        <v>0</v>
      </c>
      <c r="G4274">
        <v>4265</v>
      </c>
      <c r="H4274">
        <f ca="1" t="shared" si="136"/>
        <v>0.00978015318952387</v>
      </c>
    </row>
    <row r="4275" spans="2:8">
      <c r="B4275" s="31">
        <v>34486</v>
      </c>
      <c r="C4275">
        <v>43.631714</v>
      </c>
      <c r="D4275">
        <f t="shared" si="135"/>
        <v>0.00985207686317353</v>
      </c>
      <c r="E4275">
        <v>0</v>
      </c>
      <c r="G4275">
        <v>4266</v>
      </c>
      <c r="H4275">
        <f ca="1" t="shared" si="136"/>
        <v>-0.0079699705610208</v>
      </c>
    </row>
    <row r="4276" spans="2:8">
      <c r="B4276" s="31">
        <v>34479</v>
      </c>
      <c r="C4276">
        <v>43.201851</v>
      </c>
      <c r="D4276">
        <f t="shared" si="135"/>
        <v>-0.0248753461975506</v>
      </c>
      <c r="E4276">
        <v>0</v>
      </c>
      <c r="G4276">
        <v>4267</v>
      </c>
      <c r="H4276">
        <f ca="1" t="shared" si="136"/>
        <v>0.0424853530081788</v>
      </c>
    </row>
    <row r="4277" spans="2:8">
      <c r="B4277" s="31">
        <v>34473</v>
      </c>
      <c r="C4277">
        <v>44.276512</v>
      </c>
      <c r="D4277">
        <f t="shared" si="135"/>
        <v>0.0145629809321925</v>
      </c>
      <c r="E4277">
        <v>0</v>
      </c>
      <c r="G4277">
        <v>4268</v>
      </c>
      <c r="H4277">
        <f ca="1" t="shared" si="136"/>
        <v>0.0743030729238448</v>
      </c>
    </row>
    <row r="4278" spans="2:8">
      <c r="B4278" s="31">
        <v>34466</v>
      </c>
      <c r="C4278">
        <v>43.631714</v>
      </c>
      <c r="D4278">
        <f t="shared" si="135"/>
        <v>0.0935959563724681</v>
      </c>
      <c r="E4278">
        <v>0</v>
      </c>
      <c r="G4278">
        <v>4269</v>
      </c>
      <c r="H4278">
        <f ca="1" t="shared" si="136"/>
        <v>0.038442210582301</v>
      </c>
    </row>
    <row r="4279" spans="2:8">
      <c r="B4279" s="31">
        <v>34444</v>
      </c>
      <c r="C4279">
        <v>39.547962</v>
      </c>
      <c r="D4279">
        <f t="shared" si="135"/>
        <v>-0.0489129123771284</v>
      </c>
      <c r="E4279">
        <v>0</v>
      </c>
      <c r="G4279">
        <v>4270</v>
      </c>
      <c r="H4279">
        <f ca="1" t="shared" si="136"/>
        <v>0.0499606857220836</v>
      </c>
    </row>
    <row r="4280" spans="2:8">
      <c r="B4280" s="31">
        <v>34438</v>
      </c>
      <c r="C4280">
        <v>41.482368</v>
      </c>
      <c r="D4280">
        <f t="shared" si="135"/>
        <v>0.0310880034620975</v>
      </c>
      <c r="E4280">
        <v>0</v>
      </c>
      <c r="G4280">
        <v>4271</v>
      </c>
      <c r="H4280">
        <f ca="1" t="shared" si="136"/>
        <v>-0.0212290345034678</v>
      </c>
    </row>
    <row r="4281" spans="2:8">
      <c r="B4281" s="31">
        <v>34435</v>
      </c>
      <c r="C4281">
        <v>40.192764</v>
      </c>
      <c r="D4281">
        <f t="shared" si="135"/>
        <v>-0.00534780340063214</v>
      </c>
      <c r="E4281">
        <v>0</v>
      </c>
      <c r="G4281">
        <v>4272</v>
      </c>
      <c r="H4281">
        <f ca="1" t="shared" si="136"/>
        <v>-0.0328393546050924</v>
      </c>
    </row>
    <row r="4282" spans="2:8">
      <c r="B4282" s="31">
        <v>34425</v>
      </c>
      <c r="C4282">
        <v>40.407707</v>
      </c>
      <c r="D4282">
        <f t="shared" si="135"/>
        <v>0</v>
      </c>
      <c r="E4282">
        <v>0</v>
      </c>
      <c r="G4282">
        <v>4273</v>
      </c>
      <c r="H4282">
        <f ca="1" t="shared" si="136"/>
        <v>0.0507431384792173</v>
      </c>
    </row>
    <row r="4283" spans="2:8">
      <c r="B4283" s="31">
        <v>34424</v>
      </c>
      <c r="C4283">
        <v>40.407707</v>
      </c>
      <c r="D4283">
        <f t="shared" si="135"/>
        <v>-0.0212763867051402</v>
      </c>
      <c r="E4283">
        <v>0</v>
      </c>
      <c r="G4283">
        <v>4274</v>
      </c>
      <c r="H4283">
        <f ca="1" t="shared" si="136"/>
        <v>-0.035172115815313</v>
      </c>
    </row>
    <row r="4284" spans="2:8">
      <c r="B4284" s="31">
        <v>34414</v>
      </c>
      <c r="C4284">
        <v>41.267437</v>
      </c>
      <c r="D4284">
        <f t="shared" si="135"/>
        <v>-0.0208332298417272</v>
      </c>
      <c r="E4284">
        <v>0</v>
      </c>
      <c r="G4284">
        <v>4275</v>
      </c>
      <c r="H4284">
        <f ca="1" t="shared" si="136"/>
        <v>-0.0521212088924675</v>
      </c>
    </row>
    <row r="4285" spans="2:8">
      <c r="B4285" s="31">
        <v>34410</v>
      </c>
      <c r="C4285">
        <v>42.127171</v>
      </c>
      <c r="D4285">
        <f t="shared" si="135"/>
        <v>0</v>
      </c>
      <c r="E4285">
        <v>0</v>
      </c>
      <c r="G4285">
        <v>4276</v>
      </c>
      <c r="H4285">
        <f ca="1" t="shared" si="136"/>
        <v>0.025712709091495</v>
      </c>
    </row>
    <row r="4286" spans="2:8">
      <c r="B4286" s="31">
        <v>34409</v>
      </c>
      <c r="C4286">
        <v>42.127171</v>
      </c>
      <c r="D4286">
        <f t="shared" si="135"/>
        <v>0</v>
      </c>
      <c r="E4286">
        <v>0</v>
      </c>
      <c r="G4286">
        <v>4277</v>
      </c>
      <c r="H4286">
        <f ca="1" t="shared" si="136"/>
        <v>0.0156719226038236</v>
      </c>
    </row>
    <row r="4287" spans="2:8">
      <c r="B4287" s="31">
        <v>34408</v>
      </c>
      <c r="C4287">
        <v>42.127171</v>
      </c>
      <c r="D4287">
        <f t="shared" si="135"/>
        <v>0</v>
      </c>
      <c r="E4287">
        <v>0</v>
      </c>
      <c r="G4287">
        <v>4278</v>
      </c>
      <c r="H4287">
        <f ca="1" t="shared" si="136"/>
        <v>0.00200546236208222</v>
      </c>
    </row>
    <row r="4288" spans="2:8">
      <c r="B4288" s="31">
        <v>34407</v>
      </c>
      <c r="C4288">
        <v>42.127171</v>
      </c>
      <c r="D4288">
        <f t="shared" si="135"/>
        <v>-0.00510214654575312</v>
      </c>
      <c r="E4288">
        <v>0</v>
      </c>
      <c r="G4288">
        <v>4279</v>
      </c>
      <c r="H4288">
        <f ca="1" t="shared" si="136"/>
        <v>0.034221781923929</v>
      </c>
    </row>
    <row r="4289" spans="2:8">
      <c r="B4289" s="31">
        <v>34403</v>
      </c>
      <c r="C4289">
        <v>42.34211</v>
      </c>
      <c r="D4289">
        <f t="shared" si="135"/>
        <v>0.0659898148675161</v>
      </c>
      <c r="E4289">
        <v>0</v>
      </c>
      <c r="G4289">
        <v>4280</v>
      </c>
      <c r="H4289">
        <f ca="1" t="shared" si="136"/>
        <v>-0.0257530315382286</v>
      </c>
    </row>
    <row r="4290" spans="2:8">
      <c r="B4290" s="31">
        <v>34361</v>
      </c>
      <c r="C4290">
        <v>39.547962</v>
      </c>
      <c r="D4290">
        <f t="shared" si="135"/>
        <v>0</v>
      </c>
      <c r="E4290">
        <v>0</v>
      </c>
      <c r="G4290">
        <v>4281</v>
      </c>
      <c r="H4290">
        <f ca="1" t="shared" si="136"/>
        <v>0.0058082928866154</v>
      </c>
    </row>
    <row r="4291" spans="2:8">
      <c r="B4291" s="31">
        <v>34360</v>
      </c>
      <c r="C4291">
        <v>39.547962</v>
      </c>
      <c r="D4291">
        <f t="shared" si="135"/>
        <v>0.0760869295869152</v>
      </c>
      <c r="E4291">
        <v>0</v>
      </c>
      <c r="G4291">
        <v>4282</v>
      </c>
      <c r="H4291">
        <f ca="1" t="shared" si="136"/>
        <v>0.00635829932303196</v>
      </c>
    </row>
    <row r="4292" spans="2:8">
      <c r="B4292" s="31">
        <v>34355</v>
      </c>
      <c r="C4292">
        <v>36.538879</v>
      </c>
      <c r="D4292">
        <f t="shared" si="135"/>
        <v>0.176470794301051</v>
      </c>
      <c r="E4292">
        <v>0</v>
      </c>
      <c r="G4292">
        <v>4283</v>
      </c>
      <c r="H4292">
        <f ca="1" t="shared" si="136"/>
        <v>-0.0287719740934884</v>
      </c>
    </row>
    <row r="4293" spans="2:8">
      <c r="B4293" s="31">
        <v>34334</v>
      </c>
      <c r="C4293">
        <v>30.090834</v>
      </c>
      <c r="D4293">
        <f t="shared" si="135"/>
        <v>0</v>
      </c>
      <c r="E4293">
        <v>0</v>
      </c>
      <c r="G4293">
        <v>4284</v>
      </c>
      <c r="H4293">
        <f ca="1" t="shared" si="136"/>
        <v>0.00155573566845523</v>
      </c>
    </row>
    <row r="4294" spans="2:8">
      <c r="B4294" s="31">
        <v>34333</v>
      </c>
      <c r="C4294">
        <v>30.090834</v>
      </c>
      <c r="D4294">
        <f t="shared" si="135"/>
        <v>0</v>
      </c>
      <c r="E4294">
        <v>0</v>
      </c>
      <c r="G4294">
        <v>4285</v>
      </c>
      <c r="H4294">
        <f ca="1" t="shared" si="136"/>
        <v>-0.0397982265673653</v>
      </c>
    </row>
    <row r="4295" spans="2:8">
      <c r="B4295" s="31">
        <v>34332</v>
      </c>
      <c r="C4295">
        <v>30.090834</v>
      </c>
      <c r="D4295">
        <f t="shared" si="135"/>
        <v>0</v>
      </c>
      <c r="E4295">
        <v>0</v>
      </c>
      <c r="G4295">
        <v>4286</v>
      </c>
      <c r="H4295">
        <f ca="1" t="shared" si="136"/>
        <v>-0.0128136983352745</v>
      </c>
    </row>
    <row r="4296" spans="2:8">
      <c r="B4296" s="31">
        <v>34331</v>
      </c>
      <c r="C4296">
        <v>30.090834</v>
      </c>
      <c r="D4296">
        <f t="shared" si="135"/>
        <v>0</v>
      </c>
      <c r="E4296">
        <v>0</v>
      </c>
      <c r="G4296">
        <v>4287</v>
      </c>
      <c r="H4296">
        <f ca="1" t="shared" si="136"/>
        <v>0.0262952016508305</v>
      </c>
    </row>
    <row r="4297" spans="2:8">
      <c r="B4297" s="31">
        <v>34330</v>
      </c>
      <c r="C4297">
        <v>30.090834</v>
      </c>
      <c r="D4297">
        <f t="shared" si="135"/>
        <v>-0.0500002425987927</v>
      </c>
      <c r="E4297">
        <v>0</v>
      </c>
      <c r="G4297">
        <v>4288</v>
      </c>
      <c r="H4297">
        <f ca="1" t="shared" si="136"/>
        <v>0.0223740004394831</v>
      </c>
    </row>
    <row r="4298" spans="2:8">
      <c r="B4298" s="31">
        <v>34326</v>
      </c>
      <c r="C4298">
        <v>31.595383</v>
      </c>
      <c r="D4298">
        <f t="shared" ref="D4298:D4361" si="137">(C4298-C4299)/C4298</f>
        <v>0</v>
      </c>
      <c r="E4298">
        <v>0</v>
      </c>
      <c r="G4298">
        <v>4289</v>
      </c>
      <c r="H4298">
        <f ca="1" t="shared" si="136"/>
        <v>0.0516754352797474</v>
      </c>
    </row>
    <row r="4299" spans="2:8">
      <c r="B4299" s="31">
        <v>34325</v>
      </c>
      <c r="C4299">
        <v>31.595383</v>
      </c>
      <c r="D4299">
        <f t="shared" si="137"/>
        <v>0</v>
      </c>
      <c r="E4299">
        <v>0</v>
      </c>
      <c r="G4299">
        <v>4290</v>
      </c>
      <c r="H4299">
        <f ca="1" t="shared" ref="H4299:H4362" si="138">_xlfn.NORM.INV(RAND(),N$12,N$13)</f>
        <v>-0.00402942637582506</v>
      </c>
    </row>
    <row r="4300" spans="2:8">
      <c r="B4300" s="31">
        <v>34324</v>
      </c>
      <c r="C4300">
        <v>31.595383</v>
      </c>
      <c r="D4300">
        <f t="shared" si="137"/>
        <v>0</v>
      </c>
      <c r="E4300">
        <v>0</v>
      </c>
      <c r="G4300">
        <v>4291</v>
      </c>
      <c r="H4300">
        <f ca="1" t="shared" si="138"/>
        <v>0.0527166986187625</v>
      </c>
    </row>
    <row r="4301" spans="2:8">
      <c r="B4301" s="31">
        <v>34323</v>
      </c>
      <c r="C4301">
        <v>31.595383</v>
      </c>
      <c r="D4301">
        <f t="shared" si="137"/>
        <v>0</v>
      </c>
      <c r="E4301">
        <v>0</v>
      </c>
      <c r="G4301">
        <v>4292</v>
      </c>
      <c r="H4301">
        <f ca="1" t="shared" si="138"/>
        <v>-0.0511376200993993</v>
      </c>
    </row>
    <row r="4302" spans="2:8">
      <c r="B4302" s="31">
        <v>34320</v>
      </c>
      <c r="C4302">
        <v>31.595383</v>
      </c>
      <c r="D4302">
        <f t="shared" si="137"/>
        <v>0</v>
      </c>
      <c r="E4302">
        <v>0</v>
      </c>
      <c r="G4302">
        <v>4293</v>
      </c>
      <c r="H4302">
        <f ca="1" t="shared" si="138"/>
        <v>-0.0417428198606911</v>
      </c>
    </row>
    <row r="4303" spans="2:8">
      <c r="B4303" s="31">
        <v>34319</v>
      </c>
      <c r="C4303">
        <v>31.595383</v>
      </c>
      <c r="D4303">
        <f t="shared" si="137"/>
        <v>0</v>
      </c>
      <c r="E4303">
        <v>0</v>
      </c>
      <c r="G4303">
        <v>4294</v>
      </c>
      <c r="H4303">
        <f ca="1" t="shared" si="138"/>
        <v>0.00759090212734361</v>
      </c>
    </row>
    <row r="4304" spans="2:8">
      <c r="B4304" s="31">
        <v>34318</v>
      </c>
      <c r="C4304">
        <v>31.595383</v>
      </c>
      <c r="D4304">
        <f t="shared" si="137"/>
        <v>0</v>
      </c>
      <c r="E4304">
        <v>0</v>
      </c>
      <c r="G4304">
        <v>4295</v>
      </c>
      <c r="H4304">
        <f ca="1" t="shared" si="138"/>
        <v>-0.0211162808997074</v>
      </c>
    </row>
    <row r="4305" spans="2:8">
      <c r="B4305" s="31">
        <v>34317</v>
      </c>
      <c r="C4305">
        <v>31.595383</v>
      </c>
      <c r="D4305">
        <f t="shared" si="137"/>
        <v>0.129251891012051</v>
      </c>
      <c r="E4305">
        <v>0</v>
      </c>
      <c r="G4305">
        <v>4296</v>
      </c>
      <c r="H4305">
        <f ca="1" t="shared" si="138"/>
        <v>-0.000370824020564184</v>
      </c>
    </row>
    <row r="4306" spans="2:8">
      <c r="B4306" s="31">
        <v>34306</v>
      </c>
      <c r="C4306">
        <v>27.51162</v>
      </c>
      <c r="D4306">
        <f t="shared" si="137"/>
        <v>0.0781250976859959</v>
      </c>
      <c r="E4306">
        <v>0</v>
      </c>
      <c r="G4306">
        <v>4297</v>
      </c>
      <c r="H4306">
        <f ca="1" t="shared" si="138"/>
        <v>0.0335954805742564</v>
      </c>
    </row>
    <row r="4307" spans="2:8">
      <c r="B4307" s="31">
        <v>34303</v>
      </c>
      <c r="C4307">
        <v>25.362272</v>
      </c>
      <c r="D4307">
        <f t="shared" si="137"/>
        <v>0</v>
      </c>
      <c r="E4307">
        <v>0</v>
      </c>
      <c r="G4307">
        <v>4298</v>
      </c>
      <c r="H4307">
        <f ca="1" t="shared" si="138"/>
        <v>-0.0287586658726296</v>
      </c>
    </row>
    <row r="4308" spans="2:8">
      <c r="B4308" s="31">
        <v>34302</v>
      </c>
      <c r="C4308">
        <v>25.362272</v>
      </c>
      <c r="D4308">
        <f t="shared" si="137"/>
        <v>0.0338980277476718</v>
      </c>
      <c r="E4308">
        <v>0</v>
      </c>
      <c r="G4308">
        <v>4299</v>
      </c>
      <c r="H4308">
        <f ca="1" t="shared" si="138"/>
        <v>-0.00657834782794415</v>
      </c>
    </row>
    <row r="4309" spans="2:8">
      <c r="B4309" s="31">
        <v>34298</v>
      </c>
      <c r="C4309">
        <v>24.502541</v>
      </c>
      <c r="D4309">
        <f t="shared" si="137"/>
        <v>-0.0219296439499887</v>
      </c>
      <c r="E4309">
        <v>0</v>
      </c>
      <c r="G4309">
        <v>4300</v>
      </c>
      <c r="H4309">
        <f ca="1" t="shared" si="138"/>
        <v>0.0378301802972222</v>
      </c>
    </row>
    <row r="4310" spans="2:8">
      <c r="B4310" s="31">
        <v>34290</v>
      </c>
      <c r="C4310">
        <v>25.039873</v>
      </c>
      <c r="D4310">
        <f t="shared" si="137"/>
        <v>0.0257511689456252</v>
      </c>
      <c r="E4310">
        <v>0</v>
      </c>
      <c r="G4310">
        <v>4301</v>
      </c>
      <c r="H4310">
        <f ca="1" t="shared" si="138"/>
        <v>-0.0711128260503783</v>
      </c>
    </row>
    <row r="4311" spans="2:8">
      <c r="B4311" s="31">
        <v>34288</v>
      </c>
      <c r="C4311">
        <v>24.395067</v>
      </c>
      <c r="D4311">
        <f t="shared" si="137"/>
        <v>0</v>
      </c>
      <c r="E4311">
        <v>0</v>
      </c>
      <c r="G4311">
        <v>4302</v>
      </c>
      <c r="H4311">
        <f ca="1" t="shared" si="138"/>
        <v>-0.006184856524355</v>
      </c>
    </row>
    <row r="4312" spans="2:8">
      <c r="B4312" s="31">
        <v>34285</v>
      </c>
      <c r="C4312">
        <v>24.395067</v>
      </c>
      <c r="D4312">
        <f t="shared" si="137"/>
        <v>0</v>
      </c>
      <c r="E4312">
        <v>0</v>
      </c>
      <c r="G4312">
        <v>4303</v>
      </c>
      <c r="H4312">
        <f ca="1" t="shared" si="138"/>
        <v>-0.0113647917197268</v>
      </c>
    </row>
    <row r="4313" spans="2:8">
      <c r="B4313" s="31">
        <v>34284</v>
      </c>
      <c r="C4313">
        <v>24.395067</v>
      </c>
      <c r="D4313">
        <f t="shared" si="137"/>
        <v>0.0704845778861767</v>
      </c>
      <c r="E4313">
        <v>0</v>
      </c>
      <c r="G4313">
        <v>4304</v>
      </c>
      <c r="H4313">
        <f ca="1" t="shared" si="138"/>
        <v>0.0215696588003372</v>
      </c>
    </row>
    <row r="4314" spans="2:8">
      <c r="B4314" s="31">
        <v>34275</v>
      </c>
      <c r="C4314">
        <v>22.675591</v>
      </c>
      <c r="D4314">
        <f t="shared" si="137"/>
        <v>-0.0426542355610488</v>
      </c>
      <c r="E4314">
        <v>0</v>
      </c>
      <c r="G4314">
        <v>4305</v>
      </c>
      <c r="H4314">
        <f ca="1" t="shared" si="138"/>
        <v>-0.028091435617199</v>
      </c>
    </row>
    <row r="4315" spans="2:8">
      <c r="B4315" s="31">
        <v>34267</v>
      </c>
      <c r="C4315">
        <v>23.642801</v>
      </c>
      <c r="D4315">
        <f t="shared" si="137"/>
        <v>-0.0454547242520039</v>
      </c>
      <c r="E4315">
        <v>0</v>
      </c>
      <c r="G4315">
        <v>4306</v>
      </c>
      <c r="H4315">
        <f ca="1" t="shared" si="138"/>
        <v>0.0201068554169564</v>
      </c>
    </row>
    <row r="4316" spans="2:8">
      <c r="B4316" s="31">
        <v>34260</v>
      </c>
      <c r="C4316">
        <v>24.717478</v>
      </c>
      <c r="D4316">
        <f t="shared" si="137"/>
        <v>0</v>
      </c>
      <c r="E4316">
        <v>0</v>
      </c>
      <c r="G4316">
        <v>4307</v>
      </c>
      <c r="H4316">
        <f ca="1" t="shared" si="138"/>
        <v>-0.0324216566997639</v>
      </c>
    </row>
    <row r="4317" spans="2:8">
      <c r="B4317" s="31">
        <v>34257</v>
      </c>
      <c r="C4317">
        <v>24.717478</v>
      </c>
      <c r="D4317">
        <f t="shared" si="137"/>
        <v>0</v>
      </c>
      <c r="E4317">
        <v>0</v>
      </c>
      <c r="G4317">
        <v>4308</v>
      </c>
      <c r="H4317">
        <f ca="1" t="shared" si="138"/>
        <v>-0.0157819806398889</v>
      </c>
    </row>
    <row r="4318" spans="2:8">
      <c r="B4318" s="31">
        <v>34256</v>
      </c>
      <c r="C4318">
        <v>24.717478</v>
      </c>
      <c r="D4318">
        <f t="shared" si="137"/>
        <v>0</v>
      </c>
      <c r="E4318">
        <v>0</v>
      </c>
      <c r="G4318">
        <v>4309</v>
      </c>
      <c r="H4318">
        <f ca="1" t="shared" si="138"/>
        <v>0.00490423009366972</v>
      </c>
    </row>
    <row r="4319" spans="2:8">
      <c r="B4319" s="31">
        <v>34255</v>
      </c>
      <c r="C4319">
        <v>24.717478</v>
      </c>
      <c r="D4319">
        <f t="shared" si="137"/>
        <v>0</v>
      </c>
      <c r="E4319">
        <v>0</v>
      </c>
      <c r="G4319">
        <v>4310</v>
      </c>
      <c r="H4319">
        <f ca="1" t="shared" si="138"/>
        <v>0.00469181602113248</v>
      </c>
    </row>
    <row r="4320" spans="2:8">
      <c r="B4320" s="31">
        <v>34254</v>
      </c>
      <c r="C4320">
        <v>24.717478</v>
      </c>
      <c r="D4320">
        <f t="shared" si="137"/>
        <v>0</v>
      </c>
      <c r="E4320">
        <v>0</v>
      </c>
      <c r="G4320">
        <v>4311</v>
      </c>
      <c r="H4320">
        <f ca="1" t="shared" si="138"/>
        <v>-0.0285304345706199</v>
      </c>
    </row>
    <row r="4321" spans="2:8">
      <c r="B4321" s="31">
        <v>34253</v>
      </c>
      <c r="C4321">
        <v>24.717478</v>
      </c>
      <c r="D4321">
        <f t="shared" si="137"/>
        <v>0.100000089005844</v>
      </c>
      <c r="E4321">
        <v>0</v>
      </c>
      <c r="G4321">
        <v>4312</v>
      </c>
      <c r="H4321">
        <f ca="1" t="shared" si="138"/>
        <v>-0.0138588459554278</v>
      </c>
    </row>
    <row r="4322" spans="2:8">
      <c r="B4322" s="31">
        <v>34248</v>
      </c>
      <c r="C4322">
        <v>22.245728</v>
      </c>
      <c r="D4322">
        <f t="shared" si="137"/>
        <v>0</v>
      </c>
      <c r="E4322">
        <v>0</v>
      </c>
      <c r="G4322">
        <v>4313</v>
      </c>
      <c r="H4322">
        <f ca="1" t="shared" si="138"/>
        <v>-0.00670948172527924</v>
      </c>
    </row>
    <row r="4323" spans="2:8">
      <c r="B4323" s="31">
        <v>34247</v>
      </c>
      <c r="C4323">
        <v>22.245728</v>
      </c>
      <c r="D4323">
        <f t="shared" si="137"/>
        <v>-0.0241544803568578</v>
      </c>
      <c r="E4323">
        <v>0</v>
      </c>
      <c r="G4323">
        <v>4314</v>
      </c>
      <c r="H4323">
        <f ca="1" t="shared" si="138"/>
        <v>0.0530030984840995</v>
      </c>
    </row>
    <row r="4324" spans="2:8">
      <c r="B4324" s="31">
        <v>34240</v>
      </c>
      <c r="C4324">
        <v>22.783062</v>
      </c>
      <c r="D4324">
        <f t="shared" si="137"/>
        <v>0</v>
      </c>
      <c r="E4324">
        <v>0</v>
      </c>
      <c r="G4324">
        <v>4315</v>
      </c>
      <c r="H4324">
        <f ca="1" t="shared" si="138"/>
        <v>-0.00216296286423221</v>
      </c>
    </row>
    <row r="4325" spans="2:8">
      <c r="B4325" s="31">
        <v>34239</v>
      </c>
      <c r="C4325">
        <v>22.783062</v>
      </c>
      <c r="D4325">
        <f t="shared" si="137"/>
        <v>-0.00471710080058595</v>
      </c>
      <c r="E4325">
        <v>0</v>
      </c>
      <c r="G4325">
        <v>4316</v>
      </c>
      <c r="H4325">
        <f ca="1" t="shared" si="138"/>
        <v>-0.00245444305867579</v>
      </c>
    </row>
    <row r="4326" spans="2:8">
      <c r="B4326" s="31">
        <v>34235</v>
      </c>
      <c r="C4326">
        <v>22.890532</v>
      </c>
      <c r="D4326">
        <f t="shared" si="137"/>
        <v>-0.0140842947643156</v>
      </c>
      <c r="E4326">
        <v>0</v>
      </c>
      <c r="G4326">
        <v>4317</v>
      </c>
      <c r="H4326">
        <f ca="1" t="shared" si="138"/>
        <v>-0.034842381253337</v>
      </c>
    </row>
    <row r="4327" spans="2:8">
      <c r="B4327" s="31">
        <v>34232</v>
      </c>
      <c r="C4327">
        <v>23.212929</v>
      </c>
      <c r="D4327">
        <f t="shared" si="137"/>
        <v>0.046296311852761</v>
      </c>
      <c r="E4327">
        <v>0</v>
      </c>
      <c r="G4327">
        <v>4318</v>
      </c>
      <c r="H4327">
        <f ca="1" t="shared" si="138"/>
        <v>0.0361272273363215</v>
      </c>
    </row>
    <row r="4328" spans="2:8">
      <c r="B4328" s="31">
        <v>34220</v>
      </c>
      <c r="C4328">
        <v>22.138256</v>
      </c>
      <c r="D4328">
        <f t="shared" si="137"/>
        <v>-0.0388351729241907</v>
      </c>
      <c r="E4328">
        <v>0</v>
      </c>
      <c r="G4328">
        <v>4319</v>
      </c>
      <c r="H4328">
        <f ca="1" t="shared" si="138"/>
        <v>-0.0368345871077806</v>
      </c>
    </row>
    <row r="4329" spans="2:8">
      <c r="B4329" s="31">
        <v>34213</v>
      </c>
      <c r="C4329">
        <v>22.997999</v>
      </c>
      <c r="D4329">
        <f t="shared" si="137"/>
        <v>0</v>
      </c>
      <c r="E4329">
        <v>0</v>
      </c>
      <c r="G4329">
        <v>4320</v>
      </c>
      <c r="H4329">
        <f ca="1" t="shared" si="138"/>
        <v>-0.0181181390724823</v>
      </c>
    </row>
    <row r="4330" spans="2:8">
      <c r="B4330" s="31">
        <v>34212</v>
      </c>
      <c r="C4330">
        <v>22.997999</v>
      </c>
      <c r="D4330">
        <f t="shared" si="137"/>
        <v>-0.0140185674414544</v>
      </c>
      <c r="E4330">
        <v>0</v>
      </c>
      <c r="G4330">
        <v>4321</v>
      </c>
      <c r="H4330">
        <f ca="1" t="shared" si="138"/>
        <v>0.0165222211230068</v>
      </c>
    </row>
    <row r="4331" spans="2:8">
      <c r="B4331" s="31">
        <v>34208</v>
      </c>
      <c r="C4331">
        <v>23.320398</v>
      </c>
      <c r="D4331">
        <f t="shared" si="137"/>
        <v>-0.00460824039109447</v>
      </c>
      <c r="E4331">
        <v>0</v>
      </c>
      <c r="G4331">
        <v>4322</v>
      </c>
      <c r="H4331">
        <f ca="1" t="shared" si="138"/>
        <v>0.0192398119724528</v>
      </c>
    </row>
    <row r="4332" spans="2:8">
      <c r="B4332" s="31">
        <v>34204</v>
      </c>
      <c r="C4332">
        <v>23.427864</v>
      </c>
      <c r="D4332">
        <f t="shared" si="137"/>
        <v>0.12844034778416</v>
      </c>
      <c r="E4332">
        <v>0</v>
      </c>
      <c r="G4332">
        <v>4323</v>
      </c>
      <c r="H4332">
        <f ca="1" t="shared" si="138"/>
        <v>-0.00285737668146972</v>
      </c>
    </row>
    <row r="4333" spans="2:8">
      <c r="B4333" s="31">
        <v>34192</v>
      </c>
      <c r="C4333">
        <v>20.418781</v>
      </c>
      <c r="D4333">
        <f t="shared" si="137"/>
        <v>0.0105259466762487</v>
      </c>
      <c r="E4333">
        <v>0</v>
      </c>
      <c r="G4333">
        <v>4324</v>
      </c>
      <c r="H4333">
        <f ca="1" t="shared" si="138"/>
        <v>-0.0170935361539483</v>
      </c>
    </row>
    <row r="4334" spans="2:8">
      <c r="B4334" s="31">
        <v>34190</v>
      </c>
      <c r="C4334">
        <v>20.203854</v>
      </c>
      <c r="D4334">
        <f t="shared" si="137"/>
        <v>0.0212767821426546</v>
      </c>
      <c r="E4334">
        <v>0</v>
      </c>
      <c r="G4334">
        <v>4325</v>
      </c>
      <c r="H4334">
        <f ca="1" t="shared" si="138"/>
        <v>-0.00871154180448626</v>
      </c>
    </row>
    <row r="4335" spans="2:8">
      <c r="B4335" s="31">
        <v>34186</v>
      </c>
      <c r="C4335">
        <v>19.773981</v>
      </c>
      <c r="D4335">
        <f t="shared" si="137"/>
        <v>-0.0434781949067312</v>
      </c>
      <c r="E4335">
        <v>0</v>
      </c>
      <c r="G4335">
        <v>4326</v>
      </c>
      <c r="H4335">
        <f ca="1" t="shared" si="138"/>
        <v>0.0357446992897113</v>
      </c>
    </row>
    <row r="4336" spans="2:8">
      <c r="B4336" s="31">
        <v>34183</v>
      </c>
      <c r="C4336">
        <v>20.633718</v>
      </c>
      <c r="D4336">
        <f t="shared" si="137"/>
        <v>0.182291722703586</v>
      </c>
      <c r="E4336">
        <v>0</v>
      </c>
      <c r="G4336">
        <v>4327</v>
      </c>
      <c r="H4336">
        <f ca="1" t="shared" si="138"/>
        <v>-0.00308002398724352</v>
      </c>
    </row>
    <row r="4337" spans="2:8">
      <c r="B4337" s="31">
        <v>34173</v>
      </c>
      <c r="C4337">
        <v>16.872362</v>
      </c>
      <c r="D4337">
        <f t="shared" si="137"/>
        <v>0.0700635157069294</v>
      </c>
      <c r="E4337">
        <v>0</v>
      </c>
      <c r="G4337">
        <v>4328</v>
      </c>
      <c r="H4337">
        <f ca="1" t="shared" si="138"/>
        <v>0.0433481871678546</v>
      </c>
    </row>
    <row r="4338" spans="2:8">
      <c r="B4338" s="31">
        <v>34170</v>
      </c>
      <c r="C4338">
        <v>15.690225</v>
      </c>
      <c r="D4338">
        <f t="shared" si="137"/>
        <v>-0.0547941154444885</v>
      </c>
      <c r="E4338">
        <v>0</v>
      </c>
      <c r="G4338">
        <v>4329</v>
      </c>
      <c r="H4338">
        <f ca="1" t="shared" si="138"/>
        <v>-0.0187361566981646</v>
      </c>
    </row>
    <row r="4339" spans="2:8">
      <c r="B4339" s="31">
        <v>34151</v>
      </c>
      <c r="C4339">
        <v>16.549957</v>
      </c>
      <c r="D4339">
        <f t="shared" si="137"/>
        <v>-0.0129874053449202</v>
      </c>
      <c r="E4339">
        <v>0</v>
      </c>
      <c r="G4339">
        <v>4330</v>
      </c>
      <c r="H4339">
        <f ca="1" t="shared" si="138"/>
        <v>-0.00123771177038426</v>
      </c>
    </row>
    <row r="4340" spans="2:8">
      <c r="B4340" s="31">
        <v>34136</v>
      </c>
      <c r="C4340">
        <v>16.764898</v>
      </c>
      <c r="D4340">
        <f t="shared" si="137"/>
        <v>0</v>
      </c>
      <c r="E4340">
        <v>0</v>
      </c>
      <c r="G4340">
        <v>4331</v>
      </c>
      <c r="H4340">
        <f ca="1" t="shared" si="138"/>
        <v>-0.0568978095566677</v>
      </c>
    </row>
    <row r="4341" spans="2:8">
      <c r="B4341" s="31">
        <v>34135</v>
      </c>
      <c r="C4341">
        <v>16.764898</v>
      </c>
      <c r="D4341">
        <f t="shared" si="137"/>
        <v>0.179487402786465</v>
      </c>
      <c r="E4341">
        <v>0</v>
      </c>
      <c r="G4341">
        <v>4332</v>
      </c>
      <c r="H4341">
        <f ca="1" t="shared" si="138"/>
        <v>0.0106032504348443</v>
      </c>
    </row>
    <row r="4342" spans="2:8">
      <c r="B4342" s="31">
        <v>34121</v>
      </c>
      <c r="C4342">
        <v>13.75581</v>
      </c>
      <c r="D4342">
        <f t="shared" si="137"/>
        <v>-0.0312503589392409</v>
      </c>
      <c r="E4342">
        <v>0</v>
      </c>
      <c r="G4342">
        <v>4333</v>
      </c>
      <c r="H4342">
        <f ca="1" t="shared" si="138"/>
        <v>-0.0130887553280035</v>
      </c>
    </row>
    <row r="4343" spans="2:8">
      <c r="B4343" s="31">
        <v>34116</v>
      </c>
      <c r="C4343">
        <v>14.185684</v>
      </c>
      <c r="D4343">
        <f t="shared" si="137"/>
        <v>-0.0606056782316595</v>
      </c>
      <c r="E4343">
        <v>0</v>
      </c>
      <c r="G4343">
        <v>4334</v>
      </c>
      <c r="H4343">
        <f ca="1" t="shared" si="138"/>
        <v>0.00316360183170958</v>
      </c>
    </row>
    <row r="4344" spans="2:8">
      <c r="B4344" s="31">
        <v>34113</v>
      </c>
      <c r="C4344">
        <v>15.045417</v>
      </c>
      <c r="D4344">
        <f t="shared" si="137"/>
        <v>0</v>
      </c>
      <c r="E4344">
        <v>0</v>
      </c>
      <c r="G4344">
        <v>4335</v>
      </c>
      <c r="H4344">
        <f ca="1" t="shared" si="138"/>
        <v>-0.0118954635428318</v>
      </c>
    </row>
    <row r="4345" spans="2:8">
      <c r="B4345" s="31">
        <v>34110</v>
      </c>
      <c r="C4345">
        <v>15.045417</v>
      </c>
      <c r="D4345">
        <f t="shared" si="137"/>
        <v>0</v>
      </c>
      <c r="E4345">
        <v>0</v>
      </c>
      <c r="G4345">
        <v>4336</v>
      </c>
      <c r="H4345">
        <f ca="1" t="shared" si="138"/>
        <v>0.0342970767124853</v>
      </c>
    </row>
    <row r="4346" spans="2:8">
      <c r="B4346" s="31">
        <v>34109</v>
      </c>
      <c r="C4346">
        <v>15.045417</v>
      </c>
      <c r="D4346">
        <f t="shared" si="137"/>
        <v>0</v>
      </c>
      <c r="E4346">
        <v>0</v>
      </c>
      <c r="G4346">
        <v>4337</v>
      </c>
      <c r="H4346">
        <f ca="1" t="shared" si="138"/>
        <v>-0.0165571503301077</v>
      </c>
    </row>
    <row r="4347" spans="2:8">
      <c r="B4347" s="31">
        <v>34108</v>
      </c>
      <c r="C4347">
        <v>15.045417</v>
      </c>
      <c r="D4347">
        <f t="shared" si="137"/>
        <v>0</v>
      </c>
      <c r="E4347">
        <v>0</v>
      </c>
      <c r="G4347">
        <v>4338</v>
      </c>
      <c r="H4347">
        <f ca="1" t="shared" si="138"/>
        <v>-0.0076961363373808</v>
      </c>
    </row>
    <row r="4348" spans="2:8">
      <c r="B4348" s="31">
        <v>34107</v>
      </c>
      <c r="C4348">
        <v>15.045417</v>
      </c>
      <c r="D4348">
        <f t="shared" si="137"/>
        <v>0.014285679153991</v>
      </c>
      <c r="E4348">
        <v>0</v>
      </c>
      <c r="G4348">
        <v>4339</v>
      </c>
      <c r="H4348">
        <f ca="1" t="shared" si="138"/>
        <v>-0.0177482205681792</v>
      </c>
    </row>
    <row r="4349" spans="2:8">
      <c r="B4349" s="31">
        <v>34096</v>
      </c>
      <c r="C4349">
        <v>14.830483</v>
      </c>
      <c r="D4349">
        <f t="shared" si="137"/>
        <v>0</v>
      </c>
      <c r="E4349">
        <v>0</v>
      </c>
      <c r="G4349">
        <v>4340</v>
      </c>
      <c r="H4349">
        <f ca="1" t="shared" si="138"/>
        <v>0.000178560136638402</v>
      </c>
    </row>
    <row r="4350" spans="2:8">
      <c r="B4350" s="31">
        <v>34095</v>
      </c>
      <c r="C4350">
        <v>14.830483</v>
      </c>
      <c r="D4350">
        <f t="shared" si="137"/>
        <v>-0.260869453813473</v>
      </c>
      <c r="E4350">
        <v>0</v>
      </c>
      <c r="G4350">
        <v>4341</v>
      </c>
      <c r="H4350">
        <f ca="1" t="shared" si="138"/>
        <v>-0.0090159488169315</v>
      </c>
    </row>
    <row r="4351" spans="2:8">
      <c r="B4351" s="31">
        <v>34073</v>
      </c>
      <c r="C4351">
        <v>18.699303</v>
      </c>
      <c r="D4351">
        <f t="shared" si="137"/>
        <v>-0.126436905161652</v>
      </c>
      <c r="E4351">
        <v>0</v>
      </c>
      <c r="G4351">
        <v>4342</v>
      </c>
      <c r="H4351">
        <f ca="1" t="shared" si="138"/>
        <v>0.0329630593264688</v>
      </c>
    </row>
    <row r="4352" spans="2:8">
      <c r="B4352" s="31">
        <v>34068</v>
      </c>
      <c r="C4352">
        <v>21.063585</v>
      </c>
      <c r="D4352">
        <f t="shared" si="137"/>
        <v>0.0204080644391732</v>
      </c>
      <c r="E4352">
        <v>0</v>
      </c>
      <c r="G4352">
        <v>4343</v>
      </c>
      <c r="H4352">
        <f ca="1" t="shared" si="138"/>
        <v>0.0409877311643635</v>
      </c>
    </row>
    <row r="4353" spans="2:8">
      <c r="B4353" s="31">
        <v>34065</v>
      </c>
      <c r="C4353">
        <v>20.633718</v>
      </c>
      <c r="D4353">
        <f t="shared" si="137"/>
        <v>0</v>
      </c>
      <c r="E4353">
        <v>0</v>
      </c>
      <c r="G4353">
        <v>4344</v>
      </c>
      <c r="H4353">
        <f ca="1" t="shared" si="138"/>
        <v>-0.0339545568497293</v>
      </c>
    </row>
    <row r="4354" spans="2:8">
      <c r="B4354" s="31">
        <v>34064</v>
      </c>
      <c r="C4354">
        <v>20.633718</v>
      </c>
      <c r="D4354">
        <f t="shared" si="137"/>
        <v>0</v>
      </c>
      <c r="E4354">
        <v>0</v>
      </c>
      <c r="G4354">
        <v>4345</v>
      </c>
      <c r="H4354">
        <f ca="1" t="shared" si="138"/>
        <v>0.0496112142602785</v>
      </c>
    </row>
    <row r="4355" spans="2:8">
      <c r="B4355" s="31">
        <v>34061</v>
      </c>
      <c r="C4355">
        <v>20.633718</v>
      </c>
      <c r="D4355">
        <f t="shared" si="137"/>
        <v>0</v>
      </c>
      <c r="E4355">
        <v>0</v>
      </c>
      <c r="G4355">
        <v>4346</v>
      </c>
      <c r="H4355">
        <f ca="1" t="shared" si="138"/>
        <v>0.00783831015577583</v>
      </c>
    </row>
    <row r="4356" spans="2:8">
      <c r="B4356" s="31">
        <v>34060</v>
      </c>
      <c r="C4356">
        <v>20.633718</v>
      </c>
      <c r="D4356">
        <f t="shared" si="137"/>
        <v>-0.0364581894547556</v>
      </c>
      <c r="E4356">
        <v>0</v>
      </c>
      <c r="G4356">
        <v>4347</v>
      </c>
      <c r="H4356">
        <f ca="1" t="shared" si="138"/>
        <v>-0.0429239046195394</v>
      </c>
    </row>
    <row r="4357" spans="2:8">
      <c r="B4357" s="31">
        <v>34053</v>
      </c>
      <c r="C4357">
        <v>21.385986</v>
      </c>
      <c r="D4357">
        <f t="shared" si="137"/>
        <v>0</v>
      </c>
      <c r="E4357">
        <v>0</v>
      </c>
      <c r="G4357">
        <v>4348</v>
      </c>
      <c r="H4357">
        <f ca="1" t="shared" si="138"/>
        <v>-0.00500220032028129</v>
      </c>
    </row>
    <row r="4358" spans="2:8">
      <c r="B4358" s="31">
        <v>34052</v>
      </c>
      <c r="C4358">
        <v>21.385986</v>
      </c>
      <c r="D4358">
        <f t="shared" si="137"/>
        <v>-0.00502534697254554</v>
      </c>
      <c r="E4358">
        <v>0</v>
      </c>
      <c r="G4358">
        <v>4349</v>
      </c>
      <c r="H4358">
        <f ca="1" t="shared" si="138"/>
        <v>0.00634321965270708</v>
      </c>
    </row>
    <row r="4359" spans="2:8">
      <c r="B4359" s="31">
        <v>34050</v>
      </c>
      <c r="C4359">
        <v>21.493458</v>
      </c>
      <c r="D4359">
        <f t="shared" si="137"/>
        <v>0.010000112592399</v>
      </c>
      <c r="E4359">
        <v>0</v>
      </c>
      <c r="G4359">
        <v>4350</v>
      </c>
      <c r="H4359">
        <f ca="1" t="shared" si="138"/>
        <v>0.00414951168333063</v>
      </c>
    </row>
    <row r="4360" spans="2:8">
      <c r="B4360" s="31">
        <v>34046</v>
      </c>
      <c r="C4360">
        <v>21.278521</v>
      </c>
      <c r="D4360">
        <f t="shared" si="137"/>
        <v>0.00505044500038336</v>
      </c>
      <c r="E4360">
        <v>0</v>
      </c>
      <c r="G4360">
        <v>4351</v>
      </c>
      <c r="H4360">
        <f ca="1" t="shared" si="138"/>
        <v>0.0361337225375081</v>
      </c>
    </row>
    <row r="4361" spans="2:8">
      <c r="B4361" s="31">
        <v>34036</v>
      </c>
      <c r="C4361">
        <v>21.171055</v>
      </c>
      <c r="D4361">
        <f t="shared" si="137"/>
        <v>-0.0558374629889725</v>
      </c>
      <c r="E4361">
        <v>0</v>
      </c>
      <c r="G4361">
        <v>4352</v>
      </c>
      <c r="H4361">
        <f ca="1" t="shared" si="138"/>
        <v>-0.00975600740744432</v>
      </c>
    </row>
    <row r="4362" spans="2:8">
      <c r="B4362" s="31">
        <v>34019</v>
      </c>
      <c r="C4362">
        <v>22.353193</v>
      </c>
      <c r="D4362">
        <f t="shared" ref="D4362:D4425" si="139">(C4362-C4363)/C4362</f>
        <v>0</v>
      </c>
      <c r="E4362">
        <v>0</v>
      </c>
      <c r="G4362">
        <v>4353</v>
      </c>
      <c r="H4362">
        <f ca="1" t="shared" si="138"/>
        <v>0.0217576210361192</v>
      </c>
    </row>
    <row r="4363" spans="2:8">
      <c r="B4363" s="31">
        <v>34018</v>
      </c>
      <c r="C4363">
        <v>22.353193</v>
      </c>
      <c r="D4363">
        <f t="shared" si="139"/>
        <v>0.0865385092858994</v>
      </c>
      <c r="E4363">
        <v>0</v>
      </c>
      <c r="G4363">
        <v>4354</v>
      </c>
      <c r="H4363">
        <f ca="1" t="shared" ref="H4363:H4426" si="140">_xlfn.NORM.INV(RAND(),N$12,N$13)</f>
        <v>-0.0826710693180931</v>
      </c>
    </row>
    <row r="4364" spans="2:8">
      <c r="B4364" s="31">
        <v>33995</v>
      </c>
      <c r="C4364">
        <v>20.418781</v>
      </c>
      <c r="D4364">
        <f t="shared" si="139"/>
        <v>-0.0105264364214494</v>
      </c>
      <c r="E4364">
        <v>0</v>
      </c>
      <c r="G4364">
        <v>4355</v>
      </c>
      <c r="H4364">
        <f ca="1" t="shared" si="140"/>
        <v>-0.01468456758732</v>
      </c>
    </row>
    <row r="4365" spans="2:8">
      <c r="B4365" s="31">
        <v>33991</v>
      </c>
      <c r="C4365">
        <v>20.633718</v>
      </c>
      <c r="D4365">
        <f t="shared" si="139"/>
        <v>0</v>
      </c>
      <c r="E4365">
        <v>0</v>
      </c>
      <c r="G4365">
        <v>4356</v>
      </c>
      <c r="H4365">
        <f ca="1" t="shared" si="140"/>
        <v>0.00535959720314435</v>
      </c>
    </row>
    <row r="4366" spans="2:8">
      <c r="B4366" s="31">
        <v>33990</v>
      </c>
      <c r="C4366">
        <v>20.633718</v>
      </c>
      <c r="D4366">
        <f t="shared" si="139"/>
        <v>0.0364585287052967</v>
      </c>
      <c r="E4366">
        <v>0</v>
      </c>
      <c r="G4366">
        <v>4357</v>
      </c>
      <c r="H4366">
        <f ca="1" t="shared" si="140"/>
        <v>0.0367195190589789</v>
      </c>
    </row>
    <row r="4367" spans="2:8">
      <c r="B4367" s="31">
        <v>33982</v>
      </c>
      <c r="C4367">
        <v>19.881443</v>
      </c>
      <c r="D4367">
        <f t="shared" si="139"/>
        <v>0</v>
      </c>
      <c r="E4367">
        <v>0</v>
      </c>
      <c r="G4367">
        <v>4358</v>
      </c>
      <c r="H4367">
        <f ca="1" t="shared" si="140"/>
        <v>-0.00249630887309701</v>
      </c>
    </row>
    <row r="4368" spans="2:8">
      <c r="B4368" s="31">
        <v>33981</v>
      </c>
      <c r="C4368">
        <v>19.881443</v>
      </c>
      <c r="D4368">
        <f t="shared" si="139"/>
        <v>0</v>
      </c>
      <c r="E4368">
        <v>0</v>
      </c>
      <c r="G4368">
        <v>4359</v>
      </c>
      <c r="H4368">
        <f ca="1" t="shared" si="140"/>
        <v>-0.0383821736420711</v>
      </c>
    </row>
    <row r="4369" spans="2:8">
      <c r="B4369" s="31">
        <v>33980</v>
      </c>
      <c r="C4369">
        <v>19.881443</v>
      </c>
      <c r="D4369">
        <f t="shared" si="139"/>
        <v>-0.135135613647359</v>
      </c>
      <c r="E4369">
        <v>0</v>
      </c>
      <c r="G4369">
        <v>4360</v>
      </c>
      <c r="H4369">
        <f ca="1" t="shared" si="140"/>
        <v>-0.0134001622329718</v>
      </c>
    </row>
    <row r="4370" spans="2:8">
      <c r="B4370" s="31">
        <v>33970</v>
      </c>
      <c r="C4370">
        <v>22.568134</v>
      </c>
      <c r="D4370">
        <f t="shared" si="139"/>
        <v>0</v>
      </c>
      <c r="E4370">
        <v>0</v>
      </c>
      <c r="G4370">
        <v>4361</v>
      </c>
      <c r="H4370">
        <f ca="1" t="shared" si="140"/>
        <v>0.0105568545390978</v>
      </c>
    </row>
    <row r="4371" spans="2:8">
      <c r="B4371" s="31">
        <v>33969</v>
      </c>
      <c r="C4371">
        <v>22.568134</v>
      </c>
      <c r="D4371">
        <f t="shared" si="139"/>
        <v>0</v>
      </c>
      <c r="E4371">
        <v>0</v>
      </c>
      <c r="G4371">
        <v>4362</v>
      </c>
      <c r="H4371">
        <f ca="1" t="shared" si="140"/>
        <v>0.0602808544625973</v>
      </c>
    </row>
    <row r="4372" spans="2:8">
      <c r="B4372" s="31">
        <v>33968</v>
      </c>
      <c r="C4372">
        <v>22.568134</v>
      </c>
      <c r="D4372">
        <f t="shared" si="139"/>
        <v>0</v>
      </c>
      <c r="E4372">
        <v>0</v>
      </c>
      <c r="G4372">
        <v>4363</v>
      </c>
      <c r="H4372">
        <f ca="1" t="shared" si="140"/>
        <v>0.0139709544552028</v>
      </c>
    </row>
    <row r="4373" spans="2:8">
      <c r="B4373" s="31">
        <v>33967</v>
      </c>
      <c r="C4373">
        <v>22.568134</v>
      </c>
      <c r="D4373">
        <f t="shared" si="139"/>
        <v>0</v>
      </c>
      <c r="E4373">
        <v>0</v>
      </c>
      <c r="G4373">
        <v>4364</v>
      </c>
      <c r="H4373">
        <f ca="1" t="shared" si="140"/>
        <v>0.0101718107541056</v>
      </c>
    </row>
    <row r="4374" spans="2:8">
      <c r="B4374" s="31">
        <v>33966</v>
      </c>
      <c r="C4374">
        <v>22.568134</v>
      </c>
      <c r="D4374">
        <f t="shared" si="139"/>
        <v>0</v>
      </c>
      <c r="E4374">
        <v>0</v>
      </c>
      <c r="G4374">
        <v>4365</v>
      </c>
      <c r="H4374">
        <f ca="1" t="shared" si="140"/>
        <v>-0.00970898806181215</v>
      </c>
    </row>
    <row r="4375" spans="2:8">
      <c r="B4375" s="31">
        <v>33963</v>
      </c>
      <c r="C4375">
        <v>22.568134</v>
      </c>
      <c r="D4375">
        <f t="shared" si="139"/>
        <v>0.0571430938862734</v>
      </c>
      <c r="E4375">
        <v>0</v>
      </c>
      <c r="G4375">
        <v>4366</v>
      </c>
      <c r="H4375">
        <f ca="1" t="shared" si="140"/>
        <v>-0.00567584100164925</v>
      </c>
    </row>
    <row r="4376" spans="2:8">
      <c r="B4376" s="31">
        <v>33949</v>
      </c>
      <c r="C4376">
        <v>21.278521</v>
      </c>
      <c r="D4376">
        <f t="shared" si="139"/>
        <v>-0.0808081539125768</v>
      </c>
      <c r="E4376">
        <v>0</v>
      </c>
      <c r="G4376">
        <v>4367</v>
      </c>
      <c r="H4376">
        <f ca="1" t="shared" si="140"/>
        <v>0.0154352712855425</v>
      </c>
    </row>
    <row r="4377" spans="2:8">
      <c r="B4377" s="31">
        <v>33947</v>
      </c>
      <c r="C4377">
        <v>22.997999</v>
      </c>
      <c r="D4377">
        <f t="shared" si="139"/>
        <v>0</v>
      </c>
      <c r="E4377">
        <v>0</v>
      </c>
      <c r="G4377">
        <v>4368</v>
      </c>
      <c r="H4377">
        <f ca="1" t="shared" si="140"/>
        <v>-0.0195828626747827</v>
      </c>
    </row>
    <row r="4378" spans="2:8">
      <c r="B4378" s="31">
        <v>33946</v>
      </c>
      <c r="C4378">
        <v>22.997999</v>
      </c>
      <c r="D4378">
        <f t="shared" si="139"/>
        <v>0</v>
      </c>
      <c r="E4378">
        <v>0</v>
      </c>
      <c r="G4378">
        <v>4369</v>
      </c>
      <c r="H4378">
        <f ca="1" t="shared" si="140"/>
        <v>0.00228668948847275</v>
      </c>
    </row>
    <row r="4379" spans="2:8">
      <c r="B4379" s="31">
        <v>33945</v>
      </c>
      <c r="C4379">
        <v>22.997999</v>
      </c>
      <c r="D4379">
        <f t="shared" si="139"/>
        <v>0</v>
      </c>
      <c r="E4379">
        <v>0</v>
      </c>
      <c r="G4379">
        <v>4370</v>
      </c>
      <c r="H4379">
        <f ca="1" t="shared" si="140"/>
        <v>-0.0411009904405923</v>
      </c>
    </row>
    <row r="4380" spans="2:8">
      <c r="B4380" s="31">
        <v>33942</v>
      </c>
      <c r="C4380">
        <v>22.997999</v>
      </c>
      <c r="D4380">
        <f t="shared" si="139"/>
        <v>0.102803770014948</v>
      </c>
      <c r="E4380">
        <v>0</v>
      </c>
      <c r="G4380">
        <v>4371</v>
      </c>
      <c r="H4380">
        <f ca="1" t="shared" si="140"/>
        <v>-0.0293649455644268</v>
      </c>
    </row>
    <row r="4381" spans="2:8">
      <c r="B4381" s="31">
        <v>33938</v>
      </c>
      <c r="C4381">
        <v>20.633718</v>
      </c>
      <c r="D4381">
        <f t="shared" si="139"/>
        <v>0.0416666060862128</v>
      </c>
      <c r="E4381">
        <v>0</v>
      </c>
      <c r="G4381">
        <v>4372</v>
      </c>
      <c r="H4381">
        <f ca="1" t="shared" si="140"/>
        <v>-0.019546190808385</v>
      </c>
    </row>
    <row r="4382" spans="2:8">
      <c r="B4382" s="31">
        <v>33927</v>
      </c>
      <c r="C4382">
        <v>19.773981</v>
      </c>
      <c r="D4382">
        <f t="shared" si="139"/>
        <v>-0.0434781949067312</v>
      </c>
      <c r="E4382">
        <v>0</v>
      </c>
      <c r="G4382">
        <v>4373</v>
      </c>
      <c r="H4382">
        <f ca="1" t="shared" si="140"/>
        <v>-0.0147544148260079</v>
      </c>
    </row>
    <row r="4383" spans="2:8">
      <c r="B4383" s="31">
        <v>33925</v>
      </c>
      <c r="C4383">
        <v>20.633718</v>
      </c>
      <c r="D4383">
        <f t="shared" si="139"/>
        <v>0</v>
      </c>
      <c r="E4383">
        <v>0</v>
      </c>
      <c r="G4383">
        <v>4374</v>
      </c>
      <c r="H4383">
        <f ca="1" t="shared" si="140"/>
        <v>0.00534195412335518</v>
      </c>
    </row>
    <row r="4384" spans="2:8">
      <c r="B4384" s="31">
        <v>33924</v>
      </c>
      <c r="C4384">
        <v>20.633718</v>
      </c>
      <c r="D4384">
        <f t="shared" si="139"/>
        <v>-0.020833230346562</v>
      </c>
      <c r="E4384">
        <v>0</v>
      </c>
      <c r="G4384">
        <v>4375</v>
      </c>
      <c r="H4384">
        <f ca="1" t="shared" si="140"/>
        <v>-0.015732384401869</v>
      </c>
    </row>
    <row r="4385" spans="2:8">
      <c r="B4385" s="31">
        <v>33918</v>
      </c>
      <c r="C4385">
        <v>21.063585</v>
      </c>
      <c r="D4385">
        <f t="shared" si="139"/>
        <v>-0.321428617208324</v>
      </c>
      <c r="E4385">
        <v>0</v>
      </c>
      <c r="G4385">
        <v>4376</v>
      </c>
      <c r="H4385">
        <f ca="1" t="shared" si="140"/>
        <v>-0.0530523719286993</v>
      </c>
    </row>
    <row r="4386" spans="2:8">
      <c r="B4386" s="31">
        <v>33910</v>
      </c>
      <c r="C4386">
        <v>27.834024</v>
      </c>
      <c r="D4386">
        <f t="shared" si="139"/>
        <v>-0.0347490898189928</v>
      </c>
      <c r="E4386">
        <v>0</v>
      </c>
      <c r="G4386">
        <v>4377</v>
      </c>
      <c r="H4386">
        <f ca="1" t="shared" si="140"/>
        <v>0.0337335926900716</v>
      </c>
    </row>
    <row r="4387" spans="2:8">
      <c r="B4387" s="31">
        <v>33904</v>
      </c>
      <c r="C4387">
        <v>28.801231</v>
      </c>
      <c r="D4387">
        <f t="shared" si="139"/>
        <v>0</v>
      </c>
      <c r="E4387">
        <v>0</v>
      </c>
      <c r="G4387">
        <v>4378</v>
      </c>
      <c r="H4387">
        <f ca="1" t="shared" si="140"/>
        <v>-0.0497228612313205</v>
      </c>
    </row>
    <row r="4388" spans="2:8">
      <c r="B4388" s="31">
        <v>33903</v>
      </c>
      <c r="C4388">
        <v>28.801231</v>
      </c>
      <c r="D4388">
        <f t="shared" si="139"/>
        <v>0</v>
      </c>
      <c r="E4388">
        <v>0</v>
      </c>
      <c r="G4388">
        <v>4379</v>
      </c>
      <c r="H4388">
        <f ca="1" t="shared" si="140"/>
        <v>-0.0296983957325288</v>
      </c>
    </row>
    <row r="4389" spans="2:8">
      <c r="B4389" s="31">
        <v>33900</v>
      </c>
      <c r="C4389">
        <v>28.801231</v>
      </c>
      <c r="D4389">
        <f t="shared" si="139"/>
        <v>0</v>
      </c>
      <c r="E4389">
        <v>0</v>
      </c>
      <c r="G4389">
        <v>4380</v>
      </c>
      <c r="H4389">
        <f ca="1" t="shared" si="140"/>
        <v>0.0671053915592057</v>
      </c>
    </row>
    <row r="4390" spans="2:8">
      <c r="B4390" s="31">
        <v>33899</v>
      </c>
      <c r="C4390">
        <v>28.801231</v>
      </c>
      <c r="D4390">
        <f t="shared" si="139"/>
        <v>-0.0522386004959301</v>
      </c>
      <c r="E4390">
        <v>0</v>
      </c>
      <c r="G4390">
        <v>4381</v>
      </c>
      <c r="H4390">
        <f ca="1" t="shared" si="140"/>
        <v>0.00895077101953867</v>
      </c>
    </row>
    <row r="4391" spans="2:8">
      <c r="B4391" s="31">
        <v>33896</v>
      </c>
      <c r="C4391">
        <v>30.305767</v>
      </c>
      <c r="D4391">
        <f t="shared" si="139"/>
        <v>0</v>
      </c>
      <c r="E4391">
        <v>0</v>
      </c>
      <c r="G4391">
        <v>4382</v>
      </c>
      <c r="H4391">
        <f ca="1" t="shared" si="140"/>
        <v>0.0233918251664295</v>
      </c>
    </row>
    <row r="4392" spans="2:8">
      <c r="B4392" s="31">
        <v>33893</v>
      </c>
      <c r="C4392">
        <v>30.305767</v>
      </c>
      <c r="D4392">
        <f t="shared" si="139"/>
        <v>-0.0212769404582303</v>
      </c>
      <c r="E4392">
        <v>0</v>
      </c>
      <c r="G4392">
        <v>4383</v>
      </c>
      <c r="H4392">
        <f ca="1" t="shared" si="140"/>
        <v>-0.0239869866648728</v>
      </c>
    </row>
    <row r="4393" spans="2:8">
      <c r="B4393" s="31">
        <v>33884</v>
      </c>
      <c r="C4393">
        <v>30.950581</v>
      </c>
      <c r="D4393">
        <f t="shared" si="139"/>
        <v>-0.0138888507456451</v>
      </c>
      <c r="E4393">
        <v>0</v>
      </c>
      <c r="G4393">
        <v>4384</v>
      </c>
      <c r="H4393">
        <f ca="1" t="shared" si="140"/>
        <v>0.0112593174145343</v>
      </c>
    </row>
    <row r="4394" spans="2:8">
      <c r="B4394" s="31">
        <v>33882</v>
      </c>
      <c r="C4394">
        <v>31.380449</v>
      </c>
      <c r="D4394">
        <f t="shared" si="139"/>
        <v>0</v>
      </c>
      <c r="E4394">
        <v>0</v>
      </c>
      <c r="G4394">
        <v>4385</v>
      </c>
      <c r="H4394">
        <f ca="1" t="shared" si="140"/>
        <v>-0.0100946933914089</v>
      </c>
    </row>
    <row r="4395" spans="2:8">
      <c r="B4395" s="31">
        <v>33879</v>
      </c>
      <c r="C4395">
        <v>31.380449</v>
      </c>
      <c r="D4395">
        <f t="shared" si="139"/>
        <v>0.0273973453980853</v>
      </c>
      <c r="E4395">
        <v>0</v>
      </c>
      <c r="G4395">
        <v>4386</v>
      </c>
      <c r="H4395">
        <f ca="1" t="shared" si="140"/>
        <v>-0.0278851183911769</v>
      </c>
    </row>
    <row r="4396" spans="2:8">
      <c r="B4396" s="31">
        <v>33875</v>
      </c>
      <c r="C4396">
        <v>30.520708</v>
      </c>
      <c r="D4396">
        <f t="shared" si="139"/>
        <v>0</v>
      </c>
      <c r="E4396">
        <v>0</v>
      </c>
      <c r="G4396">
        <v>4387</v>
      </c>
      <c r="H4396">
        <f ca="1" t="shared" si="140"/>
        <v>0.0143582631807023</v>
      </c>
    </row>
    <row r="4397" spans="2:8">
      <c r="B4397" s="31">
        <v>33872</v>
      </c>
      <c r="C4397">
        <v>30.520708</v>
      </c>
      <c r="D4397">
        <f t="shared" si="139"/>
        <v>0</v>
      </c>
      <c r="E4397">
        <v>0</v>
      </c>
      <c r="G4397">
        <v>4388</v>
      </c>
      <c r="H4397">
        <f ca="1" t="shared" si="140"/>
        <v>-0.00473448983083188</v>
      </c>
    </row>
    <row r="4398" spans="2:8">
      <c r="B4398" s="31">
        <v>33871</v>
      </c>
      <c r="C4398">
        <v>30.520708</v>
      </c>
      <c r="D4398">
        <f t="shared" si="139"/>
        <v>0</v>
      </c>
      <c r="E4398">
        <v>0</v>
      </c>
      <c r="G4398">
        <v>4389</v>
      </c>
      <c r="H4398">
        <f ca="1" t="shared" si="140"/>
        <v>0.00313343612870993</v>
      </c>
    </row>
    <row r="4399" spans="2:8">
      <c r="B4399" s="31">
        <v>33870</v>
      </c>
      <c r="C4399">
        <v>30.520708</v>
      </c>
      <c r="D4399">
        <f t="shared" si="139"/>
        <v>-0.0563377822034798</v>
      </c>
      <c r="E4399">
        <v>0</v>
      </c>
      <c r="G4399">
        <v>4390</v>
      </c>
      <c r="H4399">
        <f ca="1" t="shared" si="140"/>
        <v>-0.000433859953613838</v>
      </c>
    </row>
    <row r="4400" spans="2:8">
      <c r="B4400" s="31">
        <v>33857</v>
      </c>
      <c r="C4400">
        <v>32.240177</v>
      </c>
      <c r="D4400">
        <f t="shared" si="139"/>
        <v>0.0533331129044361</v>
      </c>
      <c r="E4400">
        <v>0</v>
      </c>
      <c r="G4400">
        <v>4391</v>
      </c>
      <c r="H4400">
        <f ca="1" t="shared" si="140"/>
        <v>0.0371796997223384</v>
      </c>
    </row>
    <row r="4401" spans="2:8">
      <c r="B4401" s="31">
        <v>33855</v>
      </c>
      <c r="C4401">
        <v>30.520708</v>
      </c>
      <c r="D4401">
        <f t="shared" si="139"/>
        <v>0.0352113391340725</v>
      </c>
      <c r="E4401">
        <v>0</v>
      </c>
      <c r="G4401">
        <v>4392</v>
      </c>
      <c r="H4401">
        <f ca="1" t="shared" si="140"/>
        <v>-0.0102217053008283</v>
      </c>
    </row>
    <row r="4402" spans="2:8">
      <c r="B4402" s="31">
        <v>33847</v>
      </c>
      <c r="C4402">
        <v>29.446033</v>
      </c>
      <c r="D4402">
        <f t="shared" si="139"/>
        <v>0.0145985029630307</v>
      </c>
      <c r="E4402">
        <v>0</v>
      </c>
      <c r="G4402">
        <v>4393</v>
      </c>
      <c r="H4402">
        <f ca="1" t="shared" si="140"/>
        <v>0.00213553175440886</v>
      </c>
    </row>
    <row r="4403" spans="2:8">
      <c r="B4403" s="31">
        <v>33837</v>
      </c>
      <c r="C4403">
        <v>29.016165</v>
      </c>
      <c r="D4403">
        <f t="shared" si="139"/>
        <v>0.0814815121157466</v>
      </c>
      <c r="E4403">
        <v>0</v>
      </c>
      <c r="G4403">
        <v>4394</v>
      </c>
      <c r="H4403">
        <f ca="1" t="shared" si="140"/>
        <v>-0.0158858347880075</v>
      </c>
    </row>
    <row r="4404" spans="2:8">
      <c r="B4404" s="31">
        <v>33829</v>
      </c>
      <c r="C4404">
        <v>26.651884</v>
      </c>
      <c r="D4404">
        <f t="shared" si="139"/>
        <v>-0.016129291272617</v>
      </c>
      <c r="E4404">
        <v>0</v>
      </c>
      <c r="G4404">
        <v>4395</v>
      </c>
      <c r="H4404">
        <f ca="1" t="shared" si="140"/>
        <v>-0.0268890516953726</v>
      </c>
    </row>
    <row r="4405" spans="2:8">
      <c r="B4405" s="31">
        <v>33821</v>
      </c>
      <c r="C4405">
        <v>27.08176</v>
      </c>
      <c r="D4405">
        <f t="shared" si="139"/>
        <v>0</v>
      </c>
      <c r="E4405">
        <v>0</v>
      </c>
      <c r="G4405">
        <v>4396</v>
      </c>
      <c r="H4405">
        <f ca="1" t="shared" si="140"/>
        <v>-0.0420615514262672</v>
      </c>
    </row>
    <row r="4406" spans="2:8">
      <c r="B4406" s="31">
        <v>33815</v>
      </c>
      <c r="C4406">
        <v>27.08176</v>
      </c>
      <c r="D4406">
        <f t="shared" si="139"/>
        <v>0.0158732667300796</v>
      </c>
      <c r="E4406">
        <v>0</v>
      </c>
      <c r="G4406">
        <v>4397</v>
      </c>
      <c r="H4406">
        <f ca="1" t="shared" si="140"/>
        <v>-0.0427918489501828</v>
      </c>
    </row>
    <row r="4407" spans="2:8">
      <c r="B4407" s="31">
        <v>33809</v>
      </c>
      <c r="C4407">
        <v>26.651884</v>
      </c>
      <c r="D4407">
        <f t="shared" si="139"/>
        <v>-0.129032153974556</v>
      </c>
      <c r="E4407">
        <v>0</v>
      </c>
      <c r="G4407">
        <v>4398</v>
      </c>
      <c r="H4407">
        <f ca="1" t="shared" si="140"/>
        <v>-0.0326768032774771</v>
      </c>
    </row>
    <row r="4408" spans="2:8">
      <c r="B4408" s="31">
        <v>33805</v>
      </c>
      <c r="C4408">
        <v>30.090834</v>
      </c>
      <c r="D4408">
        <f t="shared" si="139"/>
        <v>-0.228571796979771</v>
      </c>
      <c r="E4408">
        <v>0</v>
      </c>
      <c r="G4408">
        <v>4399</v>
      </c>
      <c r="H4408">
        <f ca="1" t="shared" si="140"/>
        <v>0.0457430263673527</v>
      </c>
    </row>
    <row r="4409" spans="2:8">
      <c r="B4409" s="31">
        <v>33799</v>
      </c>
      <c r="C4409">
        <v>36.96875</v>
      </c>
      <c r="D4409">
        <f t="shared" si="139"/>
        <v>0</v>
      </c>
      <c r="E4409">
        <v>0</v>
      </c>
      <c r="G4409">
        <v>4400</v>
      </c>
      <c r="H4409">
        <f ca="1" t="shared" si="140"/>
        <v>0.0210155112860679</v>
      </c>
    </row>
    <row r="4410" spans="2:8">
      <c r="B4410" s="31">
        <v>33798</v>
      </c>
      <c r="C4410">
        <v>36.96875</v>
      </c>
      <c r="D4410">
        <f t="shared" si="139"/>
        <v>0</v>
      </c>
      <c r="E4410">
        <v>0</v>
      </c>
      <c r="G4410">
        <v>4401</v>
      </c>
      <c r="H4410">
        <f ca="1" t="shared" si="140"/>
        <v>0.0164011502322725</v>
      </c>
    </row>
    <row r="4411" spans="2:8">
      <c r="B4411" s="31">
        <v>33795</v>
      </c>
      <c r="C4411">
        <v>36.96875</v>
      </c>
      <c r="D4411">
        <f t="shared" si="139"/>
        <v>0</v>
      </c>
      <c r="E4411">
        <v>0</v>
      </c>
      <c r="G4411">
        <v>4402</v>
      </c>
      <c r="H4411">
        <f ca="1" t="shared" si="140"/>
        <v>-0.0243523768166999</v>
      </c>
    </row>
    <row r="4412" spans="2:8">
      <c r="B4412" s="31">
        <v>33794</v>
      </c>
      <c r="C4412">
        <v>36.96875</v>
      </c>
      <c r="D4412">
        <f t="shared" si="139"/>
        <v>0</v>
      </c>
      <c r="E4412">
        <v>0</v>
      </c>
      <c r="G4412">
        <v>4403</v>
      </c>
      <c r="H4412">
        <f ca="1" t="shared" si="140"/>
        <v>-0.01644010301015</v>
      </c>
    </row>
    <row r="4413" spans="2:8">
      <c r="B4413" s="31">
        <v>33793</v>
      </c>
      <c r="C4413">
        <v>36.96875</v>
      </c>
      <c r="D4413">
        <f t="shared" si="139"/>
        <v>0</v>
      </c>
      <c r="E4413">
        <v>0</v>
      </c>
      <c r="G4413">
        <v>4404</v>
      </c>
      <c r="H4413">
        <f ca="1" t="shared" si="140"/>
        <v>-0.0213566484337757</v>
      </c>
    </row>
    <row r="4414" spans="2:8">
      <c r="B4414" s="31">
        <v>33792</v>
      </c>
      <c r="C4414">
        <v>36.96875</v>
      </c>
      <c r="D4414">
        <f t="shared" si="139"/>
        <v>0</v>
      </c>
      <c r="E4414">
        <v>0</v>
      </c>
      <c r="G4414">
        <v>4405</v>
      </c>
      <c r="H4414">
        <f ca="1" t="shared" si="140"/>
        <v>0.0174022487938316</v>
      </c>
    </row>
    <row r="4415" spans="2:8">
      <c r="B4415" s="31">
        <v>33791</v>
      </c>
      <c r="C4415">
        <v>36.96875</v>
      </c>
      <c r="D4415">
        <f t="shared" si="139"/>
        <v>0</v>
      </c>
      <c r="E4415">
        <v>0</v>
      </c>
      <c r="G4415">
        <v>4406</v>
      </c>
      <c r="H4415">
        <f ca="1" t="shared" si="140"/>
        <v>-0.0140214021047447</v>
      </c>
    </row>
    <row r="4416" spans="2:8">
      <c r="B4416" s="31">
        <v>33788</v>
      </c>
      <c r="C4416">
        <v>36.96875</v>
      </c>
      <c r="D4416">
        <f t="shared" si="139"/>
        <v>0</v>
      </c>
      <c r="E4416">
        <v>0</v>
      </c>
      <c r="G4416">
        <v>4407</v>
      </c>
      <c r="H4416">
        <f ca="1" t="shared" si="140"/>
        <v>-0.0207697540220516</v>
      </c>
    </row>
    <row r="4417" spans="2:8">
      <c r="B4417" s="31">
        <v>33787</v>
      </c>
      <c r="C4417">
        <v>36.96875</v>
      </c>
      <c r="D4417">
        <f t="shared" si="139"/>
        <v>0</v>
      </c>
      <c r="E4417">
        <v>0</v>
      </c>
      <c r="G4417">
        <v>4408</v>
      </c>
      <c r="H4417">
        <f ca="1" t="shared" si="140"/>
        <v>0.000425448350098938</v>
      </c>
    </row>
    <row r="4418" spans="2:8">
      <c r="B4418" s="31">
        <v>33786</v>
      </c>
      <c r="C4418">
        <v>36.96875</v>
      </c>
      <c r="D4418">
        <f t="shared" si="139"/>
        <v>0</v>
      </c>
      <c r="E4418">
        <v>0</v>
      </c>
      <c r="G4418">
        <v>4409</v>
      </c>
      <c r="H4418">
        <f ca="1" t="shared" si="140"/>
        <v>0.0324057998443398</v>
      </c>
    </row>
    <row r="4419" spans="2:8">
      <c r="B4419" s="31">
        <v>33785</v>
      </c>
      <c r="C4419">
        <v>36.96875</v>
      </c>
      <c r="D4419">
        <f t="shared" si="139"/>
        <v>0</v>
      </c>
      <c r="E4419">
        <v>0</v>
      </c>
      <c r="G4419">
        <v>4410</v>
      </c>
      <c r="H4419">
        <f ca="1" t="shared" si="140"/>
        <v>0.00951954608557654</v>
      </c>
    </row>
    <row r="4420" spans="2:8">
      <c r="B4420" s="31">
        <v>33784</v>
      </c>
      <c r="C4420">
        <v>36.96875</v>
      </c>
      <c r="D4420">
        <f t="shared" si="139"/>
        <v>0</v>
      </c>
      <c r="E4420">
        <v>0</v>
      </c>
      <c r="G4420">
        <v>4411</v>
      </c>
      <c r="H4420">
        <f ca="1" t="shared" si="140"/>
        <v>0.0635365168473677</v>
      </c>
    </row>
    <row r="4421" spans="2:8">
      <c r="B4421" s="31">
        <v>33781</v>
      </c>
      <c r="C4421">
        <v>36.96875</v>
      </c>
      <c r="D4421">
        <f t="shared" si="139"/>
        <v>-0.023255371090448</v>
      </c>
      <c r="E4421">
        <v>0</v>
      </c>
      <c r="G4421">
        <v>4412</v>
      </c>
      <c r="H4421">
        <f ca="1" t="shared" si="140"/>
        <v>-0.0195479687869259</v>
      </c>
    </row>
    <row r="4422" spans="2:8">
      <c r="B4422" s="31">
        <v>33779</v>
      </c>
      <c r="C4422">
        <v>37.828472</v>
      </c>
      <c r="D4422">
        <f t="shared" si="139"/>
        <v>0</v>
      </c>
      <c r="E4422">
        <v>0</v>
      </c>
      <c r="G4422">
        <v>4413</v>
      </c>
      <c r="H4422">
        <f ca="1" t="shared" si="140"/>
        <v>0.0256280176216019</v>
      </c>
    </row>
    <row r="4423" spans="2:8">
      <c r="B4423" s="31">
        <v>33778</v>
      </c>
      <c r="C4423">
        <v>37.828472</v>
      </c>
      <c r="D4423">
        <f t="shared" si="139"/>
        <v>0</v>
      </c>
      <c r="E4423">
        <v>0</v>
      </c>
      <c r="G4423">
        <v>4414</v>
      </c>
      <c r="H4423">
        <f ca="1" t="shared" si="140"/>
        <v>0.0096705109342045</v>
      </c>
    </row>
    <row r="4424" spans="2:8">
      <c r="B4424" s="31">
        <v>33777</v>
      </c>
      <c r="C4424">
        <v>37.828472</v>
      </c>
      <c r="D4424">
        <f t="shared" si="139"/>
        <v>0</v>
      </c>
      <c r="E4424">
        <v>0</v>
      </c>
      <c r="G4424">
        <v>4415</v>
      </c>
      <c r="H4424">
        <f ca="1" t="shared" si="140"/>
        <v>0.0144320023841124</v>
      </c>
    </row>
    <row r="4425" spans="2:8">
      <c r="B4425" s="31">
        <v>33774</v>
      </c>
      <c r="C4425">
        <v>37.828472</v>
      </c>
      <c r="D4425">
        <f t="shared" si="139"/>
        <v>0</v>
      </c>
      <c r="E4425">
        <v>0</v>
      </c>
      <c r="G4425">
        <v>4416</v>
      </c>
      <c r="H4425">
        <f ca="1" t="shared" si="140"/>
        <v>-0.0011822495159547</v>
      </c>
    </row>
    <row r="4426" spans="2:8">
      <c r="B4426" s="31">
        <v>33773</v>
      </c>
      <c r="C4426">
        <v>37.828472</v>
      </c>
      <c r="D4426">
        <f t="shared" ref="D4426:D4489" si="141">(C4426-C4427)/C4426</f>
        <v>0</v>
      </c>
      <c r="E4426">
        <v>0</v>
      </c>
      <c r="G4426">
        <v>4417</v>
      </c>
      <c r="H4426">
        <f ca="1" t="shared" si="140"/>
        <v>-0.0481122131930906</v>
      </c>
    </row>
    <row r="4427" spans="2:8">
      <c r="B4427" s="31">
        <v>33772</v>
      </c>
      <c r="C4427">
        <v>37.828472</v>
      </c>
      <c r="D4427">
        <f t="shared" si="141"/>
        <v>0</v>
      </c>
      <c r="E4427">
        <v>0</v>
      </c>
      <c r="G4427">
        <v>4418</v>
      </c>
      <c r="H4427">
        <f ca="1" t="shared" ref="H4427:H4490" si="142">_xlfn.NORM.INV(RAND(),N$12,N$13)</f>
        <v>0.00134424291466288</v>
      </c>
    </row>
    <row r="4428" spans="2:8">
      <c r="B4428" s="31">
        <v>33771</v>
      </c>
      <c r="C4428">
        <v>37.828472</v>
      </c>
      <c r="D4428">
        <f t="shared" si="141"/>
        <v>0</v>
      </c>
      <c r="E4428">
        <v>0</v>
      </c>
      <c r="G4428">
        <v>4419</v>
      </c>
      <c r="H4428">
        <f ca="1" t="shared" si="142"/>
        <v>0.00400319050941225</v>
      </c>
    </row>
    <row r="4429" spans="2:8">
      <c r="B4429" s="31">
        <v>33770</v>
      </c>
      <c r="C4429">
        <v>37.828472</v>
      </c>
      <c r="D4429">
        <f t="shared" si="141"/>
        <v>0</v>
      </c>
      <c r="E4429">
        <v>0</v>
      </c>
      <c r="G4429">
        <v>4420</v>
      </c>
      <c r="H4429">
        <f ca="1" t="shared" si="142"/>
        <v>-0.0106419589356572</v>
      </c>
    </row>
    <row r="4430" spans="2:8">
      <c r="B4430" s="31">
        <v>33767</v>
      </c>
      <c r="C4430">
        <v>37.828472</v>
      </c>
      <c r="D4430">
        <f t="shared" si="141"/>
        <v>0</v>
      </c>
      <c r="E4430">
        <v>0</v>
      </c>
      <c r="G4430">
        <v>4421</v>
      </c>
      <c r="H4430">
        <f ca="1" t="shared" si="142"/>
        <v>-0.0411077898871875</v>
      </c>
    </row>
    <row r="4431" spans="2:8">
      <c r="B4431" s="31">
        <v>33766</v>
      </c>
      <c r="C4431">
        <v>37.828472</v>
      </c>
      <c r="D4431">
        <f t="shared" si="141"/>
        <v>0.0340905389993018</v>
      </c>
      <c r="E4431">
        <v>0</v>
      </c>
      <c r="G4431">
        <v>4422</v>
      </c>
      <c r="H4431">
        <f ca="1" t="shared" si="142"/>
        <v>-0.00102123860453962</v>
      </c>
    </row>
    <row r="4432" spans="2:8">
      <c r="B4432" s="31">
        <v>33759</v>
      </c>
      <c r="C4432">
        <v>36.538879</v>
      </c>
      <c r="D4432">
        <f t="shared" si="141"/>
        <v>-0.0823529096226514</v>
      </c>
      <c r="E4432">
        <v>0</v>
      </c>
      <c r="G4432">
        <v>4423</v>
      </c>
      <c r="H4432">
        <f ca="1" t="shared" si="142"/>
        <v>-0.0355756003284699</v>
      </c>
    </row>
    <row r="4433" spans="2:8">
      <c r="B4433" s="31">
        <v>33745</v>
      </c>
      <c r="C4433">
        <v>39.547962</v>
      </c>
      <c r="D4433">
        <f t="shared" si="141"/>
        <v>0.0108695866553124</v>
      </c>
      <c r="E4433">
        <v>0</v>
      </c>
      <c r="G4433">
        <v>4424</v>
      </c>
      <c r="H4433">
        <f ca="1" t="shared" si="142"/>
        <v>0.0506106734228179</v>
      </c>
    </row>
    <row r="4434" spans="2:8">
      <c r="B4434" s="31">
        <v>33739</v>
      </c>
      <c r="C4434">
        <v>39.118092</v>
      </c>
      <c r="D4434">
        <f t="shared" si="141"/>
        <v>-0.0989011427244459</v>
      </c>
      <c r="E4434">
        <v>0</v>
      </c>
      <c r="G4434">
        <v>4425</v>
      </c>
      <c r="H4434">
        <f ca="1" t="shared" si="142"/>
        <v>-0.00405344936324539</v>
      </c>
    </row>
    <row r="4435" spans="2:8">
      <c r="B4435" s="31">
        <v>33732</v>
      </c>
      <c r="C4435">
        <v>42.986916</v>
      </c>
      <c r="D4435">
        <f t="shared" si="141"/>
        <v>-0.0599998380902692</v>
      </c>
      <c r="E4435">
        <v>0</v>
      </c>
      <c r="G4435">
        <v>4426</v>
      </c>
      <c r="H4435">
        <f ca="1" t="shared" si="142"/>
        <v>-0.0468588389860536</v>
      </c>
    </row>
    <row r="4436" spans="2:8">
      <c r="B4436" s="31">
        <v>33729</v>
      </c>
      <c r="C4436">
        <v>45.566124</v>
      </c>
      <c r="D4436">
        <f t="shared" si="141"/>
        <v>0</v>
      </c>
      <c r="E4436">
        <v>0</v>
      </c>
      <c r="G4436">
        <v>4427</v>
      </c>
      <c r="H4436">
        <f ca="1" t="shared" si="142"/>
        <v>-0.0387018808342012</v>
      </c>
    </row>
    <row r="4437" spans="2:8">
      <c r="B4437" s="31">
        <v>33728</v>
      </c>
      <c r="C4437">
        <v>45.566124</v>
      </c>
      <c r="D4437">
        <f t="shared" si="141"/>
        <v>0</v>
      </c>
      <c r="E4437">
        <v>0</v>
      </c>
      <c r="G4437">
        <v>4428</v>
      </c>
      <c r="H4437">
        <f ca="1" t="shared" si="142"/>
        <v>-0.0073848058106418</v>
      </c>
    </row>
    <row r="4438" spans="2:8">
      <c r="B4438" s="31">
        <v>33725</v>
      </c>
      <c r="C4438">
        <v>45.566124</v>
      </c>
      <c r="D4438">
        <f t="shared" si="141"/>
        <v>-0.122641526411156</v>
      </c>
      <c r="E4438">
        <v>0</v>
      </c>
      <c r="G4438">
        <v>4429</v>
      </c>
      <c r="H4438">
        <f ca="1" t="shared" si="142"/>
        <v>0.0010587393389121</v>
      </c>
    </row>
    <row r="4439" spans="2:8">
      <c r="B4439" s="31">
        <v>33721</v>
      </c>
      <c r="C4439">
        <v>51.154423</v>
      </c>
      <c r="D4439">
        <f t="shared" si="141"/>
        <v>0</v>
      </c>
      <c r="E4439">
        <v>0</v>
      </c>
      <c r="G4439">
        <v>4430</v>
      </c>
      <c r="H4439">
        <f ca="1" t="shared" si="142"/>
        <v>-0.00761930710100318</v>
      </c>
    </row>
    <row r="4440" spans="2:8">
      <c r="B4440" s="31">
        <v>33718</v>
      </c>
      <c r="C4440">
        <v>51.154423</v>
      </c>
      <c r="D4440">
        <f t="shared" si="141"/>
        <v>0</v>
      </c>
      <c r="E4440">
        <v>0</v>
      </c>
      <c r="G4440">
        <v>4431</v>
      </c>
      <c r="H4440">
        <f ca="1" t="shared" si="142"/>
        <v>0.0244866602946137</v>
      </c>
    </row>
    <row r="4441" spans="2:8">
      <c r="B4441" s="31">
        <v>33717</v>
      </c>
      <c r="C4441">
        <v>51.154423</v>
      </c>
      <c r="D4441">
        <f t="shared" si="141"/>
        <v>0.109243710949491</v>
      </c>
      <c r="E4441">
        <v>0</v>
      </c>
      <c r="G4441">
        <v>4432</v>
      </c>
      <c r="H4441">
        <f ca="1" t="shared" si="142"/>
        <v>0.0390845659272251</v>
      </c>
    </row>
    <row r="4442" spans="2:8">
      <c r="B4442" s="31">
        <v>33715</v>
      </c>
      <c r="C4442">
        <v>45.566124</v>
      </c>
      <c r="D4442">
        <f t="shared" si="141"/>
        <v>0</v>
      </c>
      <c r="E4442">
        <v>0</v>
      </c>
      <c r="G4442">
        <v>4433</v>
      </c>
      <c r="H4442">
        <f ca="1" t="shared" si="142"/>
        <v>-0.0225101989201856</v>
      </c>
    </row>
    <row r="4443" spans="2:8">
      <c r="B4443" s="31">
        <v>33714</v>
      </c>
      <c r="C4443">
        <v>45.566124</v>
      </c>
      <c r="D4443">
        <f t="shared" si="141"/>
        <v>0</v>
      </c>
      <c r="E4443">
        <v>0</v>
      </c>
      <c r="G4443">
        <v>4434</v>
      </c>
      <c r="H4443">
        <f ca="1" t="shared" si="142"/>
        <v>0.0645545970109745</v>
      </c>
    </row>
    <row r="4444" spans="2:8">
      <c r="B4444" s="31">
        <v>33711</v>
      </c>
      <c r="C4444">
        <v>45.566124</v>
      </c>
      <c r="D4444">
        <f t="shared" si="141"/>
        <v>0</v>
      </c>
      <c r="E4444">
        <v>0</v>
      </c>
      <c r="G4444">
        <v>4435</v>
      </c>
      <c r="H4444">
        <f ca="1" t="shared" si="142"/>
        <v>0.011573031070236</v>
      </c>
    </row>
    <row r="4445" spans="2:8">
      <c r="B4445" s="31">
        <v>33710</v>
      </c>
      <c r="C4445">
        <v>45.566124</v>
      </c>
      <c r="D4445">
        <f t="shared" si="141"/>
        <v>0</v>
      </c>
      <c r="E4445">
        <v>0</v>
      </c>
      <c r="G4445">
        <v>4436</v>
      </c>
      <c r="H4445">
        <f ca="1" t="shared" si="142"/>
        <v>-0.0423829703449874</v>
      </c>
    </row>
    <row r="4446" spans="2:8">
      <c r="B4446" s="31">
        <v>33709</v>
      </c>
      <c r="C4446">
        <v>45.566124</v>
      </c>
      <c r="D4446">
        <f t="shared" si="141"/>
        <v>0</v>
      </c>
      <c r="E4446">
        <v>0</v>
      </c>
      <c r="G4446">
        <v>4437</v>
      </c>
      <c r="H4446">
        <f ca="1" t="shared" si="142"/>
        <v>0.0193679315459286</v>
      </c>
    </row>
    <row r="4447" spans="2:8">
      <c r="B4447" s="31">
        <v>33708</v>
      </c>
      <c r="C4447">
        <v>45.566124</v>
      </c>
      <c r="D4447">
        <f t="shared" si="141"/>
        <v>-0.103773693808146</v>
      </c>
      <c r="E4447">
        <v>0</v>
      </c>
      <c r="G4447">
        <v>4438</v>
      </c>
      <c r="H4447">
        <f ca="1" t="shared" si="142"/>
        <v>0.000652837038814807</v>
      </c>
    </row>
    <row r="4448" spans="2:8">
      <c r="B4448" s="31">
        <v>33703</v>
      </c>
      <c r="C4448">
        <v>50.294689</v>
      </c>
      <c r="D4448">
        <f t="shared" si="141"/>
        <v>0.119658300302841</v>
      </c>
      <c r="E4448">
        <v>0</v>
      </c>
      <c r="G4448">
        <v>4439</v>
      </c>
      <c r="H4448">
        <f ca="1" t="shared" si="142"/>
        <v>0.0183457703209771</v>
      </c>
    </row>
    <row r="4449" spans="2:8">
      <c r="B4449" s="31">
        <v>33697</v>
      </c>
      <c r="C4449">
        <v>44.276512</v>
      </c>
      <c r="D4449">
        <f t="shared" si="141"/>
        <v>0.00970851091431939</v>
      </c>
      <c r="E4449">
        <v>0</v>
      </c>
      <c r="G4449">
        <v>4440</v>
      </c>
      <c r="H4449">
        <f ca="1" t="shared" si="142"/>
        <v>0.0418338895370664</v>
      </c>
    </row>
    <row r="4450" spans="2:8">
      <c r="B4450" s="31">
        <v>33695</v>
      </c>
      <c r="C4450">
        <v>43.846653</v>
      </c>
      <c r="D4450">
        <f t="shared" si="141"/>
        <v>0.0588235549016707</v>
      </c>
      <c r="E4450">
        <v>0</v>
      </c>
      <c r="G4450">
        <v>4441</v>
      </c>
      <c r="H4450">
        <f ca="1" t="shared" si="142"/>
        <v>-0.000835178603234736</v>
      </c>
    </row>
    <row r="4451" spans="2:8">
      <c r="B4451" s="31">
        <v>33689</v>
      </c>
      <c r="C4451">
        <v>41.267437</v>
      </c>
      <c r="D4451">
        <f t="shared" si="141"/>
        <v>0.135416381686122</v>
      </c>
      <c r="E4451">
        <v>0</v>
      </c>
      <c r="G4451">
        <v>4442</v>
      </c>
      <c r="H4451">
        <f ca="1" t="shared" si="142"/>
        <v>-0.0379208786540234</v>
      </c>
    </row>
    <row r="4452" spans="2:8">
      <c r="B4452" s="31">
        <v>33686</v>
      </c>
      <c r="C4452">
        <v>35.67915</v>
      </c>
      <c r="D4452">
        <f t="shared" si="141"/>
        <v>0.0120483531698486</v>
      </c>
      <c r="E4452">
        <v>0</v>
      </c>
      <c r="G4452">
        <v>4443</v>
      </c>
      <c r="H4452">
        <f ca="1" t="shared" si="142"/>
        <v>0.0177501733217152</v>
      </c>
    </row>
    <row r="4453" spans="2:8">
      <c r="B4453" s="31">
        <v>33682</v>
      </c>
      <c r="C4453">
        <v>35.249275</v>
      </c>
      <c r="D4453">
        <f t="shared" si="141"/>
        <v>-0.0243898917069926</v>
      </c>
      <c r="E4453">
        <v>0</v>
      </c>
      <c r="G4453">
        <v>4444</v>
      </c>
      <c r="H4453">
        <f ca="1" t="shared" si="142"/>
        <v>0.0116521937339336</v>
      </c>
    </row>
    <row r="4454" spans="2:8">
      <c r="B4454" s="31">
        <v>33680</v>
      </c>
      <c r="C4454">
        <v>36.109001</v>
      </c>
      <c r="D4454">
        <f t="shared" si="141"/>
        <v>-0.0178573203949896</v>
      </c>
      <c r="E4454">
        <v>0</v>
      </c>
      <c r="G4454">
        <v>4445</v>
      </c>
      <c r="H4454">
        <f ca="1" t="shared" si="142"/>
        <v>-0.000748725984198439</v>
      </c>
    </row>
    <row r="4455" spans="2:8">
      <c r="B4455" s="31">
        <v>33672</v>
      </c>
      <c r="C4455">
        <v>36.753811</v>
      </c>
      <c r="D4455">
        <f t="shared" si="141"/>
        <v>0</v>
      </c>
      <c r="E4455">
        <v>0</v>
      </c>
      <c r="G4455">
        <v>4446</v>
      </c>
      <c r="H4455">
        <f ca="1" t="shared" si="142"/>
        <v>0.00477030132651678</v>
      </c>
    </row>
    <row r="4456" spans="2:8">
      <c r="B4456" s="31">
        <v>33669</v>
      </c>
      <c r="C4456">
        <v>36.753811</v>
      </c>
      <c r="D4456">
        <f t="shared" si="141"/>
        <v>0</v>
      </c>
      <c r="E4456">
        <v>0</v>
      </c>
      <c r="G4456">
        <v>4447</v>
      </c>
      <c r="H4456">
        <f ca="1" t="shared" si="142"/>
        <v>0.0104345414503299</v>
      </c>
    </row>
    <row r="4457" spans="2:8">
      <c r="B4457" s="31">
        <v>33668</v>
      </c>
      <c r="C4457">
        <v>36.753811</v>
      </c>
      <c r="D4457">
        <f t="shared" si="141"/>
        <v>0</v>
      </c>
      <c r="E4457">
        <v>0</v>
      </c>
      <c r="G4457">
        <v>4448</v>
      </c>
      <c r="H4457">
        <f ca="1" t="shared" si="142"/>
        <v>-0.0271120470590554</v>
      </c>
    </row>
    <row r="4458" spans="2:8">
      <c r="B4458" s="31">
        <v>33667</v>
      </c>
      <c r="C4458">
        <v>36.753811</v>
      </c>
      <c r="D4458">
        <f t="shared" si="141"/>
        <v>0.204678611423452</v>
      </c>
      <c r="E4458">
        <v>0</v>
      </c>
      <c r="G4458">
        <v>4449</v>
      </c>
      <c r="H4458">
        <f ca="1" t="shared" si="142"/>
        <v>0.0127342229271286</v>
      </c>
    </row>
    <row r="4459" spans="2:8">
      <c r="B4459" s="31">
        <v>33659</v>
      </c>
      <c r="C4459">
        <v>29.231092</v>
      </c>
      <c r="D4459">
        <f t="shared" si="141"/>
        <v>0.0441173391674865</v>
      </c>
      <c r="E4459">
        <v>0</v>
      </c>
      <c r="G4459">
        <v>4450</v>
      </c>
      <c r="H4459">
        <f ca="1" t="shared" si="142"/>
        <v>0.0522954579978443</v>
      </c>
    </row>
    <row r="4460" spans="2:8">
      <c r="B4460" s="31">
        <v>33648</v>
      </c>
      <c r="C4460">
        <v>27.941494</v>
      </c>
      <c r="D4460">
        <f t="shared" si="141"/>
        <v>0.0384616871238166</v>
      </c>
      <c r="E4460">
        <v>0</v>
      </c>
      <c r="G4460">
        <v>4451</v>
      </c>
      <c r="H4460">
        <f ca="1" t="shared" si="142"/>
        <v>-0.0234650335120704</v>
      </c>
    </row>
    <row r="4461" spans="2:8">
      <c r="B4461" s="31">
        <v>33645</v>
      </c>
      <c r="C4461">
        <v>26.866817</v>
      </c>
      <c r="D4461">
        <f t="shared" si="141"/>
        <v>0.0239999401492184</v>
      </c>
      <c r="E4461">
        <v>0</v>
      </c>
      <c r="G4461">
        <v>4452</v>
      </c>
      <c r="H4461">
        <f ca="1" t="shared" si="142"/>
        <v>0.0339473783185515</v>
      </c>
    </row>
    <row r="4462" spans="2:8">
      <c r="B4462" s="31">
        <v>33631</v>
      </c>
      <c r="C4462">
        <v>26.222015</v>
      </c>
      <c r="D4462">
        <f t="shared" si="141"/>
        <v>0.0245901773757661</v>
      </c>
      <c r="E4462">
        <v>0</v>
      </c>
      <c r="G4462">
        <v>4453</v>
      </c>
      <c r="H4462">
        <f ca="1" t="shared" si="142"/>
        <v>-0.0310739889558341</v>
      </c>
    </row>
    <row r="4463" spans="2:8">
      <c r="B4463" s="31">
        <v>33620</v>
      </c>
      <c r="C4463">
        <v>25.577211</v>
      </c>
      <c r="D4463">
        <f t="shared" si="141"/>
        <v>0.0378152254364246</v>
      </c>
      <c r="E4463">
        <v>0</v>
      </c>
      <c r="G4463">
        <v>4454</v>
      </c>
      <c r="H4463">
        <f ca="1" t="shared" si="142"/>
        <v>-0.087751576370057</v>
      </c>
    </row>
    <row r="4464" spans="2:8">
      <c r="B4464" s="31">
        <v>33613</v>
      </c>
      <c r="C4464">
        <v>24.610003</v>
      </c>
      <c r="D4464">
        <f t="shared" si="141"/>
        <v>0</v>
      </c>
      <c r="E4464">
        <v>0</v>
      </c>
      <c r="G4464">
        <v>4455</v>
      </c>
      <c r="H4464">
        <f ca="1" t="shared" si="142"/>
        <v>-0.0710358420937786</v>
      </c>
    </row>
    <row r="4465" spans="2:8">
      <c r="B4465" s="31">
        <v>33605</v>
      </c>
      <c r="C4465">
        <v>24.610003</v>
      </c>
      <c r="D4465">
        <f t="shared" si="141"/>
        <v>0.00873368442905098</v>
      </c>
      <c r="E4465">
        <v>0</v>
      </c>
      <c r="G4465">
        <v>4456</v>
      </c>
      <c r="H4465">
        <f ca="1" t="shared" si="142"/>
        <v>0.00255591631179177</v>
      </c>
    </row>
    <row r="4466" spans="2:8">
      <c r="B4466" s="31">
        <v>33603</v>
      </c>
      <c r="C4466">
        <v>24.395067</v>
      </c>
      <c r="D4466">
        <f t="shared" si="141"/>
        <v>0</v>
      </c>
      <c r="E4466">
        <v>0</v>
      </c>
      <c r="G4466">
        <v>4457</v>
      </c>
      <c r="H4466">
        <f ca="1" t="shared" si="142"/>
        <v>0.0163366730430097</v>
      </c>
    </row>
    <row r="4467" spans="2:8">
      <c r="B4467" s="31">
        <v>33602</v>
      </c>
      <c r="C4467">
        <v>24.395067</v>
      </c>
      <c r="D4467">
        <f t="shared" si="141"/>
        <v>0</v>
      </c>
      <c r="E4467">
        <v>0</v>
      </c>
      <c r="G4467">
        <v>4458</v>
      </c>
      <c r="H4467">
        <f ca="1" t="shared" si="142"/>
        <v>0.037970674710918</v>
      </c>
    </row>
    <row r="4468" spans="2:8">
      <c r="B4468" s="31">
        <v>33599</v>
      </c>
      <c r="C4468">
        <v>24.395067</v>
      </c>
      <c r="D4468">
        <f t="shared" si="141"/>
        <v>0</v>
      </c>
      <c r="E4468">
        <v>0</v>
      </c>
      <c r="G4468">
        <v>4459</v>
      </c>
      <c r="H4468">
        <f ca="1" t="shared" si="142"/>
        <v>0.0232651563162042</v>
      </c>
    </row>
    <row r="4469" spans="2:8">
      <c r="B4469" s="31">
        <v>33598</v>
      </c>
      <c r="C4469">
        <v>24.395067</v>
      </c>
      <c r="D4469">
        <f t="shared" si="141"/>
        <v>0</v>
      </c>
      <c r="E4469">
        <v>0</v>
      </c>
      <c r="G4469">
        <v>4460</v>
      </c>
      <c r="H4469">
        <f ca="1" t="shared" si="142"/>
        <v>-0.0653408669282335</v>
      </c>
    </row>
    <row r="4470" spans="2:8">
      <c r="B4470" s="31">
        <v>33597</v>
      </c>
      <c r="C4470">
        <v>24.395067</v>
      </c>
      <c r="D4470">
        <f t="shared" si="141"/>
        <v>0.0616737392030938</v>
      </c>
      <c r="E4470">
        <v>0</v>
      </c>
      <c r="G4470">
        <v>4461</v>
      </c>
      <c r="H4470">
        <f ca="1" t="shared" si="142"/>
        <v>-0.0312749841973059</v>
      </c>
    </row>
    <row r="4471" spans="2:8">
      <c r="B4471" s="31">
        <v>33585</v>
      </c>
      <c r="C4471">
        <v>22.890532</v>
      </c>
      <c r="D4471">
        <f t="shared" si="141"/>
        <v>-0.00938942790844695</v>
      </c>
      <c r="E4471">
        <v>0</v>
      </c>
      <c r="G4471">
        <v>4462</v>
      </c>
      <c r="H4471">
        <f ca="1" t="shared" si="142"/>
        <v>0.00249225653545451</v>
      </c>
    </row>
    <row r="4472" spans="2:8">
      <c r="B4472" s="31">
        <v>33583</v>
      </c>
      <c r="C4472">
        <v>23.105461</v>
      </c>
      <c r="D4472">
        <f t="shared" si="141"/>
        <v>-0.041860450219972</v>
      </c>
      <c r="E4472">
        <v>0</v>
      </c>
      <c r="G4472">
        <v>4463</v>
      </c>
      <c r="H4472">
        <f ca="1" t="shared" si="142"/>
        <v>-4.15280921592623e-5</v>
      </c>
    </row>
    <row r="4473" spans="2:8">
      <c r="B4473" s="31">
        <v>33570</v>
      </c>
      <c r="C4473">
        <v>24.072666</v>
      </c>
      <c r="D4473">
        <f t="shared" si="141"/>
        <v>-0.0223214578725928</v>
      </c>
      <c r="E4473">
        <v>0</v>
      </c>
      <c r="G4473">
        <v>4464</v>
      </c>
      <c r="H4473">
        <f ca="1" t="shared" si="142"/>
        <v>-0.00864994169812678</v>
      </c>
    </row>
    <row r="4474" spans="2:8">
      <c r="B4474" s="31">
        <v>33567</v>
      </c>
      <c r="C4474">
        <v>24.610003</v>
      </c>
      <c r="D4474">
        <f t="shared" si="141"/>
        <v>-0.0349345345467858</v>
      </c>
      <c r="E4474">
        <v>0</v>
      </c>
      <c r="G4474">
        <v>4465</v>
      </c>
      <c r="H4474">
        <f ca="1" t="shared" si="142"/>
        <v>-0.00898066113157033</v>
      </c>
    </row>
    <row r="4475" spans="2:8">
      <c r="B4475" s="31">
        <v>33563</v>
      </c>
      <c r="C4475">
        <v>25.469742</v>
      </c>
      <c r="D4475">
        <f t="shared" si="141"/>
        <v>-0.12658259357319</v>
      </c>
      <c r="E4475">
        <v>0</v>
      </c>
      <c r="G4475">
        <v>4466</v>
      </c>
      <c r="H4475">
        <f ca="1" t="shared" si="142"/>
        <v>0.0125298081581132</v>
      </c>
    </row>
    <row r="4476" spans="2:8">
      <c r="B4476" s="31">
        <v>33549</v>
      </c>
      <c r="C4476">
        <v>28.693768</v>
      </c>
      <c r="D4476">
        <f t="shared" si="141"/>
        <v>0</v>
      </c>
      <c r="E4476">
        <v>0</v>
      </c>
      <c r="G4476">
        <v>4467</v>
      </c>
      <c r="H4476">
        <f ca="1" t="shared" si="142"/>
        <v>-0.0194871802629768</v>
      </c>
    </row>
    <row r="4477" spans="2:8">
      <c r="B4477" s="31">
        <v>33548</v>
      </c>
      <c r="C4477">
        <v>28.693768</v>
      </c>
      <c r="D4477">
        <f t="shared" si="141"/>
        <v>-0.0299622900693976</v>
      </c>
      <c r="E4477">
        <v>0</v>
      </c>
      <c r="G4477">
        <v>4468</v>
      </c>
      <c r="H4477">
        <f ca="1" t="shared" si="142"/>
        <v>0.0398394554901839</v>
      </c>
    </row>
    <row r="4478" spans="2:8">
      <c r="B4478" s="31">
        <v>33546</v>
      </c>
      <c r="C4478">
        <v>29.553499</v>
      </c>
      <c r="D4478">
        <f t="shared" si="141"/>
        <v>0.0472725750680148</v>
      </c>
      <c r="E4478">
        <v>0</v>
      </c>
      <c r="G4478">
        <v>4469</v>
      </c>
      <c r="H4478">
        <f ca="1" t="shared" si="142"/>
        <v>0.0156835745549994</v>
      </c>
    </row>
    <row r="4479" spans="2:8">
      <c r="B4479" s="31">
        <v>33539</v>
      </c>
      <c r="C4479">
        <v>28.156429</v>
      </c>
      <c r="D4479">
        <f t="shared" si="141"/>
        <v>0</v>
      </c>
      <c r="E4479">
        <v>0</v>
      </c>
      <c r="G4479">
        <v>4470</v>
      </c>
      <c r="H4479">
        <f ca="1" t="shared" si="142"/>
        <v>0.0245589256068033</v>
      </c>
    </row>
    <row r="4480" spans="2:8">
      <c r="B4480" s="31">
        <v>33536</v>
      </c>
      <c r="C4480">
        <v>28.156429</v>
      </c>
      <c r="D4480">
        <f t="shared" si="141"/>
        <v>0.0267178412432911</v>
      </c>
      <c r="E4480">
        <v>0</v>
      </c>
      <c r="G4480">
        <v>4471</v>
      </c>
      <c r="H4480">
        <f ca="1" t="shared" si="142"/>
        <v>-0.0197263176991203</v>
      </c>
    </row>
    <row r="4481" spans="2:8">
      <c r="B4481" s="31">
        <v>33533</v>
      </c>
      <c r="C4481">
        <v>27.40415</v>
      </c>
      <c r="D4481">
        <f t="shared" si="141"/>
        <v>-0.00392166879833891</v>
      </c>
      <c r="E4481">
        <v>0</v>
      </c>
      <c r="G4481">
        <v>4472</v>
      </c>
      <c r="H4481">
        <f ca="1" t="shared" si="142"/>
        <v>-0.0291067224603447</v>
      </c>
    </row>
    <row r="4482" spans="2:8">
      <c r="B4482" s="31">
        <v>33529</v>
      </c>
      <c r="C4482">
        <v>27.51162</v>
      </c>
      <c r="D4482">
        <f t="shared" si="141"/>
        <v>0</v>
      </c>
      <c r="E4482">
        <v>0</v>
      </c>
      <c r="G4482">
        <v>4473</v>
      </c>
      <c r="H4482">
        <f ca="1" t="shared" si="142"/>
        <v>-0.045943681738206</v>
      </c>
    </row>
    <row r="4483" spans="2:8">
      <c r="B4483" s="31">
        <v>33528</v>
      </c>
      <c r="C4483">
        <v>27.51162</v>
      </c>
      <c r="D4483">
        <f t="shared" si="141"/>
        <v>0.0117187937315215</v>
      </c>
      <c r="E4483">
        <v>0</v>
      </c>
      <c r="G4483">
        <v>4474</v>
      </c>
      <c r="H4483">
        <f ca="1" t="shared" si="142"/>
        <v>-0.0260532585447263</v>
      </c>
    </row>
    <row r="4484" spans="2:8">
      <c r="B4484" s="31">
        <v>33522</v>
      </c>
      <c r="C4484">
        <v>27.189217</v>
      </c>
      <c r="D4484">
        <f t="shared" si="141"/>
        <v>0.0197627243182472</v>
      </c>
      <c r="E4484">
        <v>0</v>
      </c>
      <c r="G4484">
        <v>4475</v>
      </c>
      <c r="H4484">
        <f ca="1" t="shared" si="142"/>
        <v>-0.0329419498781396</v>
      </c>
    </row>
    <row r="4485" spans="2:8">
      <c r="B4485" s="31">
        <v>33519</v>
      </c>
      <c r="C4485">
        <v>26.651884</v>
      </c>
      <c r="D4485">
        <f t="shared" si="141"/>
        <v>-0.0362904551137923</v>
      </c>
      <c r="E4485">
        <v>0</v>
      </c>
      <c r="G4485">
        <v>4476</v>
      </c>
      <c r="H4485">
        <f ca="1" t="shared" si="142"/>
        <v>-0.0175204290208049</v>
      </c>
    </row>
    <row r="4486" spans="2:8">
      <c r="B4486" s="31">
        <v>33513</v>
      </c>
      <c r="C4486">
        <v>27.619093</v>
      </c>
      <c r="D4486">
        <f t="shared" si="141"/>
        <v>-0.0116731204750279</v>
      </c>
      <c r="E4486">
        <v>0</v>
      </c>
      <c r="G4486">
        <v>4477</v>
      </c>
      <c r="H4486">
        <f ca="1" t="shared" si="142"/>
        <v>0.00955427070892016</v>
      </c>
    </row>
    <row r="4487" spans="2:8">
      <c r="B4487" s="31">
        <v>33504</v>
      </c>
      <c r="C4487">
        <v>27.941494</v>
      </c>
      <c r="D4487">
        <f t="shared" si="141"/>
        <v>-0.019230682511107</v>
      </c>
      <c r="E4487">
        <v>0</v>
      </c>
      <c r="G4487">
        <v>4478</v>
      </c>
      <c r="H4487">
        <f ca="1" t="shared" si="142"/>
        <v>-0.0241993240434115</v>
      </c>
    </row>
    <row r="4488" spans="2:8">
      <c r="B4488" s="31">
        <v>33500</v>
      </c>
      <c r="C4488">
        <v>28.478828</v>
      </c>
      <c r="D4488">
        <f t="shared" si="141"/>
        <v>0.00754697489657936</v>
      </c>
      <c r="E4488">
        <v>0</v>
      </c>
      <c r="G4488">
        <v>4479</v>
      </c>
      <c r="H4488">
        <f ca="1" t="shared" si="142"/>
        <v>-0.0122914112371528</v>
      </c>
    </row>
    <row r="4489" spans="2:8">
      <c r="B4489" s="31">
        <v>33493</v>
      </c>
      <c r="C4489">
        <v>28.263899</v>
      </c>
      <c r="D4489">
        <f t="shared" si="141"/>
        <v>0</v>
      </c>
      <c r="E4489">
        <v>0</v>
      </c>
      <c r="G4489">
        <v>4480</v>
      </c>
      <c r="H4489">
        <f ca="1" t="shared" si="142"/>
        <v>0.0109920241086051</v>
      </c>
    </row>
    <row r="4490" spans="2:8">
      <c r="B4490" s="31">
        <v>33492</v>
      </c>
      <c r="C4490">
        <v>28.263899</v>
      </c>
      <c r="D4490">
        <f t="shared" ref="D4490:D4553" si="143">(C4490-C4491)/C4490</f>
        <v>-0.0114066003420123</v>
      </c>
      <c r="E4490">
        <v>0</v>
      </c>
      <c r="G4490">
        <v>4481</v>
      </c>
      <c r="H4490">
        <f ca="1" t="shared" si="142"/>
        <v>0.00330068333932009</v>
      </c>
    </row>
    <row r="4491" spans="2:8">
      <c r="B4491" s="31">
        <v>33490</v>
      </c>
      <c r="C4491">
        <v>28.586294</v>
      </c>
      <c r="D4491">
        <f t="shared" si="143"/>
        <v>0.0150374511645336</v>
      </c>
      <c r="E4491">
        <v>0</v>
      </c>
      <c r="G4491">
        <v>4482</v>
      </c>
      <c r="H4491">
        <f ca="1" t="shared" ref="H4491:H4554" si="144">_xlfn.NORM.INV(RAND(),N$12,N$13)</f>
        <v>0.0158699828175482</v>
      </c>
    </row>
    <row r="4492" spans="2:8">
      <c r="B4492" s="31">
        <v>33483</v>
      </c>
      <c r="C4492">
        <v>28.156429</v>
      </c>
      <c r="D4492">
        <f t="shared" si="143"/>
        <v>-0.015267028357893</v>
      </c>
      <c r="E4492">
        <v>0</v>
      </c>
      <c r="G4492">
        <v>4483</v>
      </c>
      <c r="H4492">
        <f ca="1" t="shared" si="144"/>
        <v>-0.0049027055554304</v>
      </c>
    </row>
    <row r="4493" spans="2:8">
      <c r="B4493" s="31">
        <v>33479</v>
      </c>
      <c r="C4493">
        <v>28.586294</v>
      </c>
      <c r="D4493">
        <f t="shared" si="143"/>
        <v>0.0751875706588619</v>
      </c>
      <c r="E4493">
        <v>0</v>
      </c>
      <c r="G4493">
        <v>4484</v>
      </c>
      <c r="H4493">
        <f ca="1" t="shared" si="144"/>
        <v>0.0123588485325821</v>
      </c>
    </row>
    <row r="4494" spans="2:8">
      <c r="B4494" s="31">
        <v>33469</v>
      </c>
      <c r="C4494">
        <v>26.43696</v>
      </c>
      <c r="D4494">
        <f t="shared" si="143"/>
        <v>0.00813047339784908</v>
      </c>
      <c r="E4494">
        <v>0</v>
      </c>
      <c r="G4494">
        <v>4485</v>
      </c>
      <c r="H4494">
        <f ca="1" t="shared" si="144"/>
        <v>-0.0253161201954694</v>
      </c>
    </row>
    <row r="4495" spans="2:8">
      <c r="B4495" s="31">
        <v>33465</v>
      </c>
      <c r="C4495">
        <v>26.222015</v>
      </c>
      <c r="D4495">
        <f t="shared" si="143"/>
        <v>0.0942621686395953</v>
      </c>
      <c r="E4495">
        <v>0</v>
      </c>
      <c r="G4495">
        <v>4486</v>
      </c>
      <c r="H4495">
        <f ca="1" t="shared" si="144"/>
        <v>0.0323457215463238</v>
      </c>
    </row>
    <row r="4496" spans="2:8">
      <c r="B4496" s="31">
        <v>33458</v>
      </c>
      <c r="C4496">
        <v>23.750271</v>
      </c>
      <c r="D4496">
        <f t="shared" si="143"/>
        <v>0.0226246681564182</v>
      </c>
      <c r="E4496">
        <v>0</v>
      </c>
      <c r="G4496">
        <v>4487</v>
      </c>
      <c r="H4496">
        <f ca="1" t="shared" si="144"/>
        <v>-0.00925615938174988</v>
      </c>
    </row>
    <row r="4497" spans="2:8">
      <c r="B4497" s="31">
        <v>33456</v>
      </c>
      <c r="C4497">
        <v>23.212929</v>
      </c>
      <c r="D4497">
        <f t="shared" si="143"/>
        <v>0.0185184299663346</v>
      </c>
      <c r="E4497">
        <v>0</v>
      </c>
      <c r="G4497">
        <v>4488</v>
      </c>
      <c r="H4497">
        <f ca="1" t="shared" si="144"/>
        <v>0.0107129501786421</v>
      </c>
    </row>
    <row r="4498" spans="2:8">
      <c r="B4498" s="31">
        <v>33452</v>
      </c>
      <c r="C4498">
        <v>22.783062</v>
      </c>
      <c r="D4498">
        <f t="shared" si="143"/>
        <v>0.0943395580453586</v>
      </c>
      <c r="E4498">
        <v>0</v>
      </c>
      <c r="G4498">
        <v>4489</v>
      </c>
      <c r="H4498">
        <f ca="1" t="shared" si="144"/>
        <v>0.0112306386297839</v>
      </c>
    </row>
    <row r="4499" spans="2:8">
      <c r="B4499" s="31">
        <v>33442</v>
      </c>
      <c r="C4499">
        <v>20.633718</v>
      </c>
      <c r="D4499">
        <f t="shared" si="143"/>
        <v>-0.020833230346562</v>
      </c>
      <c r="E4499">
        <v>0</v>
      </c>
      <c r="G4499">
        <v>4490</v>
      </c>
      <c r="H4499">
        <f ca="1" t="shared" si="144"/>
        <v>-0.00566463612395481</v>
      </c>
    </row>
    <row r="4500" spans="2:8">
      <c r="B4500" s="31">
        <v>33438</v>
      </c>
      <c r="C4500">
        <v>21.063585</v>
      </c>
      <c r="D4500">
        <f t="shared" si="143"/>
        <v>0</v>
      </c>
      <c r="E4500">
        <v>0</v>
      </c>
      <c r="G4500">
        <v>4491</v>
      </c>
      <c r="H4500">
        <f ca="1" t="shared" si="144"/>
        <v>0.0226273842440442</v>
      </c>
    </row>
    <row r="4501" spans="2:8">
      <c r="B4501" s="31">
        <v>33437</v>
      </c>
      <c r="C4501">
        <v>21.063585</v>
      </c>
      <c r="D4501">
        <f t="shared" si="143"/>
        <v>-0.0204083492909683</v>
      </c>
      <c r="E4501">
        <v>0</v>
      </c>
      <c r="G4501">
        <v>4492</v>
      </c>
      <c r="H4501">
        <f ca="1" t="shared" si="144"/>
        <v>0.0292118284268172</v>
      </c>
    </row>
    <row r="4502" spans="2:8">
      <c r="B4502" s="31">
        <v>33431</v>
      </c>
      <c r="C4502">
        <v>21.493458</v>
      </c>
      <c r="D4502">
        <f t="shared" si="143"/>
        <v>0.0700000902600223</v>
      </c>
      <c r="E4502">
        <v>0</v>
      </c>
      <c r="G4502">
        <v>4493</v>
      </c>
      <c r="H4502">
        <f ca="1" t="shared" si="144"/>
        <v>0.0168250729579775</v>
      </c>
    </row>
    <row r="4503" spans="2:8">
      <c r="B4503" s="31">
        <v>33427</v>
      </c>
      <c r="C4503">
        <v>19.988914</v>
      </c>
      <c r="D4503">
        <f t="shared" si="143"/>
        <v>0.0268818005820627</v>
      </c>
      <c r="E4503">
        <v>0</v>
      </c>
      <c r="G4503">
        <v>4494</v>
      </c>
      <c r="H4503">
        <f ca="1" t="shared" si="144"/>
        <v>0.0222071304278301</v>
      </c>
    </row>
    <row r="4504" spans="2:8">
      <c r="B4504" s="31">
        <v>33420</v>
      </c>
      <c r="C4504">
        <v>19.451576</v>
      </c>
      <c r="D4504">
        <f t="shared" si="143"/>
        <v>-0.0718231777209209</v>
      </c>
      <c r="E4504">
        <v>0</v>
      </c>
      <c r="G4504">
        <v>4495</v>
      </c>
      <c r="H4504">
        <f ca="1" t="shared" si="144"/>
        <v>0.0378060002094833</v>
      </c>
    </row>
    <row r="4505" spans="2:8">
      <c r="B4505" s="31">
        <v>33410</v>
      </c>
      <c r="C4505">
        <v>20.84865</v>
      </c>
      <c r="D4505">
        <f t="shared" si="143"/>
        <v>0.0257730356641797</v>
      </c>
      <c r="E4505">
        <v>0</v>
      </c>
      <c r="G4505">
        <v>4496</v>
      </c>
      <c r="H4505">
        <f ca="1" t="shared" si="144"/>
        <v>0.0143052370650799</v>
      </c>
    </row>
    <row r="4506" spans="2:8">
      <c r="B4506" s="31">
        <v>33408</v>
      </c>
      <c r="C4506">
        <v>20.311317</v>
      </c>
      <c r="D4506">
        <f t="shared" si="143"/>
        <v>0.0476191179528141</v>
      </c>
      <c r="E4506">
        <v>0</v>
      </c>
      <c r="G4506">
        <v>4497</v>
      </c>
      <c r="H4506">
        <f ca="1" t="shared" si="144"/>
        <v>0.00295710029867954</v>
      </c>
    </row>
    <row r="4507" spans="2:8">
      <c r="B4507" s="31">
        <v>33403</v>
      </c>
      <c r="C4507">
        <v>19.34411</v>
      </c>
      <c r="D4507">
        <f t="shared" si="143"/>
        <v>0.0111112374774543</v>
      </c>
      <c r="E4507">
        <v>0</v>
      </c>
      <c r="G4507">
        <v>4498</v>
      </c>
      <c r="H4507">
        <f ca="1" t="shared" si="144"/>
        <v>0.0125544849353678</v>
      </c>
    </row>
    <row r="4508" spans="2:8">
      <c r="B4508" s="31">
        <v>33399</v>
      </c>
      <c r="C4508">
        <v>19.129173</v>
      </c>
      <c r="D4508">
        <f t="shared" si="143"/>
        <v>0</v>
      </c>
      <c r="E4508">
        <v>0</v>
      </c>
      <c r="G4508">
        <v>4499</v>
      </c>
      <c r="H4508">
        <f ca="1" t="shared" si="144"/>
        <v>0.0296106321255197</v>
      </c>
    </row>
    <row r="4509" spans="2:8">
      <c r="B4509" s="31">
        <v>33396</v>
      </c>
      <c r="C4509">
        <v>19.129173</v>
      </c>
      <c r="D4509">
        <f t="shared" si="143"/>
        <v>-0.0112360842781859</v>
      </c>
      <c r="E4509">
        <v>0</v>
      </c>
      <c r="G4509">
        <v>4500</v>
      </c>
      <c r="H4509">
        <f ca="1" t="shared" si="144"/>
        <v>-0.00836572701565009</v>
      </c>
    </row>
    <row r="4510" spans="2:8">
      <c r="B4510" s="31">
        <v>33393</v>
      </c>
      <c r="C4510">
        <v>19.34411</v>
      </c>
      <c r="D4510">
        <f t="shared" si="143"/>
        <v>0</v>
      </c>
      <c r="E4510">
        <v>0</v>
      </c>
      <c r="G4510">
        <v>4501</v>
      </c>
      <c r="H4510">
        <f ca="1" t="shared" si="144"/>
        <v>-0.0479549150598387</v>
      </c>
    </row>
    <row r="4511" spans="2:8">
      <c r="B4511" s="31">
        <v>33387</v>
      </c>
      <c r="C4511">
        <v>19.34411</v>
      </c>
      <c r="D4511">
        <f t="shared" si="143"/>
        <v>0</v>
      </c>
      <c r="E4511">
        <v>0</v>
      </c>
      <c r="G4511">
        <v>4502</v>
      </c>
      <c r="H4511">
        <f ca="1" t="shared" si="144"/>
        <v>0.00633372579727301</v>
      </c>
    </row>
    <row r="4512" spans="2:8">
      <c r="B4512" s="31">
        <v>33386</v>
      </c>
      <c r="C4512">
        <v>19.34411</v>
      </c>
      <c r="D4512">
        <f t="shared" si="143"/>
        <v>-0.00555548950042151</v>
      </c>
      <c r="E4512">
        <v>0</v>
      </c>
      <c r="G4512">
        <v>4503</v>
      </c>
      <c r="H4512">
        <f ca="1" t="shared" si="144"/>
        <v>-0.0406714510273039</v>
      </c>
    </row>
    <row r="4513" spans="2:8">
      <c r="B4513" s="31">
        <v>33382</v>
      </c>
      <c r="C4513">
        <v>19.451576</v>
      </c>
      <c r="D4513">
        <f t="shared" si="143"/>
        <v>-0.0165747495215812</v>
      </c>
      <c r="E4513">
        <v>0</v>
      </c>
      <c r="G4513">
        <v>4504</v>
      </c>
      <c r="H4513">
        <f ca="1" t="shared" si="144"/>
        <v>-8.14952275994604e-5</v>
      </c>
    </row>
    <row r="4514" spans="2:8">
      <c r="B4514" s="31">
        <v>33380</v>
      </c>
      <c r="C4514">
        <v>19.773981</v>
      </c>
      <c r="D4514">
        <f t="shared" si="143"/>
        <v>0.0163045064117337</v>
      </c>
      <c r="E4514">
        <v>0</v>
      </c>
      <c r="G4514">
        <v>4505</v>
      </c>
      <c r="H4514">
        <f ca="1" t="shared" si="144"/>
        <v>-0.0185691779323883</v>
      </c>
    </row>
    <row r="4515" spans="2:8">
      <c r="B4515" s="31">
        <v>33378</v>
      </c>
      <c r="C4515">
        <v>19.451576</v>
      </c>
      <c r="D4515">
        <f t="shared" si="143"/>
        <v>0</v>
      </c>
      <c r="E4515">
        <v>0</v>
      </c>
      <c r="G4515">
        <v>4506</v>
      </c>
      <c r="H4515">
        <f ca="1" t="shared" si="144"/>
        <v>0.00750332897267918</v>
      </c>
    </row>
    <row r="4516" spans="2:8">
      <c r="B4516" s="31">
        <v>33375</v>
      </c>
      <c r="C4516">
        <v>19.451576</v>
      </c>
      <c r="D4516">
        <f t="shared" si="143"/>
        <v>-0.0110497987412435</v>
      </c>
      <c r="E4516">
        <v>0</v>
      </c>
      <c r="G4516">
        <v>4507</v>
      </c>
      <c r="H4516">
        <f ca="1" t="shared" si="144"/>
        <v>-0.0408765374027701</v>
      </c>
    </row>
    <row r="4517" spans="2:8">
      <c r="B4517" s="31">
        <v>33373</v>
      </c>
      <c r="C4517">
        <v>19.666512</v>
      </c>
      <c r="D4517">
        <f t="shared" si="143"/>
        <v>0.0109290351029202</v>
      </c>
      <c r="E4517">
        <v>0</v>
      </c>
      <c r="G4517">
        <v>4508</v>
      </c>
      <c r="H4517">
        <f ca="1" t="shared" si="144"/>
        <v>-0.0362683140533442</v>
      </c>
    </row>
    <row r="4518" spans="2:8">
      <c r="B4518" s="31">
        <v>33365</v>
      </c>
      <c r="C4518">
        <v>19.451576</v>
      </c>
      <c r="D4518">
        <f t="shared" si="143"/>
        <v>0.0165746467021489</v>
      </c>
      <c r="E4518">
        <v>0</v>
      </c>
      <c r="G4518">
        <v>4509</v>
      </c>
      <c r="H4518">
        <f ca="1" t="shared" si="144"/>
        <v>0.00966668537970551</v>
      </c>
    </row>
    <row r="4519" spans="2:8">
      <c r="B4519" s="31">
        <v>33360</v>
      </c>
      <c r="C4519">
        <v>19.129173</v>
      </c>
      <c r="D4519">
        <f t="shared" si="143"/>
        <v>0</v>
      </c>
      <c r="E4519">
        <v>0</v>
      </c>
      <c r="G4519">
        <v>4510</v>
      </c>
      <c r="H4519">
        <f ca="1" t="shared" si="144"/>
        <v>0.0118515997206737</v>
      </c>
    </row>
    <row r="4520" spans="2:8">
      <c r="B4520" s="31">
        <v>33359</v>
      </c>
      <c r="C4520">
        <v>19.129173</v>
      </c>
      <c r="D4520">
        <f t="shared" si="143"/>
        <v>-0.0112360842781859</v>
      </c>
      <c r="E4520">
        <v>0</v>
      </c>
      <c r="G4520">
        <v>4511</v>
      </c>
      <c r="H4520">
        <f ca="1" t="shared" si="144"/>
        <v>0.0323779322625409</v>
      </c>
    </row>
    <row r="4521" spans="2:8">
      <c r="B4521" s="31">
        <v>33357</v>
      </c>
      <c r="C4521">
        <v>19.34411</v>
      </c>
      <c r="D4521">
        <f t="shared" si="143"/>
        <v>0</v>
      </c>
      <c r="E4521">
        <v>0</v>
      </c>
      <c r="G4521">
        <v>4512</v>
      </c>
      <c r="H4521">
        <f ca="1" t="shared" si="144"/>
        <v>0.00446050942912928</v>
      </c>
    </row>
    <row r="4522" spans="2:8">
      <c r="B4522" s="31">
        <v>33354</v>
      </c>
      <c r="C4522">
        <v>19.34411</v>
      </c>
      <c r="D4522">
        <f t="shared" si="143"/>
        <v>0</v>
      </c>
      <c r="E4522">
        <v>0</v>
      </c>
      <c r="G4522">
        <v>4513</v>
      </c>
      <c r="H4522">
        <f ca="1" t="shared" si="144"/>
        <v>0.0607396482564988</v>
      </c>
    </row>
    <row r="4523" spans="2:8">
      <c r="B4523" s="31">
        <v>33353</v>
      </c>
      <c r="C4523">
        <v>19.34411</v>
      </c>
      <c r="D4523">
        <f t="shared" si="143"/>
        <v>0</v>
      </c>
      <c r="E4523">
        <v>0</v>
      </c>
      <c r="G4523">
        <v>4514</v>
      </c>
      <c r="H4523">
        <f ca="1" t="shared" si="144"/>
        <v>-0.0133058425878413</v>
      </c>
    </row>
    <row r="4524" spans="2:8">
      <c r="B4524" s="31">
        <v>33352</v>
      </c>
      <c r="C4524">
        <v>19.34411</v>
      </c>
      <c r="D4524">
        <f t="shared" si="143"/>
        <v>0.0055553344144548</v>
      </c>
      <c r="E4524">
        <v>0</v>
      </c>
      <c r="G4524">
        <v>4515</v>
      </c>
      <c r="H4524">
        <f ca="1" t="shared" si="144"/>
        <v>-0.00677131815107002</v>
      </c>
    </row>
    <row r="4525" spans="2:8">
      <c r="B4525" s="31">
        <v>33345</v>
      </c>
      <c r="C4525">
        <v>19.236647</v>
      </c>
      <c r="D4525">
        <f t="shared" si="143"/>
        <v>0.0502795003723882</v>
      </c>
      <c r="E4525">
        <v>0</v>
      </c>
      <c r="G4525">
        <v>4516</v>
      </c>
      <c r="H4525">
        <f ca="1" t="shared" si="144"/>
        <v>0.0314384204927238</v>
      </c>
    </row>
    <row r="4526" spans="2:8">
      <c r="B4526" s="31">
        <v>33338</v>
      </c>
      <c r="C4526">
        <v>18.269438</v>
      </c>
      <c r="D4526">
        <f t="shared" si="143"/>
        <v>0</v>
      </c>
      <c r="E4526">
        <v>0</v>
      </c>
      <c r="G4526">
        <v>4517</v>
      </c>
      <c r="H4526">
        <f ca="1" t="shared" si="144"/>
        <v>0.00184784041657067</v>
      </c>
    </row>
    <row r="4527" spans="2:8">
      <c r="B4527" s="31">
        <v>33337</v>
      </c>
      <c r="C4527">
        <v>18.269438</v>
      </c>
      <c r="D4527">
        <f t="shared" si="143"/>
        <v>0.188235401658223</v>
      </c>
      <c r="E4527">
        <v>0</v>
      </c>
      <c r="G4527">
        <v>4518</v>
      </c>
      <c r="H4527">
        <f ca="1" t="shared" si="144"/>
        <v>0.00527328801188696</v>
      </c>
    </row>
    <row r="4528" spans="2:8">
      <c r="B4528" s="31">
        <v>33326</v>
      </c>
      <c r="C4528">
        <v>14.830483</v>
      </c>
      <c r="D4528">
        <f t="shared" si="143"/>
        <v>0</v>
      </c>
      <c r="E4528">
        <v>0</v>
      </c>
      <c r="G4528">
        <v>4519</v>
      </c>
      <c r="H4528">
        <f ca="1" t="shared" si="144"/>
        <v>-0.0556260080321989</v>
      </c>
    </row>
    <row r="4529" spans="2:8">
      <c r="B4529" s="31">
        <v>33325</v>
      </c>
      <c r="C4529">
        <v>14.830483</v>
      </c>
      <c r="D4529">
        <f t="shared" si="143"/>
        <v>-0.0144927174657765</v>
      </c>
      <c r="E4529">
        <v>0</v>
      </c>
      <c r="G4529">
        <v>4520</v>
      </c>
      <c r="H4529">
        <f ca="1" t="shared" si="144"/>
        <v>-0.0451557564021613</v>
      </c>
    </row>
    <row r="4530" spans="2:8">
      <c r="B4530" s="31">
        <v>33318</v>
      </c>
      <c r="C4530">
        <v>15.045417</v>
      </c>
      <c r="D4530">
        <f t="shared" si="143"/>
        <v>-0.0142858785502588</v>
      </c>
      <c r="E4530">
        <v>0</v>
      </c>
      <c r="G4530">
        <v>4521</v>
      </c>
      <c r="H4530">
        <f ca="1" t="shared" si="144"/>
        <v>-0.0395278554564881</v>
      </c>
    </row>
    <row r="4531" spans="2:8">
      <c r="B4531" s="31">
        <v>33316</v>
      </c>
      <c r="C4531">
        <v>15.260354</v>
      </c>
      <c r="D4531">
        <f t="shared" si="143"/>
        <v>-0.0211265085986865</v>
      </c>
      <c r="E4531">
        <v>0</v>
      </c>
      <c r="G4531">
        <v>4522</v>
      </c>
      <c r="H4531">
        <f ca="1" t="shared" si="144"/>
        <v>-0.0195296811668336</v>
      </c>
    </row>
    <row r="4532" spans="2:8">
      <c r="B4532" s="31">
        <v>33312</v>
      </c>
      <c r="C4532">
        <v>15.582752</v>
      </c>
      <c r="D4532">
        <f t="shared" si="143"/>
        <v>0</v>
      </c>
      <c r="E4532">
        <v>0</v>
      </c>
      <c r="G4532">
        <v>4523</v>
      </c>
      <c r="H4532">
        <f ca="1" t="shared" si="144"/>
        <v>0.00783628283254134</v>
      </c>
    </row>
    <row r="4533" spans="2:8">
      <c r="B4533" s="31">
        <v>33311</v>
      </c>
      <c r="C4533">
        <v>15.582752</v>
      </c>
      <c r="D4533">
        <f t="shared" si="143"/>
        <v>0</v>
      </c>
      <c r="E4533">
        <v>0</v>
      </c>
      <c r="G4533">
        <v>4524</v>
      </c>
      <c r="H4533">
        <f ca="1" t="shared" si="144"/>
        <v>0.0232990202227724</v>
      </c>
    </row>
    <row r="4534" spans="2:8">
      <c r="B4534" s="31">
        <v>33310</v>
      </c>
      <c r="C4534">
        <v>15.582752</v>
      </c>
      <c r="D4534">
        <f t="shared" si="143"/>
        <v>0</v>
      </c>
      <c r="E4534">
        <v>0</v>
      </c>
      <c r="G4534">
        <v>4525</v>
      </c>
      <c r="H4534">
        <f ca="1" t="shared" si="144"/>
        <v>0.0161908722344014</v>
      </c>
    </row>
    <row r="4535" spans="2:8">
      <c r="B4535" s="31">
        <v>33309</v>
      </c>
      <c r="C4535">
        <v>15.582752</v>
      </c>
      <c r="D4535">
        <f t="shared" si="143"/>
        <v>-0.0482759399623379</v>
      </c>
      <c r="E4535">
        <v>0</v>
      </c>
      <c r="G4535">
        <v>4526</v>
      </c>
      <c r="H4535">
        <f ca="1" t="shared" si="144"/>
        <v>-0.0138246857011765</v>
      </c>
    </row>
    <row r="4536" spans="2:8">
      <c r="B4536" s="31">
        <v>33303</v>
      </c>
      <c r="C4536">
        <v>16.335024</v>
      </c>
      <c r="D4536">
        <f t="shared" si="143"/>
        <v>0.0131579237349147</v>
      </c>
      <c r="E4536">
        <v>0</v>
      </c>
      <c r="G4536">
        <v>4527</v>
      </c>
      <c r="H4536">
        <f ca="1" t="shared" si="144"/>
        <v>-0.016218160265981</v>
      </c>
    </row>
    <row r="4537" spans="2:8">
      <c r="B4537" s="31">
        <v>33301</v>
      </c>
      <c r="C4537">
        <v>16.120089</v>
      </c>
      <c r="D4537">
        <f t="shared" si="143"/>
        <v>0</v>
      </c>
      <c r="E4537">
        <v>0</v>
      </c>
      <c r="G4537">
        <v>4528</v>
      </c>
      <c r="H4537">
        <f ca="1" t="shared" si="144"/>
        <v>-0.00308374672747633</v>
      </c>
    </row>
    <row r="4538" spans="2:8">
      <c r="B4538" s="31">
        <v>33298</v>
      </c>
      <c r="C4538">
        <v>16.120089</v>
      </c>
      <c r="D4538">
        <f t="shared" si="143"/>
        <v>0.0799999305214755</v>
      </c>
      <c r="E4538">
        <v>0</v>
      </c>
      <c r="G4538">
        <v>4529</v>
      </c>
      <c r="H4538">
        <f ca="1" t="shared" si="144"/>
        <v>0.00396156675849607</v>
      </c>
    </row>
    <row r="4539" spans="2:8">
      <c r="B4539" s="31">
        <v>33294</v>
      </c>
      <c r="C4539">
        <v>14.830483</v>
      </c>
      <c r="D4539">
        <f t="shared" si="143"/>
        <v>0.144927646658575</v>
      </c>
      <c r="E4539">
        <v>0</v>
      </c>
      <c r="G4539">
        <v>4530</v>
      </c>
      <c r="H4539">
        <f ca="1" t="shared" si="144"/>
        <v>0.04325460034952</v>
      </c>
    </row>
    <row r="4540" spans="2:8">
      <c r="B4540" s="31">
        <v>33287</v>
      </c>
      <c r="C4540">
        <v>12.681136</v>
      </c>
      <c r="D4540">
        <f t="shared" si="143"/>
        <v>-0.033898540320047</v>
      </c>
      <c r="E4540">
        <v>0</v>
      </c>
      <c r="G4540">
        <v>4531</v>
      </c>
      <c r="H4540">
        <f ca="1" t="shared" si="144"/>
        <v>0.012043978115141</v>
      </c>
    </row>
    <row r="4541" spans="2:8">
      <c r="B4541" s="31">
        <v>33281</v>
      </c>
      <c r="C4541">
        <v>13.111008</v>
      </c>
      <c r="D4541">
        <f t="shared" si="143"/>
        <v>-0.0983607057519909</v>
      </c>
      <c r="E4541">
        <v>0</v>
      </c>
      <c r="G4541">
        <v>4532</v>
      </c>
      <c r="H4541">
        <f ca="1" t="shared" si="144"/>
        <v>0.0171389148857104</v>
      </c>
    </row>
    <row r="4542" spans="2:8">
      <c r="B4542" s="31">
        <v>33275</v>
      </c>
      <c r="C4542">
        <v>14.400616</v>
      </c>
      <c r="D4542">
        <f t="shared" si="143"/>
        <v>0</v>
      </c>
      <c r="E4542">
        <v>0</v>
      </c>
      <c r="G4542">
        <v>4533</v>
      </c>
      <c r="H4542">
        <f ca="1" t="shared" si="144"/>
        <v>-0.0285692205593403</v>
      </c>
    </row>
    <row r="4543" spans="2:8">
      <c r="B4543" s="31">
        <v>33274</v>
      </c>
      <c r="C4543">
        <v>14.400616</v>
      </c>
      <c r="D4543">
        <f t="shared" si="143"/>
        <v>0.044776279014731</v>
      </c>
      <c r="E4543">
        <v>0</v>
      </c>
      <c r="G4543">
        <v>4534</v>
      </c>
      <c r="H4543">
        <f ca="1" t="shared" si="144"/>
        <v>-0.0444712079044178</v>
      </c>
    </row>
    <row r="4544" spans="2:8">
      <c r="B4544" s="31">
        <v>33268</v>
      </c>
      <c r="C4544">
        <v>13.75581</v>
      </c>
      <c r="D4544">
        <f t="shared" si="143"/>
        <v>0</v>
      </c>
      <c r="E4544">
        <v>0</v>
      </c>
      <c r="G4544">
        <v>4535</v>
      </c>
      <c r="H4544">
        <f ca="1" t="shared" si="144"/>
        <v>-0.0228032317393345</v>
      </c>
    </row>
    <row r="4545" spans="2:8">
      <c r="B4545" s="31">
        <v>33267</v>
      </c>
      <c r="C4545">
        <v>13.75581</v>
      </c>
      <c r="D4545">
        <f t="shared" si="143"/>
        <v>0</v>
      </c>
      <c r="E4545">
        <v>0</v>
      </c>
      <c r="G4545">
        <v>4536</v>
      </c>
      <c r="H4545">
        <f ca="1" t="shared" si="144"/>
        <v>0.00752090753575961</v>
      </c>
    </row>
    <row r="4546" spans="2:8">
      <c r="B4546" s="31">
        <v>33266</v>
      </c>
      <c r="C4546">
        <v>13.75581</v>
      </c>
      <c r="D4546">
        <f t="shared" si="143"/>
        <v>-0.0624998455198203</v>
      </c>
      <c r="E4546">
        <v>0</v>
      </c>
      <c r="G4546">
        <v>4537</v>
      </c>
      <c r="H4546">
        <f ca="1" t="shared" si="144"/>
        <v>0.0278243425135587</v>
      </c>
    </row>
    <row r="4547" spans="2:8">
      <c r="B4547" s="31">
        <v>33260</v>
      </c>
      <c r="C4547">
        <v>14.615546</v>
      </c>
      <c r="D4547">
        <f t="shared" si="143"/>
        <v>0</v>
      </c>
      <c r="E4547">
        <v>0</v>
      </c>
      <c r="G4547">
        <v>4538</v>
      </c>
      <c r="H4547">
        <f ca="1" t="shared" si="144"/>
        <v>0.0514463806225193</v>
      </c>
    </row>
    <row r="4548" spans="2:8">
      <c r="B4548" s="31">
        <v>33259</v>
      </c>
      <c r="C4548">
        <v>14.615546</v>
      </c>
      <c r="D4548">
        <f t="shared" si="143"/>
        <v>0</v>
      </c>
      <c r="E4548">
        <v>0</v>
      </c>
      <c r="G4548">
        <v>4539</v>
      </c>
      <c r="H4548">
        <f ca="1" t="shared" si="144"/>
        <v>0.0215911352171892</v>
      </c>
    </row>
    <row r="4549" spans="2:8">
      <c r="B4549" s="31">
        <v>33256</v>
      </c>
      <c r="C4549">
        <v>14.615546</v>
      </c>
      <c r="D4549">
        <f t="shared" si="143"/>
        <v>0</v>
      </c>
      <c r="E4549">
        <v>0</v>
      </c>
      <c r="G4549">
        <v>4540</v>
      </c>
      <c r="H4549">
        <f ca="1" t="shared" si="144"/>
        <v>-0.029825513682801</v>
      </c>
    </row>
    <row r="4550" spans="2:8">
      <c r="B4550" s="31">
        <v>33255</v>
      </c>
      <c r="C4550">
        <v>14.615546</v>
      </c>
      <c r="D4550">
        <f t="shared" si="143"/>
        <v>0</v>
      </c>
      <c r="E4550">
        <v>0</v>
      </c>
      <c r="G4550">
        <v>4541</v>
      </c>
      <c r="H4550">
        <f ca="1" t="shared" si="144"/>
        <v>0.00885598464447742</v>
      </c>
    </row>
    <row r="4551" spans="2:8">
      <c r="B4551" s="31">
        <v>33254</v>
      </c>
      <c r="C4551">
        <v>14.615546</v>
      </c>
      <c r="D4551">
        <f t="shared" si="143"/>
        <v>0</v>
      </c>
      <c r="E4551">
        <v>0</v>
      </c>
      <c r="G4551">
        <v>4542</v>
      </c>
      <c r="H4551">
        <f ca="1" t="shared" si="144"/>
        <v>0.0227819122248777</v>
      </c>
    </row>
    <row r="4552" spans="2:8">
      <c r="B4552" s="31">
        <v>33253</v>
      </c>
      <c r="C4552">
        <v>14.615546</v>
      </c>
      <c r="D4552">
        <f t="shared" si="143"/>
        <v>-0.00735319775258484</v>
      </c>
      <c r="E4552">
        <v>0</v>
      </c>
      <c r="G4552">
        <v>4543</v>
      </c>
      <c r="H4552">
        <f ca="1" t="shared" si="144"/>
        <v>-0.0159793817298038</v>
      </c>
    </row>
    <row r="4553" spans="2:8">
      <c r="B4553" s="31">
        <v>33248</v>
      </c>
      <c r="C4553">
        <v>14.723017</v>
      </c>
      <c r="D4553">
        <f t="shared" si="143"/>
        <v>-0.0291969370136569</v>
      </c>
      <c r="E4553">
        <v>0</v>
      </c>
      <c r="G4553">
        <v>4544</v>
      </c>
      <c r="H4553">
        <f ca="1" t="shared" si="144"/>
        <v>-0.0286459460945203</v>
      </c>
    </row>
    <row r="4554" spans="2:8">
      <c r="B4554" s="31">
        <v>33246</v>
      </c>
      <c r="C4554">
        <v>15.152884</v>
      </c>
      <c r="D4554">
        <f t="shared" ref="D4554:D4617" si="145">(C4554-C4555)/C4554</f>
        <v>-0.0354613022841064</v>
      </c>
      <c r="E4554">
        <v>0</v>
      </c>
      <c r="G4554">
        <v>4545</v>
      </c>
      <c r="H4554">
        <f ca="1" t="shared" si="144"/>
        <v>0.0308870215497195</v>
      </c>
    </row>
    <row r="4555" spans="2:8">
      <c r="B4555" s="31">
        <v>33242</v>
      </c>
      <c r="C4555">
        <v>15.690225</v>
      </c>
      <c r="D4555">
        <f t="shared" si="145"/>
        <v>0</v>
      </c>
      <c r="E4555">
        <v>0</v>
      </c>
      <c r="G4555">
        <v>4546</v>
      </c>
      <c r="H4555">
        <f ca="1" t="shared" ref="H4555:H4618" si="146">_xlfn.NORM.INV(RAND(),N$12,N$13)</f>
        <v>-0.043973849304188</v>
      </c>
    </row>
    <row r="4556" spans="2:8">
      <c r="B4556" s="31">
        <v>33241</v>
      </c>
      <c r="C4556">
        <v>15.690225</v>
      </c>
      <c r="D4556">
        <f t="shared" si="145"/>
        <v>-11.2143999209699</v>
      </c>
      <c r="E4556">
        <v>0</v>
      </c>
      <c r="G4556">
        <v>4547</v>
      </c>
      <c r="H4556">
        <f ca="1" t="shared" si="146"/>
        <v>-0.0283964927236762</v>
      </c>
    </row>
    <row r="4557" spans="2:8">
      <c r="B4557" s="31">
        <v>40700</v>
      </c>
      <c r="C4557">
        <v>191.646683</v>
      </c>
      <c r="D4557">
        <f t="shared" si="145"/>
        <v>0.574724614461498</v>
      </c>
      <c r="E4557">
        <v>-9.78519414291339e-5</v>
      </c>
      <c r="G4557">
        <v>4548</v>
      </c>
      <c r="H4557">
        <f ca="1" t="shared" si="146"/>
        <v>-0.0107652009588095</v>
      </c>
    </row>
    <row r="4558" spans="2:8">
      <c r="B4558" s="31">
        <v>38601</v>
      </c>
      <c r="C4558">
        <v>81.502617</v>
      </c>
      <c r="D4558">
        <f t="shared" si="145"/>
        <v>0.183881506528803</v>
      </c>
      <c r="E4558">
        <v>-0.000100818848553071</v>
      </c>
      <c r="G4558">
        <v>4549</v>
      </c>
      <c r="H4558">
        <f ca="1" t="shared" si="146"/>
        <v>0.0517395646925126</v>
      </c>
    </row>
    <row r="4559" spans="2:8">
      <c r="B4559" s="31">
        <v>38127</v>
      </c>
      <c r="C4559">
        <v>66.515793</v>
      </c>
      <c r="D4559">
        <f t="shared" si="145"/>
        <v>0.118165951956703</v>
      </c>
      <c r="E4559">
        <v>-0.000118362867597528</v>
      </c>
      <c r="G4559">
        <v>4550</v>
      </c>
      <c r="H4559">
        <f ca="1" t="shared" si="146"/>
        <v>0.0522483147418073</v>
      </c>
    </row>
    <row r="4560" spans="2:8">
      <c r="B4560" s="31">
        <v>35370</v>
      </c>
      <c r="C4560">
        <v>58.655891</v>
      </c>
      <c r="D4560">
        <f t="shared" si="145"/>
        <v>-5.7442921973515</v>
      </c>
      <c r="E4560">
        <v>-0.000120772182968052</v>
      </c>
      <c r="G4560">
        <v>4551</v>
      </c>
      <c r="H4560">
        <f ca="1" t="shared" si="146"/>
        <v>0.00785383574685385</v>
      </c>
    </row>
    <row r="4561" spans="2:8">
      <c r="B4561" s="31">
        <v>44855</v>
      </c>
      <c r="C4561">
        <v>395.592468</v>
      </c>
      <c r="D4561">
        <f t="shared" si="145"/>
        <v>0.674347326046663</v>
      </c>
      <c r="E4561">
        <v>-0.000125667205574796</v>
      </c>
      <c r="G4561">
        <v>4552</v>
      </c>
      <c r="H4561">
        <f ca="1" t="shared" si="146"/>
        <v>-0.00914721393561182</v>
      </c>
    </row>
    <row r="4562" spans="2:8">
      <c r="B4562" s="31">
        <v>38911</v>
      </c>
      <c r="C4562">
        <v>128.825745</v>
      </c>
      <c r="D4562">
        <f t="shared" si="145"/>
        <v>-1.88688886681773</v>
      </c>
      <c r="E4562">
        <v>-0.000129935208214796</v>
      </c>
      <c r="G4562">
        <v>4553</v>
      </c>
      <c r="H4562">
        <f ca="1" t="shared" si="146"/>
        <v>0.00250507189895621</v>
      </c>
    </row>
    <row r="4563" spans="2:8">
      <c r="B4563" s="31">
        <v>41569</v>
      </c>
      <c r="C4563">
        <v>371.905609</v>
      </c>
      <c r="D4563">
        <f t="shared" si="145"/>
        <v>0.0271053373653207</v>
      </c>
      <c r="E4563">
        <v>-0.000131538752888109</v>
      </c>
      <c r="G4563">
        <v>4554</v>
      </c>
      <c r="H4563">
        <f ca="1" t="shared" si="146"/>
        <v>-0.0151140934300667</v>
      </c>
    </row>
    <row r="4564" spans="2:8">
      <c r="B4564" s="31">
        <v>41656</v>
      </c>
      <c r="C4564">
        <v>361.824982</v>
      </c>
      <c r="D4564">
        <f t="shared" si="145"/>
        <v>0.678623970746166</v>
      </c>
      <c r="E4564">
        <v>-0.000135200725305397</v>
      </c>
      <c r="G4564">
        <v>4555</v>
      </c>
      <c r="H4564">
        <f ca="1" t="shared" si="146"/>
        <v>0.0364045957822131</v>
      </c>
    </row>
    <row r="4565" spans="2:8">
      <c r="B4565" s="31">
        <v>38750</v>
      </c>
      <c r="C4565">
        <v>116.281876</v>
      </c>
      <c r="D4565">
        <f t="shared" si="145"/>
        <v>0.460307649319314</v>
      </c>
      <c r="E4565">
        <v>-0.000141715979883261</v>
      </c>
      <c r="G4565">
        <v>4556</v>
      </c>
      <c r="H4565">
        <f ca="1" t="shared" si="146"/>
        <v>-0.0512372892473783</v>
      </c>
    </row>
    <row r="4566" spans="2:8">
      <c r="B4566" s="31">
        <v>39958</v>
      </c>
      <c r="C4566">
        <v>62.756439</v>
      </c>
      <c r="D4566">
        <f t="shared" si="145"/>
        <v>0.0257448960735328</v>
      </c>
      <c r="E4566">
        <v>-0.000144670413820004</v>
      </c>
      <c r="G4566">
        <v>4557</v>
      </c>
      <c r="H4566">
        <f ca="1" t="shared" si="146"/>
        <v>-0.00947195646400841</v>
      </c>
    </row>
    <row r="4567" spans="2:8">
      <c r="B4567" s="31">
        <v>39965</v>
      </c>
      <c r="C4567">
        <v>61.140781</v>
      </c>
      <c r="D4567">
        <f t="shared" si="145"/>
        <v>-4.41769737942994</v>
      </c>
      <c r="E4567">
        <v>-0.000148378870070425</v>
      </c>
      <c r="G4567">
        <v>4558</v>
      </c>
      <c r="H4567">
        <f ca="1" t="shared" si="146"/>
        <v>0.00998274865040799</v>
      </c>
    </row>
    <row r="4568" spans="2:8">
      <c r="B4568" s="31">
        <v>44470</v>
      </c>
      <c r="C4568">
        <v>331.242249</v>
      </c>
      <c r="D4568">
        <f t="shared" si="145"/>
        <v>0.0317453828179992</v>
      </c>
      <c r="E4568">
        <v>-0.000149986905806697</v>
      </c>
      <c r="G4568">
        <v>4559</v>
      </c>
      <c r="H4568">
        <f ca="1" t="shared" si="146"/>
        <v>-0.0485442902704779</v>
      </c>
    </row>
    <row r="4569" spans="2:8">
      <c r="B4569" s="31">
        <v>42254</v>
      </c>
      <c r="C4569">
        <v>320.726837</v>
      </c>
      <c r="D4569">
        <f t="shared" si="145"/>
        <v>0.0508779750164779</v>
      </c>
      <c r="E4569">
        <v>-0.000154907523376399</v>
      </c>
      <c r="G4569">
        <v>4560</v>
      </c>
      <c r="H4569">
        <f ca="1" t="shared" si="146"/>
        <v>0.0063737762846005</v>
      </c>
    </row>
    <row r="4570" spans="2:8">
      <c r="B4570" s="31">
        <v>44386</v>
      </c>
      <c r="C4570">
        <v>304.408905</v>
      </c>
      <c r="D4570">
        <f t="shared" si="145"/>
        <v>0.86676664731605</v>
      </c>
      <c r="E4570">
        <v>-0.000163309939963803</v>
      </c>
      <c r="G4570">
        <v>4561</v>
      </c>
      <c r="H4570">
        <f ca="1" t="shared" si="146"/>
        <v>-0.00109252593562754</v>
      </c>
    </row>
    <row r="4571" spans="2:8">
      <c r="B4571" s="31">
        <v>35772</v>
      </c>
      <c r="C4571">
        <v>40.557419</v>
      </c>
      <c r="D4571">
        <f t="shared" si="145"/>
        <v>-0.716651717901477</v>
      </c>
      <c r="E4571">
        <v>-0.00017824112525492</v>
      </c>
      <c r="G4571">
        <v>4562</v>
      </c>
      <c r="H4571">
        <f ca="1" t="shared" si="146"/>
        <v>0.00486270567183201</v>
      </c>
    </row>
    <row r="4572" spans="2:8">
      <c r="B4572" s="31">
        <v>38510</v>
      </c>
      <c r="C4572">
        <v>69.622963</v>
      </c>
      <c r="D4572">
        <f t="shared" si="145"/>
        <v>-5.18295674948508</v>
      </c>
      <c r="E4572">
        <v>-0.000229249076917401</v>
      </c>
      <c r="G4572">
        <v>4563</v>
      </c>
      <c r="H4572">
        <f ca="1" t="shared" si="146"/>
        <v>-0.0248142040513833</v>
      </c>
    </row>
    <row r="4573" spans="2:8">
      <c r="B4573" s="31">
        <v>44894</v>
      </c>
      <c r="C4573">
        <v>430.475769</v>
      </c>
      <c r="D4573">
        <f t="shared" si="145"/>
        <v>0.666191355360585</v>
      </c>
      <c r="E4573">
        <v>-0.00023089801368126</v>
      </c>
      <c r="G4573">
        <v>4564</v>
      </c>
      <c r="H4573">
        <f ca="1" t="shared" si="146"/>
        <v>0.0155357344647285</v>
      </c>
    </row>
    <row r="4574" spans="2:8">
      <c r="B4574" s="31">
        <v>40255</v>
      </c>
      <c r="C4574">
        <v>143.696533</v>
      </c>
      <c r="D4574">
        <f t="shared" si="145"/>
        <v>0.431029619900433</v>
      </c>
      <c r="E4574">
        <v>-0.000256123089622613</v>
      </c>
      <c r="G4574">
        <v>4565</v>
      </c>
      <c r="H4574">
        <f ca="1" t="shared" si="146"/>
        <v>-0.0272099831275936</v>
      </c>
    </row>
    <row r="4575" spans="2:8">
      <c r="B4575" s="31">
        <v>38348</v>
      </c>
      <c r="C4575">
        <v>81.759071</v>
      </c>
      <c r="D4575">
        <f t="shared" si="145"/>
        <v>0.0164062774147716</v>
      </c>
      <c r="E4575">
        <v>-0.000292823777315101</v>
      </c>
      <c r="G4575">
        <v>4566</v>
      </c>
      <c r="H4575">
        <f ca="1" t="shared" si="146"/>
        <v>0.00122275296331673</v>
      </c>
    </row>
    <row r="4576" spans="2:8">
      <c r="B4576" s="31">
        <v>38343</v>
      </c>
      <c r="C4576">
        <v>80.417709</v>
      </c>
      <c r="D4576">
        <f t="shared" si="145"/>
        <v>0.68798057900406</v>
      </c>
      <c r="E4576">
        <v>-0.000297708058308321</v>
      </c>
      <c r="G4576">
        <v>4567</v>
      </c>
      <c r="H4576">
        <f ca="1" t="shared" si="146"/>
        <v>0.00725668444960406</v>
      </c>
    </row>
    <row r="4577" spans="2:8">
      <c r="B4577" s="31">
        <v>37680</v>
      </c>
      <c r="C4577">
        <v>25.091887</v>
      </c>
      <c r="D4577">
        <f t="shared" si="145"/>
        <v>0.00950048117146395</v>
      </c>
      <c r="E4577">
        <v>-0.00030639385551201</v>
      </c>
      <c r="G4577">
        <v>4568</v>
      </c>
      <c r="H4577">
        <f ca="1" t="shared" si="146"/>
        <v>0.0353161568875848</v>
      </c>
    </row>
    <row r="4578" spans="2:8">
      <c r="B4578" s="31">
        <v>37637</v>
      </c>
      <c r="C4578">
        <v>24.853502</v>
      </c>
      <c r="D4578">
        <f t="shared" si="145"/>
        <v>-6.04969875070322</v>
      </c>
      <c r="E4578">
        <v>-0.000309292428889927</v>
      </c>
      <c r="G4578">
        <v>4569</v>
      </c>
      <c r="H4578">
        <f ca="1" t="shared" si="146"/>
        <v>0.0363802270240408</v>
      </c>
    </row>
    <row r="4579" spans="2:8">
      <c r="B4579" s="31">
        <v>40716</v>
      </c>
      <c r="C4579">
        <v>175.209702</v>
      </c>
      <c r="D4579">
        <f t="shared" si="145"/>
        <v>-0.614773832558656</v>
      </c>
      <c r="E4579">
        <v>-0.000320398924027659</v>
      </c>
      <c r="G4579">
        <v>4570</v>
      </c>
      <c r="H4579">
        <f ca="1" t="shared" si="146"/>
        <v>0.0543063774343804</v>
      </c>
    </row>
    <row r="4580" spans="2:8">
      <c r="B4580" s="31">
        <v>41417</v>
      </c>
      <c r="C4580">
        <v>282.924042</v>
      </c>
      <c r="D4580">
        <f t="shared" si="145"/>
        <v>0.00134065312130665</v>
      </c>
      <c r="E4580">
        <v>-0.000343548039653667</v>
      </c>
      <c r="G4580">
        <v>4571</v>
      </c>
      <c r="H4580">
        <f ca="1" t="shared" si="146"/>
        <v>-0.0137229786957315</v>
      </c>
    </row>
    <row r="4581" spans="2:8">
      <c r="B4581" s="31">
        <v>44434</v>
      </c>
      <c r="C4581">
        <v>282.544739</v>
      </c>
      <c r="D4581">
        <f t="shared" si="145"/>
        <v>0.504220858984035</v>
      </c>
      <c r="E4581">
        <v>-0.000351788535691025</v>
      </c>
      <c r="G4581">
        <v>4572</v>
      </c>
      <c r="H4581">
        <f ca="1" t="shared" si="146"/>
        <v>0.0342144445145031</v>
      </c>
    </row>
    <row r="4582" spans="2:8">
      <c r="B4582" s="31">
        <v>44112</v>
      </c>
      <c r="C4582">
        <v>140.079788</v>
      </c>
      <c r="D4582">
        <f t="shared" si="145"/>
        <v>-0.947898700417793</v>
      </c>
      <c r="E4582">
        <v>-0.000354676436260651</v>
      </c>
      <c r="G4582">
        <v>4573</v>
      </c>
      <c r="H4582">
        <f ca="1" t="shared" si="146"/>
        <v>0.00882780434966358</v>
      </c>
    </row>
    <row r="4583" spans="2:8">
      <c r="B4583" s="31">
        <v>41494</v>
      </c>
      <c r="C4583">
        <v>272.861237</v>
      </c>
      <c r="D4583">
        <f t="shared" si="145"/>
        <v>-0.518631952108316</v>
      </c>
      <c r="E4583">
        <v>-0.000358790427971201</v>
      </c>
      <c r="G4583">
        <v>4574</v>
      </c>
      <c r="H4583">
        <f ca="1" t="shared" si="146"/>
        <v>-0.0122629863449544</v>
      </c>
    </row>
    <row r="4584" spans="2:8">
      <c r="B4584" s="31">
        <v>44741</v>
      </c>
      <c r="C4584">
        <v>414.375793</v>
      </c>
      <c r="D4584">
        <f t="shared" si="145"/>
        <v>0.724376882218117</v>
      </c>
      <c r="E4584">
        <v>-0.000359767637295427</v>
      </c>
      <c r="G4584">
        <v>4575</v>
      </c>
      <c r="H4584">
        <f ca="1" t="shared" si="146"/>
        <v>-0.056959322517182</v>
      </c>
    </row>
    <row r="4585" spans="2:8">
      <c r="B4585" s="31">
        <v>39580</v>
      </c>
      <c r="C4585">
        <v>114.211548</v>
      </c>
      <c r="D4585">
        <f t="shared" si="145"/>
        <v>-2.44671399603129</v>
      </c>
      <c r="E4585">
        <v>-0.00037354366302788</v>
      </c>
      <c r="G4585">
        <v>4576</v>
      </c>
      <c r="H4585">
        <f ca="1" t="shared" si="146"/>
        <v>-0.0236205863293962</v>
      </c>
    </row>
    <row r="4586" spans="2:8">
      <c r="B4586" s="31">
        <v>44851</v>
      </c>
      <c r="C4586">
        <v>393.654541</v>
      </c>
      <c r="D4586">
        <f t="shared" si="145"/>
        <v>-0.294748648663499</v>
      </c>
      <c r="E4586">
        <v>-0.000378702604627216</v>
      </c>
      <c r="G4586">
        <v>4577</v>
      </c>
      <c r="H4586">
        <f ca="1" t="shared" si="146"/>
        <v>-0.0319180142467195</v>
      </c>
    </row>
    <row r="4587" spans="2:8">
      <c r="B4587" s="31">
        <v>42775</v>
      </c>
      <c r="C4587">
        <v>509.683685</v>
      </c>
      <c r="D4587">
        <f t="shared" si="145"/>
        <v>0.0187188255790452</v>
      </c>
      <c r="E4587">
        <v>-0.000390030141930027</v>
      </c>
      <c r="G4587">
        <v>4578</v>
      </c>
      <c r="H4587">
        <f ca="1" t="shared" si="146"/>
        <v>-0.0275879224685749</v>
      </c>
    </row>
    <row r="4588" spans="2:8">
      <c r="B4588" s="31">
        <v>42593</v>
      </c>
      <c r="C4588">
        <v>500.143005</v>
      </c>
      <c r="D4588">
        <f t="shared" si="145"/>
        <v>0.892446257445908</v>
      </c>
      <c r="E4588">
        <v>-0.000397408337241446</v>
      </c>
      <c r="G4588">
        <v>4579</v>
      </c>
      <c r="H4588">
        <f ca="1" t="shared" si="146"/>
        <v>0.00779669583663396</v>
      </c>
    </row>
    <row r="4589" spans="2:8">
      <c r="B4589" s="31">
        <v>35655</v>
      </c>
      <c r="C4589">
        <v>53.792252</v>
      </c>
      <c r="D4589">
        <f t="shared" si="145"/>
        <v>-7.89214532234122</v>
      </c>
      <c r="E4589">
        <v>-0.000403143560526199</v>
      </c>
      <c r="G4589">
        <v>4580</v>
      </c>
      <c r="H4589">
        <f ca="1" t="shared" si="146"/>
        <v>-0.0118433909735242</v>
      </c>
    </row>
    <row r="4590" spans="2:8">
      <c r="B4590" s="31">
        <v>42885</v>
      </c>
      <c r="C4590">
        <v>478.328522</v>
      </c>
      <c r="D4590">
        <f t="shared" si="145"/>
        <v>0.928190784324586</v>
      </c>
      <c r="E4590">
        <v>-0.000415467593630043</v>
      </c>
      <c r="G4590">
        <v>4581</v>
      </c>
      <c r="H4590">
        <f ca="1" t="shared" si="146"/>
        <v>0.00906358883283616</v>
      </c>
    </row>
    <row r="4591" spans="2:8">
      <c r="B4591" s="31">
        <v>35845</v>
      </c>
      <c r="C4591">
        <v>34.348396</v>
      </c>
      <c r="D4591">
        <f t="shared" si="145"/>
        <v>-2.03321243879918</v>
      </c>
      <c r="E4591">
        <v>-0.000420922129813504</v>
      </c>
      <c r="G4591">
        <v>4582</v>
      </c>
      <c r="H4591">
        <f ca="1" t="shared" si="146"/>
        <v>0.0185598254207582</v>
      </c>
    </row>
    <row r="4592" spans="2:8">
      <c r="B4592" s="31">
        <v>40064</v>
      </c>
      <c r="C4592">
        <v>104.185982</v>
      </c>
      <c r="D4592">
        <f t="shared" si="145"/>
        <v>-0.0626403367777443</v>
      </c>
      <c r="E4592">
        <v>-0.000441863666457555</v>
      </c>
      <c r="G4592">
        <v>4583</v>
      </c>
      <c r="H4592">
        <f ca="1" t="shared" si="146"/>
        <v>-0.0145002364053997</v>
      </c>
    </row>
    <row r="4593" spans="2:8">
      <c r="B4593" s="31">
        <v>43992</v>
      </c>
      <c r="C4593">
        <v>110.712227</v>
      </c>
      <c r="D4593">
        <f t="shared" si="145"/>
        <v>0.358370968366484</v>
      </c>
      <c r="E4593">
        <v>-0.000448821248984525</v>
      </c>
      <c r="G4593">
        <v>4584</v>
      </c>
      <c r="H4593">
        <f ca="1" t="shared" si="146"/>
        <v>0.0405776290412995</v>
      </c>
    </row>
    <row r="4594" spans="2:8">
      <c r="B4594" s="31">
        <v>38309</v>
      </c>
      <c r="C4594">
        <v>71.036179</v>
      </c>
      <c r="D4594">
        <f t="shared" si="145"/>
        <v>-0.582443236424639</v>
      </c>
      <c r="E4594">
        <v>-0.000449573730591587</v>
      </c>
      <c r="G4594">
        <v>4585</v>
      </c>
      <c r="H4594">
        <f ca="1" t="shared" si="146"/>
        <v>0.0267123926367116</v>
      </c>
    </row>
    <row r="4595" spans="2:8">
      <c r="B4595" s="31">
        <v>39471</v>
      </c>
      <c r="C4595">
        <v>112.410721</v>
      </c>
      <c r="D4595">
        <f t="shared" si="145"/>
        <v>-2.85159282983338</v>
      </c>
      <c r="E4595">
        <v>-0.000455543737683193</v>
      </c>
      <c r="G4595">
        <v>4586</v>
      </c>
      <c r="H4595">
        <f ca="1" t="shared" si="146"/>
        <v>0.0243184809114305</v>
      </c>
    </row>
    <row r="4596" spans="2:8">
      <c r="B4596" s="31">
        <v>44720</v>
      </c>
      <c r="C4596">
        <v>432.960327</v>
      </c>
      <c r="D4596">
        <f t="shared" si="145"/>
        <v>-1.15739758991821</v>
      </c>
      <c r="E4596">
        <v>-0.00045914599468595</v>
      </c>
      <c r="G4596">
        <v>4587</v>
      </c>
      <c r="H4596">
        <f ca="1" t="shared" si="146"/>
        <v>-0.0179334589817895</v>
      </c>
    </row>
    <row r="4597" spans="2:8">
      <c r="B4597" s="31">
        <v>45348</v>
      </c>
      <c r="C4597">
        <v>934.067566</v>
      </c>
      <c r="D4597">
        <f t="shared" si="145"/>
        <v>0.338065023874301</v>
      </c>
      <c r="E4597">
        <v>-0.000480273607958594</v>
      </c>
      <c r="G4597">
        <v>4588</v>
      </c>
      <c r="H4597">
        <f ca="1" t="shared" si="146"/>
        <v>-0.0289197642579745</v>
      </c>
    </row>
    <row r="4598" spans="2:8">
      <c r="B4598" s="31">
        <v>45160</v>
      </c>
      <c r="C4598">
        <v>618.291992</v>
      </c>
      <c r="D4598">
        <f t="shared" si="145"/>
        <v>0.803849477966391</v>
      </c>
      <c r="E4598">
        <v>-0.000483706733824089</v>
      </c>
      <c r="G4598">
        <v>4589</v>
      </c>
      <c r="H4598">
        <f ca="1" t="shared" si="146"/>
        <v>-0.0153408760004276</v>
      </c>
    </row>
    <row r="4599" spans="2:8">
      <c r="B4599" s="31">
        <v>39238</v>
      </c>
      <c r="C4599">
        <v>121.278297</v>
      </c>
      <c r="D4599">
        <f t="shared" si="145"/>
        <v>0.519027266683997</v>
      </c>
      <c r="E4599">
        <v>-0.000492322216562791</v>
      </c>
      <c r="G4599">
        <v>4590</v>
      </c>
      <c r="H4599">
        <f ca="1" t="shared" si="146"/>
        <v>0.0423481570505839</v>
      </c>
    </row>
    <row r="4600" spans="2:8">
      <c r="B4600" s="31">
        <v>35587</v>
      </c>
      <c r="C4600">
        <v>58.331554</v>
      </c>
      <c r="D4600">
        <f t="shared" si="145"/>
        <v>-1.53132093823525</v>
      </c>
      <c r="E4600">
        <v>-0.000495975128658497</v>
      </c>
      <c r="G4600">
        <v>4591</v>
      </c>
      <c r="H4600">
        <f ca="1" t="shared" si="146"/>
        <v>0.00777814917881113</v>
      </c>
    </row>
    <row r="4601" spans="2:8">
      <c r="B4601" s="31">
        <v>40347</v>
      </c>
      <c r="C4601">
        <v>147.655884</v>
      </c>
      <c r="D4601">
        <f t="shared" si="145"/>
        <v>-0.975683840679184</v>
      </c>
      <c r="E4601">
        <v>-0.000498821977185852</v>
      </c>
      <c r="G4601">
        <v>4592</v>
      </c>
      <c r="H4601">
        <f ca="1" t="shared" si="146"/>
        <v>-0.0401853160943203</v>
      </c>
    </row>
    <row r="4602" spans="2:8">
      <c r="B4602" s="31">
        <v>41403</v>
      </c>
      <c r="C4602">
        <v>291.721344</v>
      </c>
      <c r="D4602">
        <f t="shared" si="145"/>
        <v>0.0131621874058004</v>
      </c>
      <c r="E4602">
        <v>-0.000499942849570894</v>
      </c>
      <c r="G4602">
        <v>4593</v>
      </c>
      <c r="H4602">
        <f ca="1" t="shared" si="146"/>
        <v>0.00206005397484126</v>
      </c>
    </row>
    <row r="4603" spans="2:8">
      <c r="B4603" s="31">
        <v>41393</v>
      </c>
      <c r="C4603">
        <v>287.881653</v>
      </c>
      <c r="D4603">
        <f t="shared" si="145"/>
        <v>0.322505015628766</v>
      </c>
      <c r="E4603">
        <v>-0.000506503274802217</v>
      </c>
      <c r="G4603">
        <v>4594</v>
      </c>
      <c r="H4603">
        <f ca="1" t="shared" si="146"/>
        <v>0.024089541441938</v>
      </c>
    </row>
    <row r="4604" spans="2:8">
      <c r="B4604" s="31">
        <v>43843</v>
      </c>
      <c r="C4604">
        <v>195.038376</v>
      </c>
      <c r="D4604">
        <f t="shared" si="145"/>
        <v>-0.198243160105066</v>
      </c>
      <c r="E4604">
        <v>-0.000509540748021797</v>
      </c>
      <c r="G4604">
        <v>4595</v>
      </c>
      <c r="H4604">
        <f ca="1" t="shared" si="146"/>
        <v>0.000545587427285322</v>
      </c>
    </row>
    <row r="4605" spans="2:8">
      <c r="B4605" s="31">
        <v>40633</v>
      </c>
      <c r="C4605">
        <v>233.7034</v>
      </c>
      <c r="D4605">
        <f t="shared" si="145"/>
        <v>0.937185911715448</v>
      </c>
      <c r="E4605">
        <v>-0.000520629995113531</v>
      </c>
      <c r="G4605">
        <v>4596</v>
      </c>
      <c r="H4605">
        <f ca="1" t="shared" si="146"/>
        <v>-0.0373365779687839</v>
      </c>
    </row>
    <row r="4606" spans="2:8">
      <c r="B4606" s="31">
        <v>36782</v>
      </c>
      <c r="C4606">
        <v>14.679866</v>
      </c>
      <c r="D4606">
        <f t="shared" si="145"/>
        <v>-24.5125456867249</v>
      </c>
      <c r="E4606">
        <v>-0.000523982984585738</v>
      </c>
      <c r="G4606">
        <v>4597</v>
      </c>
      <c r="H4606">
        <f ca="1" t="shared" si="146"/>
        <v>0.0288546158571153</v>
      </c>
    </row>
    <row r="4607" spans="2:8">
      <c r="B4607" s="31">
        <v>42452</v>
      </c>
      <c r="C4607">
        <v>374.520752</v>
      </c>
      <c r="D4607">
        <f t="shared" si="145"/>
        <v>-1.64123518581422</v>
      </c>
      <c r="E4607">
        <v>-0.000530544699963579</v>
      </c>
      <c r="G4607">
        <v>4598</v>
      </c>
      <c r="H4607">
        <f ca="1" t="shared" si="146"/>
        <v>0.0137085144590171</v>
      </c>
    </row>
    <row r="4608" spans="2:8">
      <c r="B4608" s="31">
        <v>45383</v>
      </c>
      <c r="C4608">
        <v>989.197388</v>
      </c>
      <c r="D4608">
        <f t="shared" si="145"/>
        <v>0.863010558212271</v>
      </c>
      <c r="E4608">
        <v>-0.000554328192382913</v>
      </c>
      <c r="G4608">
        <v>4599</v>
      </c>
      <c r="H4608">
        <f ca="1" t="shared" si="146"/>
        <v>0.0308880248166644</v>
      </c>
    </row>
    <row r="4609" spans="2:8">
      <c r="B4609" s="31">
        <v>39050</v>
      </c>
      <c r="C4609">
        <v>135.509598</v>
      </c>
      <c r="D4609">
        <f t="shared" si="145"/>
        <v>-0.102784254440781</v>
      </c>
      <c r="E4609">
        <v>-0.000555694955275371</v>
      </c>
      <c r="G4609">
        <v>4600</v>
      </c>
      <c r="H4609">
        <f ca="1" t="shared" si="146"/>
        <v>0.0435415292527412</v>
      </c>
    </row>
    <row r="4610" spans="2:8">
      <c r="B4610" s="31">
        <v>38996</v>
      </c>
      <c r="C4610">
        <v>149.437851</v>
      </c>
      <c r="D4610">
        <f t="shared" si="145"/>
        <v>-1.90524088170941</v>
      </c>
      <c r="E4610">
        <v>-0.000559858158024494</v>
      </c>
      <c r="G4610">
        <v>4601</v>
      </c>
      <c r="H4610">
        <f ca="1" t="shared" si="146"/>
        <v>0.00188573980898573</v>
      </c>
    </row>
    <row r="4611" spans="2:8">
      <c r="B4611" s="31">
        <v>42923</v>
      </c>
      <c r="C4611">
        <v>434.152954</v>
      </c>
      <c r="D4611">
        <f t="shared" si="145"/>
        <v>0.609362510522041</v>
      </c>
      <c r="E4611">
        <v>-0.000572249935675779</v>
      </c>
      <c r="G4611">
        <v>4602</v>
      </c>
      <c r="H4611">
        <f ca="1" t="shared" si="146"/>
        <v>-0.0303537646720904</v>
      </c>
    </row>
    <row r="4612" spans="2:8">
      <c r="B4612" s="31">
        <v>43396</v>
      </c>
      <c r="C4612">
        <v>169.59642</v>
      </c>
      <c r="D4612">
        <f t="shared" si="145"/>
        <v>0.607084276896883</v>
      </c>
      <c r="E4612">
        <v>-0.000586073691885789</v>
      </c>
      <c r="G4612">
        <v>4603</v>
      </c>
      <c r="H4612">
        <f ca="1" t="shared" si="146"/>
        <v>-0.0416979268627396</v>
      </c>
    </row>
    <row r="4613" spans="2:8">
      <c r="B4613" s="31">
        <v>37958</v>
      </c>
      <c r="C4613">
        <v>66.6371</v>
      </c>
      <c r="D4613">
        <f t="shared" si="145"/>
        <v>-5.31309861923763</v>
      </c>
      <c r="E4613">
        <v>-0.000588485993538114</v>
      </c>
      <c r="G4613">
        <v>4604</v>
      </c>
      <c r="H4613">
        <f ca="1" t="shared" si="146"/>
        <v>0.0387868113081472</v>
      </c>
    </row>
    <row r="4614" spans="2:8">
      <c r="B4614" s="31">
        <v>43013</v>
      </c>
      <c r="C4614">
        <v>420.686584</v>
      </c>
      <c r="D4614">
        <f t="shared" si="145"/>
        <v>0.969802740369776</v>
      </c>
      <c r="E4614">
        <v>-0.000590567917896822</v>
      </c>
      <c r="G4614">
        <v>4605</v>
      </c>
      <c r="H4614">
        <f ca="1" t="shared" si="146"/>
        <v>-0.0785209919288191</v>
      </c>
    </row>
    <row r="4615" spans="2:8">
      <c r="B4615" s="31">
        <v>37029</v>
      </c>
      <c r="C4615">
        <v>12.703582</v>
      </c>
      <c r="D4615">
        <f t="shared" si="145"/>
        <v>-4.11227148374372</v>
      </c>
      <c r="E4615">
        <v>-0.000605341076241207</v>
      </c>
      <c r="G4615">
        <v>4606</v>
      </c>
      <c r="H4615">
        <f ca="1" t="shared" si="146"/>
        <v>-0.0256272196657739</v>
      </c>
    </row>
    <row r="4616" spans="2:8">
      <c r="B4616" s="31">
        <v>38274</v>
      </c>
      <c r="C4616">
        <v>64.94416</v>
      </c>
      <c r="D4616">
        <f t="shared" si="145"/>
        <v>0.62931946459851</v>
      </c>
      <c r="E4616">
        <v>-0.00061488207715682</v>
      </c>
      <c r="G4616">
        <v>4607</v>
      </c>
      <c r="H4616">
        <f ca="1" t="shared" si="146"/>
        <v>0.0352735189734903</v>
      </c>
    </row>
    <row r="4617" spans="2:8">
      <c r="B4617" s="31">
        <v>36290</v>
      </c>
      <c r="C4617">
        <v>24.073536</v>
      </c>
      <c r="D4617">
        <f t="shared" si="145"/>
        <v>-18.9852282606095</v>
      </c>
      <c r="E4617">
        <v>-0.000617275335040052</v>
      </c>
      <c r="G4617">
        <v>4608</v>
      </c>
      <c r="H4617">
        <f ca="1" t="shared" si="146"/>
        <v>0.00461889409317833</v>
      </c>
    </row>
    <row r="4618" spans="2:8">
      <c r="B4618" s="31">
        <v>42563</v>
      </c>
      <c r="C4618">
        <v>481.115112</v>
      </c>
      <c r="D4618">
        <f t="shared" ref="D4618:D4681" si="147">(C4618-C4619)/C4618</f>
        <v>0.0225238778199094</v>
      </c>
      <c r="E4618">
        <v>-0.000619529490065172</v>
      </c>
      <c r="G4618">
        <v>4609</v>
      </c>
      <c r="H4618">
        <f ca="1" t="shared" si="146"/>
        <v>-0.0213875971130182</v>
      </c>
    </row>
    <row r="4619" spans="2:8">
      <c r="B4619" s="31">
        <v>42831</v>
      </c>
      <c r="C4619">
        <v>470.278534</v>
      </c>
      <c r="D4619">
        <f t="shared" si="147"/>
        <v>0.531954005793511</v>
      </c>
      <c r="E4619">
        <v>-0.000633934952259643</v>
      </c>
      <c r="G4619">
        <v>4610</v>
      </c>
      <c r="H4619">
        <f ca="1" t="shared" ref="H4619:H4682" si="148">_xlfn.NORM.INV(RAND(),N$12,N$13)</f>
        <v>-0.0237461191719416</v>
      </c>
    </row>
    <row r="4620" spans="2:8">
      <c r="B4620" s="31">
        <v>40606</v>
      </c>
      <c r="C4620">
        <v>220.111984</v>
      </c>
      <c r="D4620">
        <f t="shared" si="147"/>
        <v>-1.08734762029131</v>
      </c>
      <c r="E4620">
        <v>-0.000637634523343269</v>
      </c>
      <c r="G4620">
        <v>4611</v>
      </c>
      <c r="H4620">
        <f ca="1" t="shared" si="148"/>
        <v>0.00737597485861354</v>
      </c>
    </row>
    <row r="4621" spans="2:8">
      <c r="B4621" s="31">
        <v>41824</v>
      </c>
      <c r="C4621">
        <v>459.450226</v>
      </c>
      <c r="D4621">
        <f t="shared" si="147"/>
        <v>0.329986952710738</v>
      </c>
      <c r="E4621">
        <v>-0.00063904419539888</v>
      </c>
      <c r="G4621">
        <v>4612</v>
      </c>
      <c r="H4621">
        <f ca="1" t="shared" si="148"/>
        <v>0.0210228015115626</v>
      </c>
    </row>
    <row r="4622" spans="2:8">
      <c r="B4622" s="31">
        <v>43262</v>
      </c>
      <c r="C4622">
        <v>307.837646</v>
      </c>
      <c r="D4622">
        <f t="shared" si="147"/>
        <v>0.922761487072962</v>
      </c>
      <c r="E4622">
        <v>-0.00064566826891598</v>
      </c>
      <c r="G4622">
        <v>4613</v>
      </c>
      <c r="H4622">
        <f ca="1" t="shared" si="148"/>
        <v>0.00904823136987573</v>
      </c>
    </row>
    <row r="4623" spans="2:8">
      <c r="B4623" s="31">
        <v>37687</v>
      </c>
      <c r="C4623">
        <v>23.776922</v>
      </c>
      <c r="D4623">
        <f t="shared" si="147"/>
        <v>-0.82974352189068</v>
      </c>
      <c r="E4623">
        <v>-0.000646803652718353</v>
      </c>
      <c r="G4623">
        <v>4614</v>
      </c>
      <c r="H4623">
        <f ca="1" t="shared" si="148"/>
        <v>0.0266603883315086</v>
      </c>
    </row>
    <row r="4624" spans="2:8">
      <c r="B4624" s="31">
        <v>35465</v>
      </c>
      <c r="C4624">
        <v>43.505669</v>
      </c>
      <c r="D4624">
        <f t="shared" si="147"/>
        <v>0.73698937947604</v>
      </c>
      <c r="E4624">
        <v>-0.00065007620041435</v>
      </c>
      <c r="G4624">
        <v>4615</v>
      </c>
      <c r="H4624">
        <f ca="1" t="shared" si="148"/>
        <v>-0.0246473103096143</v>
      </c>
    </row>
    <row r="4625" spans="2:8">
      <c r="B4625" s="31">
        <v>37054</v>
      </c>
      <c r="C4625">
        <v>11.442453</v>
      </c>
      <c r="D4625">
        <f t="shared" si="147"/>
        <v>-4.45648769542685</v>
      </c>
      <c r="E4625">
        <v>-0.000671971298461892</v>
      </c>
      <c r="G4625">
        <v>4616</v>
      </c>
      <c r="H4625">
        <f ca="1" t="shared" si="148"/>
        <v>0.0280456509409146</v>
      </c>
    </row>
    <row r="4626" spans="2:8">
      <c r="B4626" s="31">
        <v>35158</v>
      </c>
      <c r="C4626">
        <v>62.435604</v>
      </c>
      <c r="D4626">
        <f t="shared" si="147"/>
        <v>-0.167575314879632</v>
      </c>
      <c r="E4626">
        <v>-0.000672148538836946</v>
      </c>
      <c r="G4626">
        <v>4617</v>
      </c>
      <c r="H4626">
        <f ca="1" t="shared" si="148"/>
        <v>-0.0170631307948073</v>
      </c>
    </row>
    <row r="4627" spans="2:8">
      <c r="B4627" s="31">
        <v>38539</v>
      </c>
      <c r="C4627">
        <v>72.89827</v>
      </c>
      <c r="D4627">
        <f t="shared" si="147"/>
        <v>-0.922224999303825</v>
      </c>
      <c r="E4627">
        <v>-0.000677231434984653</v>
      </c>
      <c r="G4627">
        <v>4618</v>
      </c>
      <c r="H4627">
        <f ca="1" t="shared" si="148"/>
        <v>0.00694700374445196</v>
      </c>
    </row>
    <row r="4628" spans="2:8">
      <c r="B4628" s="31">
        <v>40812</v>
      </c>
      <c r="C4628">
        <v>140.126877</v>
      </c>
      <c r="D4628">
        <f t="shared" si="147"/>
        <v>-2.5825151016532</v>
      </c>
      <c r="E4628">
        <v>-0.000681339669048614</v>
      </c>
      <c r="G4628">
        <v>4619</v>
      </c>
      <c r="H4628">
        <f ca="1" t="shared" si="148"/>
        <v>0.0322333795457502</v>
      </c>
    </row>
    <row r="4629" spans="2:8">
      <c r="B4629" s="31">
        <v>41911</v>
      </c>
      <c r="C4629">
        <v>502.006653</v>
      </c>
      <c r="D4629">
        <f t="shared" si="147"/>
        <v>0.839385120658949</v>
      </c>
      <c r="E4629">
        <v>-0.000685297690666244</v>
      </c>
      <c r="G4629">
        <v>4620</v>
      </c>
      <c r="H4629">
        <f ca="1" t="shared" si="148"/>
        <v>0.0385156644788162</v>
      </c>
    </row>
    <row r="4630" spans="2:8">
      <c r="B4630" s="31">
        <v>38092</v>
      </c>
      <c r="C4630">
        <v>80.629738</v>
      </c>
      <c r="D4630">
        <f t="shared" si="147"/>
        <v>-7.9263468027144</v>
      </c>
      <c r="E4630">
        <v>-0.000686111618023516</v>
      </c>
      <c r="G4630">
        <v>4621</v>
      </c>
      <c r="H4630">
        <f ca="1" t="shared" si="148"/>
        <v>-0.00255669810548715</v>
      </c>
    </row>
    <row r="4631" spans="2:8">
      <c r="B4631" s="31">
        <v>45267</v>
      </c>
      <c r="C4631">
        <v>719.729004</v>
      </c>
      <c r="D4631">
        <f t="shared" si="147"/>
        <v>0.819864077618859</v>
      </c>
      <c r="E4631">
        <v>-0.000692500923583613</v>
      </c>
      <c r="G4631">
        <v>4622</v>
      </c>
      <c r="H4631">
        <f ca="1" t="shared" si="148"/>
        <v>0.0322302842287028</v>
      </c>
    </row>
    <row r="4632" spans="2:8">
      <c r="B4632" s="31">
        <v>38868</v>
      </c>
      <c r="C4632">
        <v>129.649048</v>
      </c>
      <c r="D4632">
        <f t="shared" si="147"/>
        <v>0.393645636333558</v>
      </c>
      <c r="E4632">
        <v>-0.000697799184765422</v>
      </c>
      <c r="G4632">
        <v>4623</v>
      </c>
      <c r="H4632">
        <f ca="1" t="shared" si="148"/>
        <v>-0.0275282300773228</v>
      </c>
    </row>
    <row r="4633" spans="2:8">
      <c r="B4633" s="31">
        <v>38391</v>
      </c>
      <c r="C4633">
        <v>78.613266</v>
      </c>
      <c r="D4633">
        <f t="shared" si="147"/>
        <v>-4.15971140290749</v>
      </c>
      <c r="E4633">
        <v>-0.000711177678332335</v>
      </c>
      <c r="G4633">
        <v>4624</v>
      </c>
      <c r="H4633">
        <f ca="1" t="shared" si="148"/>
        <v>0.00544989604807587</v>
      </c>
    </row>
    <row r="4634" spans="2:8">
      <c r="B4634" s="31">
        <v>41764</v>
      </c>
      <c r="C4634">
        <v>405.621765</v>
      </c>
      <c r="D4634">
        <f t="shared" si="147"/>
        <v>0.655090120718744</v>
      </c>
      <c r="E4634">
        <v>-0.000723851689763248</v>
      </c>
      <c r="G4634">
        <v>4625</v>
      </c>
      <c r="H4634">
        <f ca="1" t="shared" si="148"/>
        <v>0.0454773697372901</v>
      </c>
    </row>
    <row r="4635" spans="2:8">
      <c r="B4635" s="31">
        <v>40344</v>
      </c>
      <c r="C4635">
        <v>139.902954</v>
      </c>
      <c r="D4635">
        <f t="shared" si="147"/>
        <v>-3.85411029991547</v>
      </c>
      <c r="E4635">
        <v>-0.000723880354949417</v>
      </c>
      <c r="G4635">
        <v>4626</v>
      </c>
      <c r="H4635">
        <f ca="1" t="shared" si="148"/>
        <v>0.0197159114881731</v>
      </c>
    </row>
    <row r="4636" spans="2:8">
      <c r="B4636" s="31">
        <v>45252</v>
      </c>
      <c r="C4636">
        <v>679.10437</v>
      </c>
      <c r="D4636">
        <f t="shared" si="147"/>
        <v>0.312595324633237</v>
      </c>
      <c r="E4636">
        <v>-0.00073392695146407</v>
      </c>
      <c r="G4636">
        <v>4627</v>
      </c>
      <c r="H4636">
        <f ca="1" t="shared" si="148"/>
        <v>-0.0392621623085902</v>
      </c>
    </row>
    <row r="4637" spans="2:8">
      <c r="B4637" s="31">
        <v>41841</v>
      </c>
      <c r="C4637">
        <v>466.819519</v>
      </c>
      <c r="D4637">
        <f t="shared" si="147"/>
        <v>0.458606119252696</v>
      </c>
      <c r="E4637">
        <v>-0.000736955045789308</v>
      </c>
      <c r="G4637">
        <v>4628</v>
      </c>
      <c r="H4637">
        <f ca="1" t="shared" si="148"/>
        <v>-0.0312421210756249</v>
      </c>
    </row>
    <row r="4638" spans="2:8">
      <c r="B4638" s="31">
        <v>40533</v>
      </c>
      <c r="C4638">
        <v>252.733231</v>
      </c>
      <c r="D4638">
        <f t="shared" si="147"/>
        <v>-1.83910336666412</v>
      </c>
      <c r="E4638">
        <v>-0.000740919582514346</v>
      </c>
      <c r="G4638">
        <v>4629</v>
      </c>
      <c r="H4638">
        <f ca="1" t="shared" si="148"/>
        <v>-0.00163497669619841</v>
      </c>
    </row>
    <row r="4639" spans="2:8">
      <c r="B4639" s="31">
        <v>45274</v>
      </c>
      <c r="C4639">
        <v>717.535767</v>
      </c>
      <c r="D4639">
        <f t="shared" si="147"/>
        <v>0.986496600663532</v>
      </c>
      <c r="E4639">
        <v>-0.000764112432042683</v>
      </c>
      <c r="G4639">
        <v>4630</v>
      </c>
      <c r="H4639">
        <f ca="1" t="shared" si="148"/>
        <v>0.0269127997848282</v>
      </c>
    </row>
    <row r="4640" spans="2:8">
      <c r="B4640" s="31">
        <v>36997</v>
      </c>
      <c r="C4640">
        <v>9.689172</v>
      </c>
      <c r="D4640">
        <f t="shared" si="147"/>
        <v>-0.998412970685215</v>
      </c>
      <c r="E4640">
        <v>-0.00079377267737648</v>
      </c>
      <c r="G4640">
        <v>4631</v>
      </c>
      <c r="H4640">
        <f ca="1" t="shared" si="148"/>
        <v>0.0374892003003949</v>
      </c>
    </row>
    <row r="4641" spans="2:8">
      <c r="B4641" s="31">
        <v>37347</v>
      </c>
      <c r="C4641">
        <v>19.362967</v>
      </c>
      <c r="D4641">
        <f t="shared" si="147"/>
        <v>0.0423892681323064</v>
      </c>
      <c r="E4641">
        <v>-0.000794144822949774</v>
      </c>
      <c r="G4641">
        <v>4632</v>
      </c>
      <c r="H4641">
        <f ca="1" t="shared" si="148"/>
        <v>-0.0118230290817224</v>
      </c>
    </row>
    <row r="4642" spans="2:8">
      <c r="B4642" s="31">
        <v>36676</v>
      </c>
      <c r="C4642">
        <v>18.542185</v>
      </c>
      <c r="D4642">
        <f t="shared" si="147"/>
        <v>-0.468614567269176</v>
      </c>
      <c r="E4642">
        <v>-0.000814359257013148</v>
      </c>
      <c r="G4642">
        <v>4633</v>
      </c>
      <c r="H4642">
        <f ca="1" t="shared" si="148"/>
        <v>0.028830892002942</v>
      </c>
    </row>
    <row r="4643" spans="2:8">
      <c r="B4643" s="31">
        <v>36227</v>
      </c>
      <c r="C4643">
        <v>27.231323</v>
      </c>
      <c r="D4643">
        <f t="shared" si="147"/>
        <v>-3.45065008409617</v>
      </c>
      <c r="E4643">
        <v>-0.000818726288105787</v>
      </c>
      <c r="G4643">
        <v>4634</v>
      </c>
      <c r="H4643">
        <f ca="1" t="shared" si="148"/>
        <v>0.027063326989233</v>
      </c>
    </row>
    <row r="4644" spans="2:8">
      <c r="B4644" s="31">
        <v>43690</v>
      </c>
      <c r="C4644">
        <v>121.19709</v>
      </c>
      <c r="D4644">
        <f t="shared" si="147"/>
        <v>-0.22286884115782</v>
      </c>
      <c r="E4644">
        <v>-0.00082005269268421</v>
      </c>
      <c r="G4644">
        <v>4635</v>
      </c>
      <c r="H4644">
        <f ca="1" t="shared" si="148"/>
        <v>0.0330257720051877</v>
      </c>
    </row>
    <row r="4645" spans="2:8">
      <c r="B4645" s="31">
        <v>38966</v>
      </c>
      <c r="C4645">
        <v>148.208145</v>
      </c>
      <c r="D4645">
        <f t="shared" si="147"/>
        <v>-0.181863857752217</v>
      </c>
      <c r="E4645">
        <v>-0.000846599895032756</v>
      </c>
      <c r="G4645">
        <v>4636</v>
      </c>
      <c r="H4645">
        <f ca="1" t="shared" si="148"/>
        <v>0.0147106113104359</v>
      </c>
    </row>
    <row r="4646" spans="2:8">
      <c r="B4646" s="31">
        <v>43455</v>
      </c>
      <c r="C4646">
        <v>175.16185</v>
      </c>
      <c r="D4646">
        <f t="shared" si="147"/>
        <v>0.806958427305946</v>
      </c>
      <c r="E4646">
        <v>-0.000851001516597435</v>
      </c>
      <c r="G4646">
        <v>4637</v>
      </c>
      <c r="H4646">
        <f ca="1" t="shared" si="148"/>
        <v>0.00630585425376753</v>
      </c>
    </row>
    <row r="4647" spans="2:8">
      <c r="B4647" s="31">
        <v>35850</v>
      </c>
      <c r="C4647">
        <v>33.813519</v>
      </c>
      <c r="D4647">
        <f t="shared" si="147"/>
        <v>-7.19926317044967</v>
      </c>
      <c r="E4647">
        <v>-0.000854776457901341</v>
      </c>
      <c r="G4647">
        <v>4638</v>
      </c>
      <c r="H4647">
        <f ca="1" t="shared" si="148"/>
        <v>0.0268011825125496</v>
      </c>
    </row>
    <row r="4648" spans="2:8">
      <c r="B4648" s="31">
        <v>41044</v>
      </c>
      <c r="C4648">
        <v>277.245941</v>
      </c>
      <c r="D4648">
        <f t="shared" si="147"/>
        <v>0.875471515018501</v>
      </c>
      <c r="E4648">
        <v>-0.000861109090141773</v>
      </c>
      <c r="G4648">
        <v>4639</v>
      </c>
      <c r="H4648">
        <f ca="1" t="shared" si="148"/>
        <v>0.00105385633297997</v>
      </c>
    </row>
    <row r="4649" spans="2:8">
      <c r="B4649" s="31">
        <v>36501</v>
      </c>
      <c r="C4649">
        <v>34.525017</v>
      </c>
      <c r="D4649">
        <f t="shared" si="147"/>
        <v>-1.06507090206502</v>
      </c>
      <c r="E4649">
        <v>-0.000874409417379868</v>
      </c>
      <c r="G4649">
        <v>4640</v>
      </c>
      <c r="H4649">
        <f ca="1" t="shared" si="148"/>
        <v>0.0284149569083357</v>
      </c>
    </row>
    <row r="4650" spans="2:8">
      <c r="B4650" s="31">
        <v>37992</v>
      </c>
      <c r="C4650">
        <v>71.296608</v>
      </c>
      <c r="D4650">
        <f t="shared" si="147"/>
        <v>0.199487077982728</v>
      </c>
      <c r="E4650">
        <v>-0.000880252255478967</v>
      </c>
      <c r="G4650">
        <v>4641</v>
      </c>
      <c r="H4650">
        <f ca="1" t="shared" si="148"/>
        <v>0.025829531167237</v>
      </c>
    </row>
    <row r="4651" spans="2:8">
      <c r="B4651" s="31">
        <v>35647</v>
      </c>
      <c r="C4651">
        <v>57.073856</v>
      </c>
      <c r="D4651">
        <f t="shared" si="147"/>
        <v>-1.60469315407741</v>
      </c>
      <c r="E4651">
        <v>-0.000886535509358274</v>
      </c>
      <c r="G4651">
        <v>4642</v>
      </c>
      <c r="H4651">
        <f ca="1" t="shared" si="148"/>
        <v>-0.0221513266955957</v>
      </c>
    </row>
    <row r="4652" spans="2:8">
      <c r="B4652" s="31">
        <v>39010</v>
      </c>
      <c r="C4652">
        <v>148.659882</v>
      </c>
      <c r="D4652">
        <f t="shared" si="147"/>
        <v>0.470703689916826</v>
      </c>
      <c r="E4652">
        <v>-0.000900478314653754</v>
      </c>
      <c r="G4652">
        <v>4643</v>
      </c>
      <c r="H4652">
        <f ca="1" t="shared" si="148"/>
        <v>0.00952299042456191</v>
      </c>
    </row>
    <row r="4653" spans="2:8">
      <c r="B4653" s="31">
        <v>38359</v>
      </c>
      <c r="C4653">
        <v>78.685127</v>
      </c>
      <c r="D4653">
        <f t="shared" si="147"/>
        <v>-1.66662310909151</v>
      </c>
      <c r="E4653">
        <v>-0.000913285683582999</v>
      </c>
      <c r="G4653">
        <v>4644</v>
      </c>
      <c r="H4653">
        <f ca="1" t="shared" si="148"/>
        <v>0.061522495747112</v>
      </c>
    </row>
    <row r="4654" spans="2:8">
      <c r="B4654" s="31">
        <v>41114</v>
      </c>
      <c r="C4654">
        <v>209.823578</v>
      </c>
      <c r="D4654">
        <f t="shared" si="147"/>
        <v>-0.249942149018162</v>
      </c>
      <c r="E4654">
        <v>-0.000926549827493647</v>
      </c>
      <c r="G4654">
        <v>4645</v>
      </c>
      <c r="H4654">
        <f ca="1" t="shared" si="148"/>
        <v>-0.082858093277351</v>
      </c>
    </row>
    <row r="4655" spans="2:8">
      <c r="B4655" s="31">
        <v>41218</v>
      </c>
      <c r="C4655">
        <v>262.267334</v>
      </c>
      <c r="D4655">
        <f t="shared" si="147"/>
        <v>0.411279423765371</v>
      </c>
      <c r="E4655">
        <v>-0.000926577459318541</v>
      </c>
      <c r="G4655">
        <v>4646</v>
      </c>
      <c r="H4655">
        <f ca="1" t="shared" si="148"/>
        <v>0.0190519645326818</v>
      </c>
    </row>
    <row r="4656" spans="2:8">
      <c r="B4656" s="31">
        <v>40805</v>
      </c>
      <c r="C4656">
        <v>154.402176</v>
      </c>
      <c r="D4656">
        <f t="shared" si="147"/>
        <v>0.783472656499349</v>
      </c>
      <c r="E4656">
        <v>-0.000927473975496286</v>
      </c>
      <c r="G4656">
        <v>4647</v>
      </c>
      <c r="H4656">
        <f ca="1" t="shared" si="148"/>
        <v>0.0199064675048646</v>
      </c>
    </row>
    <row r="4657" spans="2:8">
      <c r="B4657" s="31">
        <v>37826</v>
      </c>
      <c r="C4657">
        <v>33.432293</v>
      </c>
      <c r="D4657">
        <f t="shared" si="147"/>
        <v>-8.46555203377764</v>
      </c>
      <c r="E4657">
        <v>-0.000938374164165094</v>
      </c>
      <c r="G4657">
        <v>4648</v>
      </c>
      <c r="H4657">
        <f ca="1" t="shared" si="148"/>
        <v>-0.0147962316951074</v>
      </c>
    </row>
    <row r="4658" spans="2:8">
      <c r="B4658" s="31">
        <v>42423</v>
      </c>
      <c r="C4658">
        <v>316.455109</v>
      </c>
      <c r="D4658">
        <f t="shared" si="147"/>
        <v>0.0171416445673499</v>
      </c>
      <c r="E4658">
        <v>-0.000941887147728142</v>
      </c>
      <c r="G4658">
        <v>4649</v>
      </c>
      <c r="H4658">
        <f ca="1" t="shared" si="148"/>
        <v>0.011946279630047</v>
      </c>
    </row>
    <row r="4659" spans="2:8">
      <c r="B4659" s="31">
        <v>41523</v>
      </c>
      <c r="C4659">
        <v>311.030548</v>
      </c>
      <c r="D4659">
        <f t="shared" si="147"/>
        <v>0.404207566775724</v>
      </c>
      <c r="E4659">
        <v>-0.000943990877706331</v>
      </c>
      <c r="G4659">
        <v>4650</v>
      </c>
      <c r="H4659">
        <f ca="1" t="shared" si="148"/>
        <v>-0.000177387134560216</v>
      </c>
    </row>
    <row r="4660" spans="2:8">
      <c r="B4660" s="31">
        <v>40420</v>
      </c>
      <c r="C4660">
        <v>185.309647</v>
      </c>
      <c r="D4660">
        <f t="shared" si="147"/>
        <v>0.596842651154583</v>
      </c>
      <c r="E4660">
        <v>-0.000959777339600627</v>
      </c>
      <c r="G4660">
        <v>4651</v>
      </c>
      <c r="H4660">
        <f ca="1" t="shared" si="148"/>
        <v>-0.0182752635853651</v>
      </c>
    </row>
    <row r="4661" spans="2:8">
      <c r="B4661" s="31">
        <v>38421</v>
      </c>
      <c r="C4661">
        <v>74.708946</v>
      </c>
      <c r="D4661">
        <f t="shared" si="147"/>
        <v>-3.14576752294163</v>
      </c>
      <c r="E4661">
        <v>-0.000961879451491638</v>
      </c>
      <c r="G4661">
        <v>4652</v>
      </c>
      <c r="H4661">
        <f ca="1" t="shared" si="148"/>
        <v>0.0202141675824737</v>
      </c>
    </row>
    <row r="4662" spans="2:8">
      <c r="B4662" s="31">
        <v>44455</v>
      </c>
      <c r="C4662">
        <v>309.725922</v>
      </c>
      <c r="D4662">
        <f t="shared" si="147"/>
        <v>0.248956682418077</v>
      </c>
      <c r="E4662">
        <v>-0.000962547784424605</v>
      </c>
      <c r="G4662">
        <v>4653</v>
      </c>
      <c r="H4662">
        <f ca="1" t="shared" si="148"/>
        <v>-0.0148966836496429</v>
      </c>
    </row>
    <row r="4663" spans="2:8">
      <c r="B4663" s="31">
        <v>40658</v>
      </c>
      <c r="C4663">
        <v>232.617584</v>
      </c>
      <c r="D4663">
        <f t="shared" si="147"/>
        <v>0.158909452864062</v>
      </c>
      <c r="E4663">
        <v>-0.000965640671429221</v>
      </c>
      <c r="G4663">
        <v>4654</v>
      </c>
      <c r="H4663">
        <f ca="1" t="shared" si="148"/>
        <v>0.00765430064085193</v>
      </c>
    </row>
    <row r="4664" spans="2:8">
      <c r="B4664" s="31">
        <v>40919</v>
      </c>
      <c r="C4664">
        <v>195.652451</v>
      </c>
      <c r="D4664">
        <f t="shared" si="147"/>
        <v>-1.33735422000923</v>
      </c>
      <c r="E4664">
        <v>-0.000976190173053284</v>
      </c>
      <c r="G4664">
        <v>4655</v>
      </c>
      <c r="H4664">
        <f ca="1" t="shared" si="148"/>
        <v>-0.00625506972622275</v>
      </c>
    </row>
    <row r="4665" spans="2:8">
      <c r="B4665" s="31">
        <v>42936</v>
      </c>
      <c r="C4665">
        <v>457.309082</v>
      </c>
      <c r="D4665">
        <f t="shared" si="147"/>
        <v>0.703973125991843</v>
      </c>
      <c r="E4665">
        <v>-0.000977970955757303</v>
      </c>
      <c r="G4665">
        <v>4656</v>
      </c>
      <c r="H4665">
        <f ca="1" t="shared" si="148"/>
        <v>0.00266526703148359</v>
      </c>
    </row>
    <row r="4666" spans="2:8">
      <c r="B4666" s="31">
        <v>39051</v>
      </c>
      <c r="C4666">
        <v>135.375778</v>
      </c>
      <c r="D4666">
        <f t="shared" si="147"/>
        <v>-1.1782378676339</v>
      </c>
      <c r="E4666">
        <v>-0.000988507707782217</v>
      </c>
      <c r="G4666">
        <v>4657</v>
      </c>
      <c r="H4666">
        <f ca="1" t="shared" si="148"/>
        <v>-0.0517591107061135</v>
      </c>
    </row>
    <row r="4667" spans="2:8">
      <c r="B4667" s="31">
        <v>41411</v>
      </c>
      <c r="C4667">
        <v>294.880646</v>
      </c>
      <c r="D4667">
        <f t="shared" si="147"/>
        <v>-0.512468268263357</v>
      </c>
      <c r="E4667">
        <v>-0.000988755972814816</v>
      </c>
      <c r="G4667">
        <v>4658</v>
      </c>
      <c r="H4667">
        <f ca="1" t="shared" si="148"/>
        <v>0.0107635361817325</v>
      </c>
    </row>
    <row r="4668" spans="2:8">
      <c r="B4668" s="31">
        <v>42548</v>
      </c>
      <c r="C4668">
        <v>445.99762</v>
      </c>
      <c r="D4668">
        <f t="shared" si="147"/>
        <v>0.965671496184217</v>
      </c>
      <c r="E4668">
        <v>-0.0010022945862357</v>
      </c>
      <c r="G4668">
        <v>4659</v>
      </c>
      <c r="H4668">
        <f ca="1" t="shared" si="148"/>
        <v>-0.0290236464477138</v>
      </c>
    </row>
    <row r="4669" spans="2:8">
      <c r="B4669" s="31">
        <v>37264</v>
      </c>
      <c r="C4669">
        <v>15.310431</v>
      </c>
      <c r="D4669">
        <f t="shared" si="147"/>
        <v>-40.9106334106466</v>
      </c>
      <c r="E4669">
        <v>-0.0010046092105442</v>
      </c>
      <c r="G4669">
        <v>4660</v>
      </c>
      <c r="H4669">
        <f ca="1" t="shared" si="148"/>
        <v>0.0436392001759826</v>
      </c>
    </row>
    <row r="4670" spans="2:8">
      <c r="B4670" s="31">
        <v>45139</v>
      </c>
      <c r="C4670">
        <v>641.669861</v>
      </c>
      <c r="D4670">
        <f t="shared" si="147"/>
        <v>0.770156268879208</v>
      </c>
      <c r="E4670">
        <v>-0.00100988068691604</v>
      </c>
      <c r="G4670">
        <v>4661</v>
      </c>
      <c r="H4670">
        <f ca="1" t="shared" si="148"/>
        <v>-0.0179894973520669</v>
      </c>
    </row>
    <row r="4671" spans="2:8">
      <c r="B4671" s="31">
        <v>44089</v>
      </c>
      <c r="C4671">
        <v>147.483795</v>
      </c>
      <c r="D4671">
        <f t="shared" si="147"/>
        <v>-5.23906145756556</v>
      </c>
      <c r="E4671">
        <v>-0.00101081613746107</v>
      </c>
      <c r="G4671">
        <v>4662</v>
      </c>
      <c r="H4671">
        <f ca="1" t="shared" si="148"/>
        <v>-0.0263056882548723</v>
      </c>
    </row>
    <row r="4672" spans="2:8">
      <c r="B4672" s="31">
        <v>45443</v>
      </c>
      <c r="C4672">
        <v>920.160461</v>
      </c>
      <c r="D4672">
        <f t="shared" si="147"/>
        <v>0.801380583337193</v>
      </c>
      <c r="E4672">
        <v>-0.00102925852624731</v>
      </c>
      <c r="G4672">
        <v>4663</v>
      </c>
      <c r="H4672">
        <f ca="1" t="shared" si="148"/>
        <v>-0.00979925117587302</v>
      </c>
    </row>
    <row r="4673" spans="2:8">
      <c r="B4673" s="31">
        <v>40884</v>
      </c>
      <c r="C4673">
        <v>182.761734</v>
      </c>
      <c r="D4673">
        <f t="shared" si="147"/>
        <v>-1.58840408025457</v>
      </c>
      <c r="E4673">
        <v>-0.00104487955886875</v>
      </c>
      <c r="G4673">
        <v>4664</v>
      </c>
      <c r="H4673">
        <f ca="1" t="shared" si="148"/>
        <v>0.00104769447619055</v>
      </c>
    </row>
    <row r="4674" spans="2:8">
      <c r="B4674" s="31">
        <v>42814</v>
      </c>
      <c r="C4674">
        <v>473.061218</v>
      </c>
      <c r="D4674">
        <f t="shared" si="147"/>
        <v>0.100735294263754</v>
      </c>
      <c r="E4674">
        <v>-0.00105043064426388</v>
      </c>
      <c r="G4674">
        <v>4665</v>
      </c>
      <c r="H4674">
        <f ca="1" t="shared" si="148"/>
        <v>-0.0501041593770258</v>
      </c>
    </row>
    <row r="4675" spans="2:8">
      <c r="B4675" s="31">
        <v>44722</v>
      </c>
      <c r="C4675">
        <v>425.407257</v>
      </c>
      <c r="D4675">
        <f t="shared" si="147"/>
        <v>0.948554650538084</v>
      </c>
      <c r="E4675">
        <v>-0.00105131022717832</v>
      </c>
      <c r="G4675">
        <v>4666</v>
      </c>
      <c r="H4675">
        <f ca="1" t="shared" si="148"/>
        <v>0.0357762856988334</v>
      </c>
    </row>
    <row r="4676" spans="2:8">
      <c r="B4676" s="31">
        <v>37462</v>
      </c>
      <c r="C4676">
        <v>21.885225</v>
      </c>
      <c r="D4676">
        <f t="shared" si="147"/>
        <v>-20.2652288473159</v>
      </c>
      <c r="E4676">
        <v>-0.00105422722407481</v>
      </c>
      <c r="G4676">
        <v>4667</v>
      </c>
      <c r="H4676">
        <f ca="1" t="shared" si="148"/>
        <v>-0.0134104710328711</v>
      </c>
    </row>
    <row r="4677" spans="2:8">
      <c r="B4677" s="31">
        <v>41864</v>
      </c>
      <c r="C4677">
        <v>465.394318</v>
      </c>
      <c r="D4677">
        <f t="shared" si="147"/>
        <v>0.576479893766129</v>
      </c>
      <c r="E4677">
        <v>-0.00105599699221075</v>
      </c>
      <c r="G4677">
        <v>4668</v>
      </c>
      <c r="H4677">
        <f ca="1" t="shared" si="148"/>
        <v>0.024801442738209</v>
      </c>
    </row>
    <row r="4678" spans="2:8">
      <c r="B4678" s="31">
        <v>40735</v>
      </c>
      <c r="C4678">
        <v>197.103851</v>
      </c>
      <c r="D4678">
        <f t="shared" si="147"/>
        <v>0.336245190866413</v>
      </c>
      <c r="E4678">
        <v>-0.00109225161714379</v>
      </c>
      <c r="G4678">
        <v>4669</v>
      </c>
      <c r="H4678">
        <f ca="1" t="shared" si="148"/>
        <v>-0.00232106175551379</v>
      </c>
    </row>
    <row r="4679" spans="2:8">
      <c r="B4679" s="31">
        <v>39426</v>
      </c>
      <c r="C4679">
        <v>130.828629</v>
      </c>
      <c r="D4679">
        <f t="shared" si="147"/>
        <v>-2.3465922661316</v>
      </c>
      <c r="E4679">
        <v>-0.00110916854444745</v>
      </c>
      <c r="G4679">
        <v>4670</v>
      </c>
      <c r="H4679">
        <f ca="1" t="shared" si="148"/>
        <v>-0.00257735027853022</v>
      </c>
    </row>
    <row r="4680" spans="2:8">
      <c r="B4680" s="31">
        <v>44971</v>
      </c>
      <c r="C4680">
        <v>437.830078</v>
      </c>
      <c r="D4680">
        <f t="shared" si="147"/>
        <v>0.823184792708554</v>
      </c>
      <c r="E4680">
        <v>-0.00113495628776786</v>
      </c>
      <c r="G4680">
        <v>4671</v>
      </c>
      <c r="H4680">
        <f ca="1" t="shared" si="148"/>
        <v>0.020500283487277</v>
      </c>
    </row>
    <row r="4681" spans="2:8">
      <c r="B4681" s="31">
        <v>39653</v>
      </c>
      <c r="C4681">
        <v>77.415016</v>
      </c>
      <c r="D4681">
        <f t="shared" si="147"/>
        <v>-5.62364038005237</v>
      </c>
      <c r="E4681">
        <v>-0.00113541279898476</v>
      </c>
      <c r="G4681">
        <v>4672</v>
      </c>
      <c r="H4681">
        <f ca="1" t="shared" si="148"/>
        <v>-0.0420389567484572</v>
      </c>
    </row>
    <row r="4682" spans="2:8">
      <c r="B4682" s="31">
        <v>41954</v>
      </c>
      <c r="C4682">
        <v>512.769226</v>
      </c>
      <c r="D4682">
        <f t="shared" ref="D4682:D4745" si="149">(C4682-C4683)/C4682</f>
        <v>0.856105001511928</v>
      </c>
      <c r="E4682">
        <v>-0.00115007291798758</v>
      </c>
      <c r="G4682">
        <v>4673</v>
      </c>
      <c r="H4682">
        <f ca="1" t="shared" si="148"/>
        <v>0.03714405858043</v>
      </c>
    </row>
    <row r="4683" spans="2:8">
      <c r="B4683" s="31">
        <v>35272</v>
      </c>
      <c r="C4683">
        <v>73.784927</v>
      </c>
      <c r="D4683">
        <f t="shared" si="149"/>
        <v>-5.88090898294173</v>
      </c>
      <c r="E4683">
        <v>-0.00115023492535283</v>
      </c>
      <c r="G4683">
        <v>4674</v>
      </c>
      <c r="H4683">
        <f ca="1" t="shared" ref="H4683:H4746" si="150">_xlfn.NORM.INV(RAND(),N$12,N$13)</f>
        <v>0.0110891203933432</v>
      </c>
    </row>
    <row r="4684" spans="2:8">
      <c r="B4684" s="31">
        <v>41892</v>
      </c>
      <c r="C4684">
        <v>507.707367</v>
      </c>
      <c r="D4684">
        <f t="shared" si="149"/>
        <v>0.66331373915242</v>
      </c>
      <c r="E4684">
        <v>-0.00116159827162806</v>
      </c>
      <c r="G4684">
        <v>4675</v>
      </c>
      <c r="H4684">
        <f ca="1" t="shared" si="150"/>
        <v>-0.0201461243044736</v>
      </c>
    </row>
    <row r="4685" spans="2:8">
      <c r="B4685" s="31">
        <v>43774</v>
      </c>
      <c r="C4685">
        <v>170.938095</v>
      </c>
      <c r="D4685">
        <f t="shared" si="149"/>
        <v>0.0145349285658063</v>
      </c>
      <c r="E4685">
        <v>-0.00116267821985497</v>
      </c>
      <c r="G4685">
        <v>4676</v>
      </c>
      <c r="H4685">
        <f ca="1" t="shared" si="150"/>
        <v>-0.0326878210902822</v>
      </c>
    </row>
    <row r="4686" spans="2:8">
      <c r="B4686" s="31">
        <v>43623</v>
      </c>
      <c r="C4686">
        <v>168.453522</v>
      </c>
      <c r="D4686">
        <f t="shared" si="149"/>
        <v>0.290515564287222</v>
      </c>
      <c r="E4686">
        <v>-0.00118000501052159</v>
      </c>
      <c r="G4686">
        <v>4677</v>
      </c>
      <c r="H4686">
        <f ca="1" t="shared" si="150"/>
        <v>0.0320849510386213</v>
      </c>
    </row>
    <row r="4687" spans="2:8">
      <c r="B4687" s="31">
        <v>39217</v>
      </c>
      <c r="C4687">
        <v>119.515152</v>
      </c>
      <c r="D4687">
        <f t="shared" si="149"/>
        <v>-2.47903599704245</v>
      </c>
      <c r="E4687">
        <v>-0.00118990770308354</v>
      </c>
      <c r="G4687">
        <v>4678</v>
      </c>
      <c r="H4687">
        <f ca="1" t="shared" si="150"/>
        <v>0.0158955072110589</v>
      </c>
    </row>
    <row r="4688" spans="2:8">
      <c r="B4688" s="31">
        <v>42487</v>
      </c>
      <c r="C4688">
        <v>415.797516</v>
      </c>
      <c r="D4688">
        <f t="shared" si="149"/>
        <v>-0.097804283179027</v>
      </c>
      <c r="E4688">
        <v>-0.00119450689551509</v>
      </c>
      <c r="G4688">
        <v>4679</v>
      </c>
      <c r="H4688">
        <f ca="1" t="shared" si="150"/>
        <v>0.0214323318009935</v>
      </c>
    </row>
    <row r="4689" spans="2:8">
      <c r="B4689" s="31">
        <v>42704</v>
      </c>
      <c r="C4689">
        <v>456.464294</v>
      </c>
      <c r="D4689">
        <f t="shared" si="149"/>
        <v>0.848880742904285</v>
      </c>
      <c r="E4689">
        <v>-0.00119753287866146</v>
      </c>
      <c r="G4689">
        <v>4680</v>
      </c>
      <c r="H4689">
        <f ca="1" t="shared" si="150"/>
        <v>-0.0168793144895433</v>
      </c>
    </row>
    <row r="4690" spans="2:8">
      <c r="B4690" s="31">
        <v>35202</v>
      </c>
      <c r="C4690">
        <v>68.980545</v>
      </c>
      <c r="D4690">
        <f t="shared" si="149"/>
        <v>-3.62995870792265</v>
      </c>
      <c r="E4690">
        <v>-0.00121640094319339</v>
      </c>
      <c r="G4690">
        <v>4681</v>
      </c>
      <c r="H4690">
        <f ca="1" t="shared" si="150"/>
        <v>0.0132146861820449</v>
      </c>
    </row>
    <row r="4691" spans="2:8">
      <c r="B4691" s="31">
        <v>41292</v>
      </c>
      <c r="C4691">
        <v>319.377075</v>
      </c>
      <c r="D4691">
        <f t="shared" si="149"/>
        <v>0.821022792572072</v>
      </c>
      <c r="E4691">
        <v>-0.00121744805885018</v>
      </c>
      <c r="G4691">
        <v>4682</v>
      </c>
      <c r="H4691">
        <f ca="1" t="shared" si="150"/>
        <v>-0.0338838821488347</v>
      </c>
    </row>
    <row r="4692" spans="2:8">
      <c r="B4692" s="31">
        <v>37924</v>
      </c>
      <c r="C4692">
        <v>57.161217</v>
      </c>
      <c r="D4692">
        <f t="shared" si="149"/>
        <v>-0.087868160679644</v>
      </c>
      <c r="E4692">
        <v>-0.00123527810823206</v>
      </c>
      <c r="G4692">
        <v>4683</v>
      </c>
      <c r="H4692">
        <f ca="1" t="shared" si="150"/>
        <v>-0.0153743582268969</v>
      </c>
    </row>
    <row r="4693" spans="2:8">
      <c r="B4693" s="31">
        <v>35167</v>
      </c>
      <c r="C4693">
        <v>62.183868</v>
      </c>
      <c r="D4693">
        <f t="shared" si="149"/>
        <v>-6.74810092225205</v>
      </c>
      <c r="E4693">
        <v>-0.00123741096324217</v>
      </c>
      <c r="G4693">
        <v>4684</v>
      </c>
      <c r="H4693">
        <f ca="1" t="shared" si="150"/>
        <v>0.011580781283885</v>
      </c>
    </row>
    <row r="4694" spans="2:8">
      <c r="B4694" s="31">
        <v>44791</v>
      </c>
      <c r="C4694">
        <v>481.806885</v>
      </c>
      <c r="D4694">
        <f t="shared" si="149"/>
        <v>0.911435080467976</v>
      </c>
      <c r="E4694">
        <v>-0.00123765977316815</v>
      </c>
      <c r="G4694">
        <v>4685</v>
      </c>
      <c r="H4694">
        <f ca="1" t="shared" si="150"/>
        <v>0.0534344829540821</v>
      </c>
    </row>
    <row r="4695" spans="2:8">
      <c r="B4695" s="31">
        <v>36454</v>
      </c>
      <c r="C4695">
        <v>42.671188</v>
      </c>
      <c r="D4695">
        <f t="shared" si="149"/>
        <v>0.419359967198476</v>
      </c>
      <c r="E4695">
        <v>-0.00123861093344762</v>
      </c>
      <c r="G4695">
        <v>4686</v>
      </c>
      <c r="H4695">
        <f ca="1" t="shared" si="150"/>
        <v>-0.0148354176257311</v>
      </c>
    </row>
    <row r="4696" spans="2:8">
      <c r="B4696" s="31">
        <v>37673</v>
      </c>
      <c r="C4696">
        <v>24.7766</v>
      </c>
      <c r="D4696">
        <f t="shared" si="149"/>
        <v>-2.35012160667727</v>
      </c>
      <c r="E4696">
        <v>-0.00124141326897162</v>
      </c>
      <c r="G4696">
        <v>4687</v>
      </c>
      <c r="H4696">
        <f ca="1" t="shared" si="150"/>
        <v>0.0185498138683624</v>
      </c>
    </row>
    <row r="4697" spans="2:8">
      <c r="B4697" s="31">
        <v>38356</v>
      </c>
      <c r="C4697">
        <v>83.004623</v>
      </c>
      <c r="D4697">
        <f t="shared" si="149"/>
        <v>0.785702683090314</v>
      </c>
      <c r="E4697">
        <v>-0.00125050866142735</v>
      </c>
      <c r="G4697">
        <v>4688</v>
      </c>
      <c r="H4697">
        <f ca="1" t="shared" si="150"/>
        <v>0.010284037254273</v>
      </c>
    </row>
    <row r="4698" spans="2:8">
      <c r="B4698" s="31">
        <v>36132</v>
      </c>
      <c r="C4698">
        <v>17.787668</v>
      </c>
      <c r="D4698">
        <f t="shared" si="149"/>
        <v>-25.7150217217906</v>
      </c>
      <c r="E4698">
        <v>-0.00125311536059711</v>
      </c>
      <c r="G4698">
        <v>4689</v>
      </c>
      <c r="H4698">
        <f ca="1" t="shared" si="150"/>
        <v>0.034809335618309</v>
      </c>
    </row>
    <row r="4699" spans="2:8">
      <c r="B4699" s="31">
        <v>42891</v>
      </c>
      <c r="C4699">
        <v>475.197937</v>
      </c>
      <c r="D4699">
        <f t="shared" si="149"/>
        <v>0.0978094545052708</v>
      </c>
      <c r="E4699">
        <v>-0.00125487287205953</v>
      </c>
      <c r="G4699">
        <v>4690</v>
      </c>
      <c r="H4699">
        <f ca="1" t="shared" si="150"/>
        <v>0.00353745529261892</v>
      </c>
    </row>
    <row r="4700" spans="2:8">
      <c r="B4700" s="31">
        <v>41810</v>
      </c>
      <c r="C4700">
        <v>428.719086</v>
      </c>
      <c r="D4700">
        <f t="shared" si="149"/>
        <v>0.720895644939866</v>
      </c>
      <c r="E4700">
        <v>-0.0012555284277687</v>
      </c>
      <c r="G4700">
        <v>4691</v>
      </c>
      <c r="H4700">
        <f ca="1" t="shared" si="150"/>
        <v>0.0519607565213401</v>
      </c>
    </row>
    <row r="4701" spans="2:8">
      <c r="B4701" s="31">
        <v>39216</v>
      </c>
      <c r="C4701">
        <v>119.657364</v>
      </c>
      <c r="D4701">
        <f t="shared" si="149"/>
        <v>-0.638694873806513</v>
      </c>
      <c r="E4701">
        <v>-0.00125850173333249</v>
      </c>
      <c r="G4701">
        <v>4692</v>
      </c>
      <c r="H4701">
        <f ca="1" t="shared" si="150"/>
        <v>-0.0261407187819923</v>
      </c>
    </row>
    <row r="4702" spans="2:8">
      <c r="B4702" s="31">
        <v>43847</v>
      </c>
      <c r="C4702">
        <v>196.081909</v>
      </c>
      <c r="D4702">
        <f t="shared" si="149"/>
        <v>0.65519616090641</v>
      </c>
      <c r="E4702">
        <v>-0.0012670419278711</v>
      </c>
      <c r="G4702">
        <v>4693</v>
      </c>
      <c r="H4702">
        <f ca="1" t="shared" si="150"/>
        <v>0.0124692483708075</v>
      </c>
    </row>
    <row r="4703" spans="2:8">
      <c r="B4703" s="31">
        <v>37979</v>
      </c>
      <c r="C4703">
        <v>67.609795</v>
      </c>
      <c r="D4703">
        <f t="shared" si="149"/>
        <v>0.166205029907279</v>
      </c>
      <c r="E4703">
        <v>-0.00127614645185639</v>
      </c>
      <c r="G4703">
        <v>4694</v>
      </c>
      <c r="H4703">
        <f ca="1" t="shared" si="150"/>
        <v>0.0404341439132548</v>
      </c>
    </row>
    <row r="4704" spans="2:8">
      <c r="B4704" s="31">
        <v>35641</v>
      </c>
      <c r="C4704">
        <v>56.372707</v>
      </c>
      <c r="D4704">
        <f t="shared" si="149"/>
        <v>0.374969025347674</v>
      </c>
      <c r="E4704">
        <v>-0.00128241136264757</v>
      </c>
      <c r="G4704">
        <v>4695</v>
      </c>
      <c r="H4704">
        <f ca="1" t="shared" si="150"/>
        <v>-0.0148733490450484</v>
      </c>
    </row>
    <row r="4705" spans="2:8">
      <c r="B4705" s="31">
        <v>36473</v>
      </c>
      <c r="C4705">
        <v>35.234688</v>
      </c>
      <c r="D4705">
        <f t="shared" si="149"/>
        <v>-16.5059940079503</v>
      </c>
      <c r="E4705">
        <v>-0.001285636472785</v>
      </c>
      <c r="G4705">
        <v>4696</v>
      </c>
      <c r="H4705">
        <f ca="1" t="shared" si="150"/>
        <v>-0.105836027199639</v>
      </c>
    </row>
    <row r="4706" spans="2:8">
      <c r="B4706" s="31">
        <v>45120</v>
      </c>
      <c r="C4706">
        <v>616.818237</v>
      </c>
      <c r="D4706">
        <f t="shared" si="149"/>
        <v>0.252396755902015</v>
      </c>
      <c r="E4706">
        <v>-0.00128894373140928</v>
      </c>
      <c r="G4706">
        <v>4697</v>
      </c>
      <c r="H4706">
        <f ca="1" t="shared" si="150"/>
        <v>-0.00824353399542102</v>
      </c>
    </row>
    <row r="4707" spans="2:8">
      <c r="B4707" s="31">
        <v>42940</v>
      </c>
      <c r="C4707">
        <v>461.135315</v>
      </c>
      <c r="D4707">
        <f t="shared" si="149"/>
        <v>0.938046926638009</v>
      </c>
      <c r="E4707">
        <v>-0.00129314103822217</v>
      </c>
      <c r="G4707">
        <v>4698</v>
      </c>
      <c r="H4707">
        <f ca="1" t="shared" si="150"/>
        <v>-0.00247117159584541</v>
      </c>
    </row>
    <row r="4708" spans="2:8">
      <c r="B4708" s="31">
        <v>36215</v>
      </c>
      <c r="C4708">
        <v>28.56875</v>
      </c>
      <c r="D4708">
        <f t="shared" si="149"/>
        <v>-3.58032756070882</v>
      </c>
      <c r="E4708">
        <v>-0.00130037190986644</v>
      </c>
      <c r="G4708">
        <v>4699</v>
      </c>
      <c r="H4708">
        <f ca="1" t="shared" si="150"/>
        <v>-0.0125751075654934</v>
      </c>
    </row>
    <row r="4709" spans="2:8">
      <c r="B4709" s="31">
        <v>39286</v>
      </c>
      <c r="C4709">
        <v>130.854233</v>
      </c>
      <c r="D4709">
        <f t="shared" si="149"/>
        <v>-0.534970649363708</v>
      </c>
      <c r="E4709">
        <v>-0.00130426808584789</v>
      </c>
      <c r="G4709">
        <v>4700</v>
      </c>
      <c r="H4709">
        <f ca="1" t="shared" si="150"/>
        <v>-0.0580303023232868</v>
      </c>
    </row>
    <row r="4710" spans="2:8">
      <c r="B4710" s="31">
        <v>40445</v>
      </c>
      <c r="C4710">
        <v>200.857407</v>
      </c>
      <c r="D4710">
        <f t="shared" si="149"/>
        <v>0.883269129328151</v>
      </c>
      <c r="E4710">
        <v>-0.00130490582306484</v>
      </c>
      <c r="G4710">
        <v>4701</v>
      </c>
      <c r="H4710">
        <f ca="1" t="shared" si="150"/>
        <v>-0.0165302769368689</v>
      </c>
    </row>
    <row r="4711" spans="2:8">
      <c r="B4711" s="31">
        <v>37650</v>
      </c>
      <c r="C4711">
        <v>23.44626</v>
      </c>
      <c r="D4711">
        <f t="shared" si="149"/>
        <v>-18.1739429230931</v>
      </c>
      <c r="E4711">
        <v>-0.00131193631734873</v>
      </c>
      <c r="G4711">
        <v>4702</v>
      </c>
      <c r="H4711">
        <f ca="1" t="shared" si="150"/>
        <v>-0.0074874456694161</v>
      </c>
    </row>
    <row r="4712" spans="2:8">
      <c r="B4712" s="31">
        <v>42699</v>
      </c>
      <c r="C4712">
        <v>449.557251</v>
      </c>
      <c r="D4712">
        <f t="shared" si="149"/>
        <v>0.974513077089708</v>
      </c>
      <c r="E4712">
        <v>-0.00132644507162005</v>
      </c>
      <c r="G4712">
        <v>4703</v>
      </c>
      <c r="H4712">
        <f ca="1" t="shared" si="150"/>
        <v>0.0283190879371262</v>
      </c>
    </row>
    <row r="4713" spans="2:8">
      <c r="B4713" s="31">
        <v>37098</v>
      </c>
      <c r="C4713">
        <v>11.457831</v>
      </c>
      <c r="D4713">
        <f t="shared" si="149"/>
        <v>-60.3798304408574</v>
      </c>
      <c r="E4713">
        <v>-0.00134205156281316</v>
      </c>
      <c r="G4713">
        <v>4704</v>
      </c>
      <c r="H4713">
        <f ca="1" t="shared" si="150"/>
        <v>0.0656005587352307</v>
      </c>
    </row>
    <row r="4714" spans="2:8">
      <c r="B4714" s="31">
        <v>45261</v>
      </c>
      <c r="C4714">
        <v>703.279724</v>
      </c>
      <c r="D4714">
        <f t="shared" si="149"/>
        <v>-0.424468748085221</v>
      </c>
      <c r="E4714">
        <v>-0.00134666615242845</v>
      </c>
      <c r="G4714">
        <v>4705</v>
      </c>
      <c r="H4714">
        <f ca="1" t="shared" si="150"/>
        <v>-0.0129246405678971</v>
      </c>
    </row>
    <row r="4715" spans="2:8">
      <c r="B4715" s="31">
        <v>45496</v>
      </c>
      <c r="C4715">
        <v>1001.799988</v>
      </c>
      <c r="D4715">
        <f t="shared" si="149"/>
        <v>0.337042802000912</v>
      </c>
      <c r="E4715">
        <v>-0.00134761031759969</v>
      </c>
      <c r="G4715">
        <v>4706</v>
      </c>
      <c r="H4715">
        <f ca="1" t="shared" si="150"/>
        <v>-0.00586427370164862</v>
      </c>
    </row>
    <row r="4716" spans="2:8">
      <c r="B4716" s="31">
        <v>45215</v>
      </c>
      <c r="C4716">
        <v>664.150513</v>
      </c>
      <c r="D4716">
        <f t="shared" si="149"/>
        <v>0.809837231880599</v>
      </c>
      <c r="E4716">
        <v>-0.00135083084698302</v>
      </c>
      <c r="G4716">
        <v>4707</v>
      </c>
      <c r="H4716">
        <f ca="1" t="shared" si="150"/>
        <v>-0.0207805556431065</v>
      </c>
    </row>
    <row r="4717" spans="2:8">
      <c r="B4717" s="31">
        <v>39351</v>
      </c>
      <c r="C4717">
        <v>126.2967</v>
      </c>
      <c r="D4717">
        <f t="shared" si="149"/>
        <v>0.467939550281203</v>
      </c>
      <c r="E4717">
        <v>-0.00135157925741525</v>
      </c>
      <c r="G4717">
        <v>4708</v>
      </c>
      <c r="H4717">
        <f ca="1" t="shared" si="150"/>
        <v>-0.000206355808870445</v>
      </c>
    </row>
    <row r="4718" spans="2:8">
      <c r="B4718" s="31">
        <v>35208</v>
      </c>
      <c r="C4718">
        <v>67.197479</v>
      </c>
      <c r="D4718">
        <f t="shared" si="149"/>
        <v>-2.20567145085904</v>
      </c>
      <c r="E4718">
        <v>-0.00135268467437593</v>
      </c>
      <c r="G4718">
        <v>4709</v>
      </c>
      <c r="H4718">
        <f ca="1" t="shared" si="150"/>
        <v>0.00563106069494371</v>
      </c>
    </row>
    <row r="4719" spans="2:8">
      <c r="B4719" s="31">
        <v>41108</v>
      </c>
      <c r="C4719">
        <v>215.41304</v>
      </c>
      <c r="D4719">
        <f t="shared" si="149"/>
        <v>0.506767719354409</v>
      </c>
      <c r="E4719">
        <v>-0.00135386882799666</v>
      </c>
      <c r="G4719">
        <v>4710</v>
      </c>
      <c r="H4719">
        <f ca="1" t="shared" si="150"/>
        <v>-0.0302014209927295</v>
      </c>
    </row>
    <row r="4720" spans="2:8">
      <c r="B4720" s="31">
        <v>39549</v>
      </c>
      <c r="C4720">
        <v>106.248665</v>
      </c>
      <c r="D4720">
        <f t="shared" si="149"/>
        <v>-0.857144633299628</v>
      </c>
      <c r="E4720">
        <v>-0.00136547598033343</v>
      </c>
      <c r="G4720">
        <v>4711</v>
      </c>
      <c r="H4720">
        <f ca="1" t="shared" si="150"/>
        <v>-0.0146040884705433</v>
      </c>
    </row>
    <row r="4721" spans="2:8">
      <c r="B4721" s="31">
        <v>40732</v>
      </c>
      <c r="C4721">
        <v>197.319138</v>
      </c>
      <c r="D4721">
        <f t="shared" si="149"/>
        <v>-1.35916370159695</v>
      </c>
      <c r="E4721">
        <v>-0.00137578646831508</v>
      </c>
      <c r="G4721">
        <v>4712</v>
      </c>
      <c r="H4721">
        <f ca="1" t="shared" si="150"/>
        <v>0.00643200238085566</v>
      </c>
    </row>
    <row r="4722" spans="2:8">
      <c r="B4722" s="31">
        <v>42824</v>
      </c>
      <c r="C4722">
        <v>465.508148</v>
      </c>
      <c r="D4722">
        <f t="shared" si="149"/>
        <v>0.849060635561636</v>
      </c>
      <c r="E4722">
        <v>-0.00138772221877407</v>
      </c>
      <c r="G4722">
        <v>4713</v>
      </c>
      <c r="H4722">
        <f ca="1" t="shared" si="150"/>
        <v>-0.0273850030785767</v>
      </c>
    </row>
    <row r="4723" spans="2:8">
      <c r="B4723" s="31">
        <v>43917</v>
      </c>
      <c r="C4723">
        <v>70.263504</v>
      </c>
      <c r="D4723">
        <f t="shared" si="149"/>
        <v>-4.91089103668955</v>
      </c>
      <c r="E4723">
        <v>-0.00141450389379961</v>
      </c>
      <c r="G4723">
        <v>4714</v>
      </c>
      <c r="H4723">
        <f ca="1" t="shared" si="150"/>
        <v>-0.00089504030746109</v>
      </c>
    </row>
    <row r="4724" spans="2:8">
      <c r="B4724" s="31">
        <v>44909</v>
      </c>
      <c r="C4724">
        <v>415.319916</v>
      </c>
      <c r="D4724">
        <f t="shared" si="149"/>
        <v>0.603632704192303</v>
      </c>
      <c r="E4724">
        <v>-0.00143579196909981</v>
      </c>
      <c r="G4724">
        <v>4715</v>
      </c>
      <c r="H4724">
        <f ca="1" t="shared" si="150"/>
        <v>-0.0138393480379364</v>
      </c>
    </row>
    <row r="4725" spans="2:8">
      <c r="B4725" s="31">
        <v>40893</v>
      </c>
      <c r="C4725">
        <v>164.619232</v>
      </c>
      <c r="D4725">
        <f t="shared" si="149"/>
        <v>0.598989284556983</v>
      </c>
      <c r="E4725">
        <v>-0.00145015863031113</v>
      </c>
      <c r="G4725">
        <v>4716</v>
      </c>
      <c r="H4725">
        <f ca="1" t="shared" si="150"/>
        <v>-0.0146312808555842</v>
      </c>
    </row>
    <row r="4726" spans="2:8">
      <c r="B4726" s="31">
        <v>38196</v>
      </c>
      <c r="C4726">
        <v>66.014076</v>
      </c>
      <c r="D4726">
        <f t="shared" si="149"/>
        <v>-5.67001181687372</v>
      </c>
      <c r="E4726">
        <v>-0.00145112990750632</v>
      </c>
      <c r="G4726">
        <v>4717</v>
      </c>
      <c r="H4726">
        <f ca="1" t="shared" si="150"/>
        <v>-0.0240012347093976</v>
      </c>
    </row>
    <row r="4727" spans="2:8">
      <c r="B4727" s="31">
        <v>42844</v>
      </c>
      <c r="C4727">
        <v>440.314667</v>
      </c>
      <c r="D4727">
        <f t="shared" si="149"/>
        <v>0.796310614381601</v>
      </c>
      <c r="E4727">
        <v>-0.00146712351055984</v>
      </c>
      <c r="G4727">
        <v>4718</v>
      </c>
      <c r="H4727">
        <f ca="1" t="shared" si="150"/>
        <v>-0.000410834500226242</v>
      </c>
    </row>
    <row r="4728" spans="2:8">
      <c r="B4728" s="31">
        <v>38677</v>
      </c>
      <c r="C4728">
        <v>89.687424</v>
      </c>
      <c r="D4728">
        <f t="shared" si="149"/>
        <v>-5.7832544727787</v>
      </c>
      <c r="E4728">
        <v>-0.00146756361293203</v>
      </c>
      <c r="G4728">
        <v>4719</v>
      </c>
      <c r="H4728">
        <f ca="1" t="shared" si="150"/>
        <v>-0.0525426575165296</v>
      </c>
    </row>
    <row r="4729" spans="2:8">
      <c r="B4729" s="31">
        <v>45175</v>
      </c>
      <c r="C4729">
        <v>608.37262</v>
      </c>
      <c r="D4729">
        <f t="shared" si="149"/>
        <v>0.924697659799351</v>
      </c>
      <c r="E4729">
        <v>-0.00147478037390978</v>
      </c>
      <c r="G4729">
        <v>4720</v>
      </c>
      <c r="H4729">
        <f ca="1" t="shared" si="150"/>
        <v>0.000784956817303003</v>
      </c>
    </row>
    <row r="4730" spans="2:8">
      <c r="B4730" s="31">
        <v>36418</v>
      </c>
      <c r="C4730">
        <v>45.811882</v>
      </c>
      <c r="D4730">
        <f t="shared" si="149"/>
        <v>0.453915623898621</v>
      </c>
      <c r="E4730">
        <v>-0.00148334879584307</v>
      </c>
      <c r="G4730">
        <v>4721</v>
      </c>
      <c r="H4730">
        <f ca="1" t="shared" si="150"/>
        <v>-0.0196249526558021</v>
      </c>
    </row>
    <row r="4731" spans="2:8">
      <c r="B4731" s="31">
        <v>35990</v>
      </c>
      <c r="C4731">
        <v>25.017153</v>
      </c>
      <c r="D4731">
        <f t="shared" si="149"/>
        <v>-0.358836794898284</v>
      </c>
      <c r="E4731">
        <v>-0.00148526093276883</v>
      </c>
      <c r="G4731">
        <v>4722</v>
      </c>
      <c r="H4731">
        <f ca="1" t="shared" si="150"/>
        <v>-0.00424991918169194</v>
      </c>
    </row>
    <row r="4732" spans="2:8">
      <c r="B4732" s="31">
        <v>35823</v>
      </c>
      <c r="C4732">
        <v>33.994228</v>
      </c>
      <c r="D4732">
        <f t="shared" si="149"/>
        <v>-0.34053022177765</v>
      </c>
      <c r="E4732">
        <v>-0.00148810556898072</v>
      </c>
      <c r="G4732">
        <v>4723</v>
      </c>
      <c r="H4732">
        <f ca="1" t="shared" si="150"/>
        <v>-0.0214911758194727</v>
      </c>
    </row>
    <row r="4733" spans="2:8">
      <c r="B4733" s="31">
        <v>36405</v>
      </c>
      <c r="C4733">
        <v>45.57029</v>
      </c>
      <c r="D4733">
        <f t="shared" si="149"/>
        <v>-0.550542776883798</v>
      </c>
      <c r="E4733">
        <v>-0.00149112502904855</v>
      </c>
      <c r="G4733">
        <v>4724</v>
      </c>
      <c r="H4733">
        <f ca="1" t="shared" si="150"/>
        <v>0.0181906182497379</v>
      </c>
    </row>
    <row r="4734" spans="2:8">
      <c r="B4734" s="31">
        <v>35285</v>
      </c>
      <c r="C4734">
        <v>70.658684</v>
      </c>
      <c r="D4734">
        <f t="shared" si="149"/>
        <v>-7.85622099896454</v>
      </c>
      <c r="E4734">
        <v>-0.00150140073370178</v>
      </c>
      <c r="G4734">
        <v>4725</v>
      </c>
      <c r="H4734">
        <f ca="1" t="shared" si="150"/>
        <v>-0.0137991909750312</v>
      </c>
    </row>
    <row r="4735" spans="2:8">
      <c r="B4735" s="31">
        <v>45231</v>
      </c>
      <c r="C4735">
        <v>625.768921</v>
      </c>
      <c r="D4735">
        <f t="shared" si="149"/>
        <v>0.858737073648948</v>
      </c>
      <c r="E4735">
        <v>-0.00151346921877576</v>
      </c>
      <c r="G4735">
        <v>4726</v>
      </c>
      <c r="H4735">
        <f ca="1" t="shared" si="150"/>
        <v>-0.0389642537731851</v>
      </c>
    </row>
    <row r="4736" spans="2:8">
      <c r="B4736" s="31">
        <v>38034</v>
      </c>
      <c r="C4736">
        <v>88.397949</v>
      </c>
      <c r="D4736">
        <f t="shared" si="149"/>
        <v>-1.15931633210178</v>
      </c>
      <c r="E4736">
        <v>-0.00151970720497143</v>
      </c>
      <c r="G4736">
        <v>4727</v>
      </c>
      <c r="H4736">
        <f ca="1" t="shared" si="150"/>
        <v>-0.00908803909238023</v>
      </c>
    </row>
    <row r="4737" spans="2:8">
      <c r="B4737" s="31">
        <v>40704</v>
      </c>
      <c r="C4737">
        <v>190.879135</v>
      </c>
      <c r="D4737">
        <f t="shared" si="149"/>
        <v>0.52754948307996</v>
      </c>
      <c r="E4737">
        <v>-0.00152021330146954</v>
      </c>
      <c r="G4737">
        <v>4728</v>
      </c>
      <c r="H4737">
        <f ca="1" t="shared" si="150"/>
        <v>-0.0266156803446859</v>
      </c>
    </row>
    <row r="4738" spans="2:8">
      <c r="B4738" s="31">
        <v>40056</v>
      </c>
      <c r="C4738">
        <v>90.180946</v>
      </c>
      <c r="D4738">
        <f t="shared" si="149"/>
        <v>-3.67318169405763</v>
      </c>
      <c r="E4738">
        <v>-0.0015316206596457</v>
      </c>
      <c r="G4738">
        <v>4729</v>
      </c>
      <c r="H4738">
        <f ca="1" t="shared" si="150"/>
        <v>-0.026929195652553</v>
      </c>
    </row>
    <row r="4739" spans="2:8">
      <c r="B4739" s="31">
        <v>44888</v>
      </c>
      <c r="C4739">
        <v>421.431946</v>
      </c>
      <c r="D4739">
        <f t="shared" si="149"/>
        <v>0.00153285959009849</v>
      </c>
      <c r="E4739">
        <v>-0.00153293077596924</v>
      </c>
      <c r="G4739">
        <v>4730</v>
      </c>
      <c r="H4739">
        <f ca="1" t="shared" si="150"/>
        <v>-0.00155623798282081</v>
      </c>
    </row>
    <row r="4740" spans="2:8">
      <c r="B4740" s="31">
        <v>44889</v>
      </c>
      <c r="C4740">
        <v>420.78595</v>
      </c>
      <c r="D4740">
        <f t="shared" si="149"/>
        <v>0.616438348286106</v>
      </c>
      <c r="E4740">
        <v>-0.00153521285584742</v>
      </c>
      <c r="G4740">
        <v>4731</v>
      </c>
      <c r="H4740">
        <f ca="1" t="shared" si="150"/>
        <v>0.0194547926124854</v>
      </c>
    </row>
    <row r="4741" spans="2:8">
      <c r="B4741" s="31">
        <v>43441</v>
      </c>
      <c r="C4741">
        <v>161.397354</v>
      </c>
      <c r="D4741">
        <f t="shared" si="149"/>
        <v>0.846677511206287</v>
      </c>
      <c r="E4741">
        <v>-0.00153942424607529</v>
      </c>
      <c r="G4741">
        <v>4732</v>
      </c>
      <c r="H4741">
        <f ca="1" t="shared" si="150"/>
        <v>0.0251191328153094</v>
      </c>
    </row>
    <row r="4742" spans="2:8">
      <c r="B4742" s="31">
        <v>37722</v>
      </c>
      <c r="C4742">
        <v>24.745844</v>
      </c>
      <c r="D4742">
        <f t="shared" si="149"/>
        <v>-6.39326967388948</v>
      </c>
      <c r="E4742">
        <v>-0.00155363462244395</v>
      </c>
      <c r="G4742">
        <v>4733</v>
      </c>
      <c r="H4742">
        <f ca="1" t="shared" si="150"/>
        <v>0.0288633012772411</v>
      </c>
    </row>
    <row r="4743" spans="2:8">
      <c r="B4743" s="31">
        <v>40882</v>
      </c>
      <c r="C4743">
        <v>182.952698</v>
      </c>
      <c r="D4743">
        <f t="shared" si="149"/>
        <v>0.556997721892027</v>
      </c>
      <c r="E4743">
        <v>-0.0015658036373971</v>
      </c>
      <c r="G4743">
        <v>4734</v>
      </c>
      <c r="H4743">
        <f ca="1" t="shared" si="150"/>
        <v>-0.0060474993694466</v>
      </c>
    </row>
    <row r="4744" spans="2:8">
      <c r="B4744" s="31">
        <v>38398</v>
      </c>
      <c r="C4744">
        <v>81.048462</v>
      </c>
      <c r="D4744">
        <f t="shared" si="149"/>
        <v>-3.99724337767199</v>
      </c>
      <c r="E4744">
        <v>-0.00157626680195358</v>
      </c>
      <c r="G4744">
        <v>4735</v>
      </c>
      <c r="H4744">
        <f ca="1" t="shared" si="150"/>
        <v>-0.0186818242069323</v>
      </c>
    </row>
    <row r="4745" spans="2:8">
      <c r="B4745" s="31">
        <v>42492</v>
      </c>
      <c r="C4745">
        <v>405.01889</v>
      </c>
      <c r="D4745">
        <f t="shared" si="149"/>
        <v>0.169836263686368</v>
      </c>
      <c r="E4745">
        <v>-0.0015943009472965</v>
      </c>
      <c r="G4745">
        <v>4736</v>
      </c>
      <c r="H4745">
        <f ca="1" t="shared" si="150"/>
        <v>-0.00738719762417769</v>
      </c>
    </row>
    <row r="4746" spans="2:8">
      <c r="B4746" s="31">
        <v>41543</v>
      </c>
      <c r="C4746">
        <v>336.231995</v>
      </c>
      <c r="D4746">
        <f t="shared" ref="D4746:D4809" si="151">(C4746-C4747)/C4746</f>
        <v>-0.912416710967676</v>
      </c>
      <c r="E4746">
        <v>-0.00160106714413074</v>
      </c>
      <c r="G4746">
        <v>4737</v>
      </c>
      <c r="H4746">
        <f ca="1" t="shared" si="150"/>
        <v>0.025363299729323</v>
      </c>
    </row>
    <row r="4747" spans="2:8">
      <c r="B4747" s="31">
        <v>45237</v>
      </c>
      <c r="C4747">
        <v>643.015686</v>
      </c>
      <c r="D4747">
        <f t="shared" si="151"/>
        <v>0.715846846386264</v>
      </c>
      <c r="E4747">
        <v>-0.00162788097209822</v>
      </c>
      <c r="G4747">
        <v>4738</v>
      </c>
      <c r="H4747">
        <f ca="1" t="shared" ref="H4747:H4810" si="152">_xlfn.NORM.INV(RAND(),N$12,N$13)</f>
        <v>-0.0166648936445412</v>
      </c>
    </row>
    <row r="4748" spans="2:8">
      <c r="B4748" s="31">
        <v>44196</v>
      </c>
      <c r="C4748">
        <v>182.714935</v>
      </c>
      <c r="D4748">
        <f t="shared" si="151"/>
        <v>-0.818058118784871</v>
      </c>
      <c r="E4748">
        <v>-0.00163173306002606</v>
      </c>
      <c r="G4748">
        <v>4739</v>
      </c>
      <c r="H4748">
        <f ca="1" t="shared" si="152"/>
        <v>0.0317160601931117</v>
      </c>
    </row>
    <row r="4749" spans="2:8">
      <c r="B4749" s="31">
        <v>43209</v>
      </c>
      <c r="C4749">
        <v>332.186371</v>
      </c>
      <c r="D4749">
        <f t="shared" si="151"/>
        <v>0.552334005900561</v>
      </c>
      <c r="E4749">
        <v>-0.00164546184828279</v>
      </c>
      <c r="G4749">
        <v>4740</v>
      </c>
      <c r="H4749">
        <f ca="1" t="shared" si="152"/>
        <v>-0.00152045518983182</v>
      </c>
    </row>
    <row r="4750" spans="2:8">
      <c r="B4750" s="31">
        <v>38805</v>
      </c>
      <c r="C4750">
        <v>148.708542</v>
      </c>
      <c r="D4750">
        <f t="shared" si="151"/>
        <v>-1.57231003582834</v>
      </c>
      <c r="E4750">
        <v>-0.0016594877246527</v>
      </c>
      <c r="G4750">
        <v>4741</v>
      </c>
      <c r="H4750">
        <f ca="1" t="shared" si="152"/>
        <v>-0.0639059184603788</v>
      </c>
    </row>
    <row r="4751" spans="2:8">
      <c r="B4751" s="31">
        <v>41723</v>
      </c>
      <c r="C4751">
        <v>382.524475</v>
      </c>
      <c r="D4751">
        <f t="shared" si="151"/>
        <v>0.914577520823994</v>
      </c>
      <c r="E4751">
        <v>-0.00166308312690317</v>
      </c>
      <c r="G4751">
        <v>4742</v>
      </c>
      <c r="H4751">
        <f ca="1" t="shared" si="152"/>
        <v>-0.0115255702779645</v>
      </c>
    </row>
    <row r="4752" spans="2:8">
      <c r="B4752" s="31">
        <v>39904</v>
      </c>
      <c r="C4752">
        <v>32.676189</v>
      </c>
      <c r="D4752">
        <f t="shared" si="151"/>
        <v>-4.47154755409206</v>
      </c>
      <c r="E4752">
        <v>-0.00166662642329561</v>
      </c>
      <c r="G4752">
        <v>4743</v>
      </c>
      <c r="H4752">
        <f ca="1" t="shared" si="152"/>
        <v>0.0180029683351105</v>
      </c>
    </row>
    <row r="4753" spans="2:8">
      <c r="B4753" s="31">
        <v>43420</v>
      </c>
      <c r="C4753">
        <v>178.789322</v>
      </c>
      <c r="D4753">
        <f t="shared" si="151"/>
        <v>-0.26869379257448</v>
      </c>
      <c r="E4753">
        <v>-0.00166747094661501</v>
      </c>
      <c r="G4753">
        <v>4744</v>
      </c>
      <c r="H4753">
        <f ca="1" t="shared" si="152"/>
        <v>-0.000458233626304937</v>
      </c>
    </row>
    <row r="4754" spans="2:8">
      <c r="B4754" s="31">
        <v>41093</v>
      </c>
      <c r="C4754">
        <v>226.828903</v>
      </c>
      <c r="D4754">
        <f t="shared" si="151"/>
        <v>0.362722941881882</v>
      </c>
      <c r="E4754">
        <v>-0.00168383744288534</v>
      </c>
      <c r="G4754">
        <v>4745</v>
      </c>
      <c r="H4754">
        <f ca="1" t="shared" si="152"/>
        <v>0.0219490515980729</v>
      </c>
    </row>
    <row r="4755" spans="2:8">
      <c r="B4755" s="31">
        <v>40191</v>
      </c>
      <c r="C4755">
        <v>144.552856</v>
      </c>
      <c r="D4755">
        <f t="shared" si="151"/>
        <v>-5.89315408614272</v>
      </c>
      <c r="E4755">
        <v>-0.00171986916674969</v>
      </c>
      <c r="G4755">
        <v>4746</v>
      </c>
      <c r="H4755">
        <f ca="1" t="shared" si="152"/>
        <v>0.00981358972662792</v>
      </c>
    </row>
    <row r="4756" spans="2:8">
      <c r="B4756" s="31">
        <v>45408</v>
      </c>
      <c r="C4756">
        <v>996.42511</v>
      </c>
      <c r="D4756">
        <f t="shared" si="151"/>
        <v>0.851998866226886</v>
      </c>
      <c r="E4756">
        <v>-0.00175088823283471</v>
      </c>
      <c r="G4756">
        <v>4747</v>
      </c>
      <c r="H4756">
        <f ca="1" t="shared" si="152"/>
        <v>0.0373215512149343</v>
      </c>
    </row>
    <row r="4757" spans="2:8">
      <c r="B4757" s="31">
        <v>39057</v>
      </c>
      <c r="C4757">
        <v>147.472046</v>
      </c>
      <c r="D4757">
        <f t="shared" si="151"/>
        <v>-1.86747914245389</v>
      </c>
      <c r="E4757">
        <v>-0.00175845529396124</v>
      </c>
      <c r="G4757">
        <v>4748</v>
      </c>
      <c r="H4757">
        <f ca="1" t="shared" si="152"/>
        <v>-0.0360834062427507</v>
      </c>
    </row>
    <row r="4758" spans="2:8">
      <c r="B4758" s="31">
        <v>43063</v>
      </c>
      <c r="C4758">
        <v>422.873016</v>
      </c>
      <c r="D4758">
        <f t="shared" si="151"/>
        <v>0.679568977274256</v>
      </c>
      <c r="E4758">
        <v>-0.00176261424067787</v>
      </c>
      <c r="G4758">
        <v>4749</v>
      </c>
      <c r="H4758">
        <f ca="1" t="shared" si="152"/>
        <v>-0.00717114695987436</v>
      </c>
    </row>
    <row r="4759" spans="2:8">
      <c r="B4759" s="31">
        <v>40337</v>
      </c>
      <c r="C4759">
        <v>135.501633</v>
      </c>
      <c r="D4759">
        <f t="shared" si="151"/>
        <v>0.876075072836945</v>
      </c>
      <c r="E4759">
        <v>-0.0017666207757069</v>
      </c>
      <c r="G4759">
        <v>4750</v>
      </c>
      <c r="H4759">
        <f ca="1" t="shared" si="152"/>
        <v>-0.0246157061745997</v>
      </c>
    </row>
    <row r="4760" spans="2:8">
      <c r="B4760" s="31">
        <v>36098</v>
      </c>
      <c r="C4760">
        <v>16.79203</v>
      </c>
      <c r="D4760">
        <f t="shared" si="151"/>
        <v>-4.2509341038576</v>
      </c>
      <c r="E4760">
        <v>-0.0017700659181767</v>
      </c>
      <c r="G4760">
        <v>4751</v>
      </c>
      <c r="H4760">
        <f ca="1" t="shared" si="152"/>
        <v>-0.0238747925976668</v>
      </c>
    </row>
    <row r="4761" spans="2:8">
      <c r="B4761" s="31">
        <v>38624</v>
      </c>
      <c r="C4761">
        <v>88.173843</v>
      </c>
      <c r="D4761">
        <f t="shared" si="151"/>
        <v>-0.234646481269961</v>
      </c>
      <c r="E4761">
        <v>-0.00177267990916526</v>
      </c>
      <c r="G4761">
        <v>4752</v>
      </c>
      <c r="H4761">
        <f ca="1" t="shared" si="152"/>
        <v>0.0111656021809819</v>
      </c>
    </row>
    <row r="4762" spans="2:8">
      <c r="B4762" s="31">
        <v>40086</v>
      </c>
      <c r="C4762">
        <v>108.863525</v>
      </c>
      <c r="D4762">
        <f t="shared" si="151"/>
        <v>-0.184584588823483</v>
      </c>
      <c r="E4762">
        <v>-0.00177609534506626</v>
      </c>
      <c r="G4762">
        <v>4753</v>
      </c>
      <c r="H4762">
        <f ca="1" t="shared" si="152"/>
        <v>-0.0474950814817606</v>
      </c>
    </row>
    <row r="4763" spans="2:8">
      <c r="B4763" s="31">
        <v>38772</v>
      </c>
      <c r="C4763">
        <v>128.958054</v>
      </c>
      <c r="D4763">
        <f t="shared" si="151"/>
        <v>-1.57900831071784</v>
      </c>
      <c r="E4763">
        <v>-0.00178609239869583</v>
      </c>
      <c r="G4763">
        <v>4754</v>
      </c>
      <c r="H4763">
        <f ca="1" t="shared" si="152"/>
        <v>0.00849756603977614</v>
      </c>
    </row>
    <row r="4764" spans="2:8">
      <c r="B4764" s="31">
        <v>44371</v>
      </c>
      <c r="C4764">
        <v>332.583893</v>
      </c>
      <c r="D4764">
        <f t="shared" si="151"/>
        <v>0.83456679304671</v>
      </c>
      <c r="E4764">
        <v>-0.00179297017249121</v>
      </c>
      <c r="G4764">
        <v>4755</v>
      </c>
      <c r="H4764">
        <f ca="1" t="shared" si="152"/>
        <v>-0.000345100256362395</v>
      </c>
    </row>
    <row r="4765" spans="2:8">
      <c r="B4765" s="31">
        <v>35493</v>
      </c>
      <c r="C4765">
        <v>55.02042</v>
      </c>
      <c r="D4765">
        <f t="shared" si="151"/>
        <v>-1.15227668200279</v>
      </c>
      <c r="E4765">
        <v>-0.00179938648232776</v>
      </c>
      <c r="G4765">
        <v>4756</v>
      </c>
      <c r="H4765">
        <f ca="1" t="shared" si="152"/>
        <v>0.0227562401578874</v>
      </c>
    </row>
    <row r="4766" spans="2:8">
      <c r="B4766" s="31">
        <v>39339</v>
      </c>
      <c r="C4766">
        <v>118.419167</v>
      </c>
      <c r="D4766">
        <f t="shared" si="151"/>
        <v>-2.68680011910572</v>
      </c>
      <c r="E4766">
        <v>-0.00180182824626688</v>
      </c>
      <c r="G4766">
        <v>4757</v>
      </c>
      <c r="H4766">
        <f ca="1" t="shared" si="152"/>
        <v>0.00998004972774071</v>
      </c>
    </row>
    <row r="4767" spans="2:8">
      <c r="B4767" s="31">
        <v>44993</v>
      </c>
      <c r="C4767">
        <v>436.587799</v>
      </c>
      <c r="D4767">
        <f t="shared" si="151"/>
        <v>0.0632824762013104</v>
      </c>
      <c r="E4767">
        <v>-0.00182111135909228</v>
      </c>
      <c r="G4767">
        <v>4758</v>
      </c>
      <c r="H4767">
        <f ca="1" t="shared" si="152"/>
        <v>0.00245848649897953</v>
      </c>
    </row>
    <row r="4768" spans="2:8">
      <c r="B4768" s="31">
        <v>44939</v>
      </c>
      <c r="C4768">
        <v>408.959442</v>
      </c>
      <c r="D4768">
        <f t="shared" si="151"/>
        <v>-0.65751941484701</v>
      </c>
      <c r="E4768">
        <v>-0.0018226550690569</v>
      </c>
      <c r="G4768">
        <v>4759</v>
      </c>
      <c r="H4768">
        <f ca="1" t="shared" si="152"/>
        <v>0.0778383905743952</v>
      </c>
    </row>
    <row r="4769" spans="2:8">
      <c r="B4769" s="31">
        <v>45253</v>
      </c>
      <c r="C4769">
        <v>677.858215</v>
      </c>
      <c r="D4769">
        <f t="shared" si="151"/>
        <v>0.283283881128445</v>
      </c>
      <c r="E4769">
        <v>-0.00183837117028971</v>
      </c>
      <c r="G4769">
        <v>4760</v>
      </c>
      <c r="H4769">
        <f ca="1" t="shared" si="152"/>
        <v>0.0113598679191334</v>
      </c>
    </row>
    <row r="4770" spans="2:8">
      <c r="B4770" s="31">
        <v>44567</v>
      </c>
      <c r="C4770">
        <v>485.831909</v>
      </c>
      <c r="D4770">
        <f t="shared" si="151"/>
        <v>0.843350581569149</v>
      </c>
      <c r="E4770">
        <v>-0.00184098447103028</v>
      </c>
      <c r="G4770">
        <v>4761</v>
      </c>
      <c r="H4770">
        <f ca="1" t="shared" si="152"/>
        <v>-0.00402892594243804</v>
      </c>
    </row>
    <row r="4771" spans="2:8">
      <c r="B4771" s="31">
        <v>39686</v>
      </c>
      <c r="C4771">
        <v>76.105286</v>
      </c>
      <c r="D4771">
        <f t="shared" si="151"/>
        <v>-1.09352366141821</v>
      </c>
      <c r="E4771">
        <v>-0.00184786113279959</v>
      </c>
      <c r="G4771">
        <v>4762</v>
      </c>
      <c r="H4771">
        <f ca="1" t="shared" si="152"/>
        <v>-0.0182478452168828</v>
      </c>
    </row>
    <row r="4772" spans="2:8">
      <c r="B4772" s="31">
        <v>38842</v>
      </c>
      <c r="C4772">
        <v>159.328217</v>
      </c>
      <c r="D4772">
        <f t="shared" si="151"/>
        <v>-1.30933290993898</v>
      </c>
      <c r="E4772">
        <v>-0.00185869148337989</v>
      </c>
      <c r="G4772">
        <v>4763</v>
      </c>
      <c r="H4772">
        <f ca="1" t="shared" si="152"/>
        <v>0.00729181900413838</v>
      </c>
    </row>
    <row r="4773" spans="2:8">
      <c r="B4773" s="31">
        <v>41683</v>
      </c>
      <c r="C4773">
        <v>367.941895</v>
      </c>
      <c r="D4773">
        <f t="shared" si="151"/>
        <v>0.785334858374853</v>
      </c>
      <c r="E4773">
        <v>-0.0018619488819016</v>
      </c>
      <c r="G4773">
        <v>4764</v>
      </c>
      <c r="H4773">
        <f ca="1" t="shared" si="152"/>
        <v>-0.0256128310453991</v>
      </c>
    </row>
    <row r="4774" spans="2:8">
      <c r="B4774" s="31">
        <v>40045</v>
      </c>
      <c r="C4774">
        <v>78.984299</v>
      </c>
      <c r="D4774">
        <f t="shared" si="151"/>
        <v>-4.05740625741326</v>
      </c>
      <c r="E4774">
        <v>-0.00186521880760124</v>
      </c>
      <c r="G4774">
        <v>4765</v>
      </c>
      <c r="H4774">
        <f ca="1" t="shared" si="152"/>
        <v>-0.00406146350993444</v>
      </c>
    </row>
    <row r="4775" spans="2:8">
      <c r="B4775" s="31">
        <v>42331</v>
      </c>
      <c r="C4775">
        <v>399.455688</v>
      </c>
      <c r="D4775">
        <f t="shared" si="151"/>
        <v>0.938128110970847</v>
      </c>
      <c r="E4775">
        <v>-0.00186533330825919</v>
      </c>
      <c r="G4775">
        <v>4766</v>
      </c>
      <c r="H4775">
        <f ca="1" t="shared" si="152"/>
        <v>-0.0339509516323193</v>
      </c>
    </row>
    <row r="4776" spans="2:8">
      <c r="B4776" s="31">
        <v>37601</v>
      </c>
      <c r="C4776">
        <v>24.715078</v>
      </c>
      <c r="D4776">
        <f t="shared" si="151"/>
        <v>-10.8221304015306</v>
      </c>
      <c r="E4776">
        <v>-0.00186691702935359</v>
      </c>
      <c r="G4776">
        <v>4767</v>
      </c>
      <c r="H4776">
        <f ca="1" t="shared" si="152"/>
        <v>0.0134508152151747</v>
      </c>
    </row>
    <row r="4777" spans="2:8">
      <c r="B4777" s="31">
        <v>44309</v>
      </c>
      <c r="C4777">
        <v>292.184875</v>
      </c>
      <c r="D4777">
        <f t="shared" si="151"/>
        <v>-2.27735961692062</v>
      </c>
      <c r="E4777">
        <v>-0.00187073680661947</v>
      </c>
      <c r="G4777">
        <v>4768</v>
      </c>
      <c r="H4777">
        <f ca="1" t="shared" si="152"/>
        <v>-0.0194324196670913</v>
      </c>
    </row>
    <row r="4778" spans="2:8">
      <c r="B4778" s="31">
        <v>45436</v>
      </c>
      <c r="C4778">
        <v>957.59491</v>
      </c>
      <c r="D4778">
        <f t="shared" si="151"/>
        <v>0.863094216948167</v>
      </c>
      <c r="E4778">
        <v>-0.00187389571650921</v>
      </c>
      <c r="G4778">
        <v>4769</v>
      </c>
      <c r="H4778">
        <f ca="1" t="shared" si="152"/>
        <v>-0.0145036301186748</v>
      </c>
    </row>
    <row r="4779" spans="2:8">
      <c r="B4779" s="31">
        <v>40158</v>
      </c>
      <c r="C4779">
        <v>131.100281</v>
      </c>
      <c r="D4779">
        <f t="shared" si="151"/>
        <v>0.00189611340344878</v>
      </c>
      <c r="E4779">
        <v>-0.00189645665214098</v>
      </c>
      <c r="G4779">
        <v>4770</v>
      </c>
      <c r="H4779">
        <f ca="1" t="shared" si="152"/>
        <v>-0.0265238287381639</v>
      </c>
    </row>
    <row r="4780" spans="2:8">
      <c r="B4780" s="31">
        <v>40161</v>
      </c>
      <c r="C4780">
        <v>130.8517</v>
      </c>
      <c r="D4780">
        <f t="shared" si="151"/>
        <v>0.364724050203398</v>
      </c>
      <c r="E4780">
        <v>-0.00189971547943207</v>
      </c>
      <c r="G4780">
        <v>4771</v>
      </c>
      <c r="H4780">
        <f ca="1" t="shared" si="152"/>
        <v>-0.0216742256517159</v>
      </c>
    </row>
    <row r="4781" spans="2:8">
      <c r="B4781" s="31">
        <v>38041</v>
      </c>
      <c r="C4781">
        <v>83.126938</v>
      </c>
      <c r="D4781">
        <f t="shared" si="151"/>
        <v>-2.42705091579339</v>
      </c>
      <c r="E4781">
        <v>-0.00190130905579612</v>
      </c>
      <c r="G4781">
        <v>4772</v>
      </c>
      <c r="H4781">
        <f ca="1" t="shared" si="152"/>
        <v>0.0480410776549295</v>
      </c>
    </row>
    <row r="4782" spans="2:8">
      <c r="B4782" s="31">
        <v>43255</v>
      </c>
      <c r="C4782">
        <v>284.880249</v>
      </c>
      <c r="D4782">
        <f t="shared" si="151"/>
        <v>-0.542996668049107</v>
      </c>
      <c r="E4782">
        <v>-0.00191880975223379</v>
      </c>
      <c r="G4782">
        <v>4773</v>
      </c>
      <c r="H4782">
        <f ca="1" t="shared" si="152"/>
        <v>0.0577314126087409</v>
      </c>
    </row>
    <row r="4783" spans="2:8">
      <c r="B4783" s="31">
        <v>42913</v>
      </c>
      <c r="C4783">
        <v>439.569275</v>
      </c>
      <c r="D4783">
        <f t="shared" si="151"/>
        <v>0.69595043238634</v>
      </c>
      <c r="E4783">
        <v>-0.00192178354594965</v>
      </c>
      <c r="G4783">
        <v>4774</v>
      </c>
      <c r="H4783">
        <f ca="1" t="shared" si="152"/>
        <v>0.0163463255350999</v>
      </c>
    </row>
    <row r="4784" spans="2:8">
      <c r="B4784" s="31">
        <v>40169</v>
      </c>
      <c r="C4784">
        <v>133.650848</v>
      </c>
      <c r="D4784">
        <f t="shared" si="151"/>
        <v>-2.85370060652365</v>
      </c>
      <c r="E4784">
        <v>-0.00192911608013155</v>
      </c>
      <c r="G4784">
        <v>4775</v>
      </c>
      <c r="H4784">
        <f ca="1" t="shared" si="152"/>
        <v>-0.0353829112663458</v>
      </c>
    </row>
    <row r="4785" spans="2:8">
      <c r="B4785" s="31">
        <v>42747</v>
      </c>
      <c r="C4785">
        <v>515.050354</v>
      </c>
      <c r="D4785">
        <f t="shared" si="151"/>
        <v>0.953940241345801</v>
      </c>
      <c r="E4785">
        <v>-0.00192958803402743</v>
      </c>
      <c r="G4785">
        <v>4776</v>
      </c>
      <c r="H4785">
        <f ca="1" t="shared" si="152"/>
        <v>-0.00816997156310146</v>
      </c>
    </row>
    <row r="4786" spans="2:8">
      <c r="B4786" s="31">
        <v>37732</v>
      </c>
      <c r="C4786">
        <v>23.723095</v>
      </c>
      <c r="D4786">
        <f t="shared" si="151"/>
        <v>-15.962038848641</v>
      </c>
      <c r="E4786">
        <v>-0.00194489799918603</v>
      </c>
      <c r="G4786">
        <v>4777</v>
      </c>
      <c r="H4786">
        <f ca="1" t="shared" si="152"/>
        <v>-0.0111753630499673</v>
      </c>
    </row>
    <row r="4787" spans="2:8">
      <c r="B4787" s="31">
        <v>41745</v>
      </c>
      <c r="C4787">
        <v>402.392059</v>
      </c>
      <c r="D4787">
        <f t="shared" si="151"/>
        <v>-0.26898090203117</v>
      </c>
      <c r="E4787">
        <v>-0.00194576155887809</v>
      </c>
      <c r="G4787">
        <v>4778</v>
      </c>
      <c r="H4787">
        <f ca="1" t="shared" si="152"/>
        <v>-0.012759519607229</v>
      </c>
    </row>
    <row r="4788" spans="2:8">
      <c r="B4788" s="31">
        <v>42591</v>
      </c>
      <c r="C4788">
        <v>510.627838</v>
      </c>
      <c r="D4788">
        <f t="shared" si="151"/>
        <v>0.416136248725241</v>
      </c>
      <c r="E4788">
        <v>-0.00194630203455533</v>
      </c>
      <c r="G4788">
        <v>4779</v>
      </c>
      <c r="H4788">
        <f ca="1" t="shared" si="152"/>
        <v>0.0370891635507408</v>
      </c>
    </row>
    <row r="4789" spans="2:8">
      <c r="B4789" s="31">
        <v>41431</v>
      </c>
      <c r="C4789">
        <v>298.137085</v>
      </c>
      <c r="D4789">
        <f t="shared" si="151"/>
        <v>0.611391018329706</v>
      </c>
      <c r="E4789">
        <v>-0.00195632153577928</v>
      </c>
      <c r="G4789">
        <v>4780</v>
      </c>
      <c r="H4789">
        <f ca="1" t="shared" si="152"/>
        <v>0.0273203374957851</v>
      </c>
    </row>
    <row r="4790" spans="2:8">
      <c r="B4790" s="31">
        <v>39533</v>
      </c>
      <c r="C4790">
        <v>115.858749</v>
      </c>
      <c r="D4790">
        <f t="shared" si="151"/>
        <v>0.512104700871576</v>
      </c>
      <c r="E4790">
        <v>-0.00198896502844157</v>
      </c>
      <c r="G4790">
        <v>4781</v>
      </c>
      <c r="H4790">
        <f ca="1" t="shared" si="152"/>
        <v>0.00423055035009673</v>
      </c>
    </row>
    <row r="4791" spans="2:8">
      <c r="B4791" s="31">
        <v>35544</v>
      </c>
      <c r="C4791">
        <v>56.526939</v>
      </c>
      <c r="D4791">
        <f t="shared" si="151"/>
        <v>-6.01479846626756</v>
      </c>
      <c r="E4791">
        <v>-0.00200226656532741</v>
      </c>
      <c r="G4791">
        <v>4782</v>
      </c>
      <c r="H4791">
        <f ca="1" t="shared" si="152"/>
        <v>0.0382892171118403</v>
      </c>
    </row>
    <row r="4792" spans="2:8">
      <c r="B4792" s="31">
        <v>42345</v>
      </c>
      <c r="C4792">
        <v>396.525085</v>
      </c>
      <c r="D4792">
        <f t="shared" si="151"/>
        <v>0.0636318582467488</v>
      </c>
      <c r="E4792">
        <v>-0.00200433725397229</v>
      </c>
      <c r="G4792">
        <v>4783</v>
      </c>
      <c r="H4792">
        <f ca="1" t="shared" si="152"/>
        <v>-0.0375126181667316</v>
      </c>
    </row>
    <row r="4793" spans="2:8">
      <c r="B4793" s="31">
        <v>42969</v>
      </c>
      <c r="C4793">
        <v>371.293457</v>
      </c>
      <c r="D4793">
        <f t="shared" si="151"/>
        <v>0.289056941286202</v>
      </c>
      <c r="E4793">
        <v>-0.00200747141094922</v>
      </c>
      <c r="G4793">
        <v>4784</v>
      </c>
      <c r="H4793">
        <f ca="1" t="shared" si="152"/>
        <v>-0.0275652492631701</v>
      </c>
    </row>
    <row r="4794" spans="2:8">
      <c r="B4794" s="31">
        <v>41247</v>
      </c>
      <c r="C4794">
        <v>263.968506</v>
      </c>
      <c r="D4794">
        <f t="shared" si="151"/>
        <v>0.553070274224305</v>
      </c>
      <c r="E4794">
        <v>-0.0020252681204325</v>
      </c>
      <c r="G4794">
        <v>4785</v>
      </c>
      <c r="H4794">
        <f ca="1" t="shared" si="152"/>
        <v>0.00216036562582188</v>
      </c>
    </row>
    <row r="4795" spans="2:8">
      <c r="B4795" s="31">
        <v>39308</v>
      </c>
      <c r="C4795">
        <v>117.975372</v>
      </c>
      <c r="D4795">
        <f t="shared" si="151"/>
        <v>0.516222284088242</v>
      </c>
      <c r="E4795">
        <v>-0.00202564311473422</v>
      </c>
      <c r="G4795">
        <v>4786</v>
      </c>
      <c r="H4795">
        <f ca="1" t="shared" si="152"/>
        <v>-0.0107309003305108</v>
      </c>
    </row>
    <row r="4796" spans="2:8">
      <c r="B4796" s="31">
        <v>35579</v>
      </c>
      <c r="C4796">
        <v>57.073856</v>
      </c>
      <c r="D4796">
        <f t="shared" si="151"/>
        <v>-2.41033299029244</v>
      </c>
      <c r="E4796">
        <v>-0.00202633934528622</v>
      </c>
      <c r="G4796">
        <v>4787</v>
      </c>
      <c r="H4796">
        <f ca="1" t="shared" si="152"/>
        <v>0.0524827383044705</v>
      </c>
    </row>
    <row r="4797" spans="2:8">
      <c r="B4797" s="31">
        <v>43844</v>
      </c>
      <c r="C4797">
        <v>194.640854</v>
      </c>
      <c r="D4797">
        <f t="shared" si="151"/>
        <v>-0.624202070136828</v>
      </c>
      <c r="E4797">
        <v>-0.00204233588083214</v>
      </c>
      <c r="G4797">
        <v>4788</v>
      </c>
      <c r="H4797">
        <f ca="1" t="shared" si="152"/>
        <v>0.0373336066854873</v>
      </c>
    </row>
    <row r="4798" spans="2:8">
      <c r="B4798" s="31">
        <v>44348</v>
      </c>
      <c r="C4798">
        <v>316.136078</v>
      </c>
      <c r="D4798">
        <f t="shared" si="151"/>
        <v>0.617258714141446</v>
      </c>
      <c r="E4798">
        <v>-0.00204341119206276</v>
      </c>
      <c r="G4798">
        <v>4789</v>
      </c>
      <c r="H4798">
        <f ca="1" t="shared" si="152"/>
        <v>-0.0149457586970025</v>
      </c>
    </row>
    <row r="4799" spans="2:8">
      <c r="B4799" s="31">
        <v>43726</v>
      </c>
      <c r="C4799">
        <v>120.998329</v>
      </c>
      <c r="D4799">
        <f t="shared" si="151"/>
        <v>-0.188787813755676</v>
      </c>
      <c r="E4799">
        <v>-0.00205334240607573</v>
      </c>
      <c r="G4799">
        <v>4790</v>
      </c>
      <c r="H4799">
        <f ca="1" t="shared" si="152"/>
        <v>0.0224354853875294</v>
      </c>
    </row>
    <row r="4800" spans="2:8">
      <c r="B4800" s="31">
        <v>40791</v>
      </c>
      <c r="C4800">
        <v>143.841339</v>
      </c>
      <c r="D4800">
        <f t="shared" si="151"/>
        <v>-0.513126424664331</v>
      </c>
      <c r="E4800">
        <v>-0.00205785765106099</v>
      </c>
      <c r="G4800">
        <v>4791</v>
      </c>
      <c r="H4800">
        <f ca="1" t="shared" si="152"/>
        <v>0.018103835183392</v>
      </c>
    </row>
    <row r="4801" spans="2:8">
      <c r="B4801" s="31">
        <v>40613</v>
      </c>
      <c r="C4801">
        <v>217.650131</v>
      </c>
      <c r="D4801">
        <f t="shared" si="151"/>
        <v>0.682683103921495</v>
      </c>
      <c r="E4801">
        <v>-0.00206437275243369</v>
      </c>
      <c r="G4801">
        <v>4792</v>
      </c>
      <c r="H4801">
        <f ca="1" t="shared" si="152"/>
        <v>0.0102925724919011</v>
      </c>
    </row>
    <row r="4802" spans="2:8">
      <c r="B4802" s="31">
        <v>38485</v>
      </c>
      <c r="C4802">
        <v>69.064064</v>
      </c>
      <c r="D4802">
        <f t="shared" si="151"/>
        <v>-8.0159537382567</v>
      </c>
      <c r="E4802">
        <v>-0.00208067686257205</v>
      </c>
      <c r="G4802">
        <v>4793</v>
      </c>
      <c r="H4802">
        <f ca="1" t="shared" si="152"/>
        <v>-0.0243339503642336</v>
      </c>
    </row>
    <row r="4803" spans="2:8">
      <c r="B4803" s="31">
        <v>45183</v>
      </c>
      <c r="C4803">
        <v>622.678406</v>
      </c>
      <c r="D4803">
        <f t="shared" si="151"/>
        <v>0.732821173181972</v>
      </c>
      <c r="E4803">
        <v>-0.00208146129287798</v>
      </c>
      <c r="G4803">
        <v>4794</v>
      </c>
      <c r="H4803">
        <f ca="1" t="shared" si="152"/>
        <v>0.0134879468785011</v>
      </c>
    </row>
    <row r="4804" spans="2:8">
      <c r="B4804" s="31">
        <v>43789</v>
      </c>
      <c r="C4804">
        <v>166.366486</v>
      </c>
      <c r="D4804">
        <f t="shared" si="151"/>
        <v>0.639210916554432</v>
      </c>
      <c r="E4804">
        <v>-0.00209088986828744</v>
      </c>
      <c r="G4804">
        <v>4795</v>
      </c>
      <c r="H4804">
        <f ca="1" t="shared" si="152"/>
        <v>0.0124601545029479</v>
      </c>
    </row>
    <row r="4805" spans="2:8">
      <c r="B4805" s="31">
        <v>35110</v>
      </c>
      <c r="C4805">
        <v>60.023212</v>
      </c>
      <c r="D4805">
        <f t="shared" si="151"/>
        <v>-5.68646657896282</v>
      </c>
      <c r="E4805">
        <v>-0.00209690544384733</v>
      </c>
      <c r="G4805">
        <v>4796</v>
      </c>
      <c r="H4805">
        <f ca="1" t="shared" si="152"/>
        <v>-0.0396430789971073</v>
      </c>
    </row>
    <row r="4806" spans="2:8">
      <c r="B4806" s="31">
        <v>42313</v>
      </c>
      <c r="C4806">
        <v>401.343201</v>
      </c>
      <c r="D4806">
        <f t="shared" si="151"/>
        <v>0.728270276590533</v>
      </c>
      <c r="E4806">
        <v>-0.00210398730536849</v>
      </c>
      <c r="G4806">
        <v>4797</v>
      </c>
      <c r="H4806">
        <f ca="1" t="shared" si="152"/>
        <v>0.0284370229813429</v>
      </c>
    </row>
    <row r="4807" spans="2:8">
      <c r="B4807" s="31">
        <v>40085</v>
      </c>
      <c r="C4807">
        <v>109.056877</v>
      </c>
      <c r="D4807">
        <f t="shared" si="151"/>
        <v>-2.58115733499319</v>
      </c>
      <c r="E4807">
        <v>-0.00211090768718787</v>
      </c>
      <c r="G4807">
        <v>4798</v>
      </c>
      <c r="H4807">
        <f ca="1" t="shared" si="152"/>
        <v>-0.00221444749195659</v>
      </c>
    </row>
    <row r="4808" spans="2:8">
      <c r="B4808" s="31">
        <v>41611</v>
      </c>
      <c r="C4808">
        <v>390.549835</v>
      </c>
      <c r="D4808">
        <f t="shared" si="151"/>
        <v>-1.4466818888811</v>
      </c>
      <c r="E4808">
        <v>-0.00213002010358042</v>
      </c>
      <c r="G4808">
        <v>4799</v>
      </c>
      <c r="H4808">
        <f ca="1" t="shared" si="152"/>
        <v>0.0137611179591889</v>
      </c>
    </row>
    <row r="4809" spans="2:8">
      <c r="B4809" s="31">
        <v>45439</v>
      </c>
      <c r="C4809">
        <v>955.551208</v>
      </c>
      <c r="D4809">
        <f t="shared" si="151"/>
        <v>0.930539015131463</v>
      </c>
      <c r="E4809">
        <v>-0.00213876763787216</v>
      </c>
      <c r="G4809">
        <v>4800</v>
      </c>
      <c r="H4809">
        <f ca="1" t="shared" si="152"/>
        <v>0.00054862932779386</v>
      </c>
    </row>
    <row r="4810" spans="2:8">
      <c r="B4810" s="31">
        <v>38128</v>
      </c>
      <c r="C4810">
        <v>66.373528</v>
      </c>
      <c r="D4810">
        <f t="shared" ref="D4810:D4873" si="153">(C4810-C4811)/C4810</f>
        <v>0.0488418063297764</v>
      </c>
      <c r="E4810">
        <v>-0.0021433996999528</v>
      </c>
      <c r="G4810">
        <v>4801</v>
      </c>
      <c r="H4810">
        <f ca="1" t="shared" si="152"/>
        <v>-0.0462831875758173</v>
      </c>
    </row>
    <row r="4811" spans="2:8">
      <c r="B4811" s="31">
        <v>38259</v>
      </c>
      <c r="C4811">
        <v>63.131725</v>
      </c>
      <c r="D4811">
        <f t="shared" si="153"/>
        <v>-5.58098593060779</v>
      </c>
      <c r="E4811">
        <v>-0.00215009173280144</v>
      </c>
      <c r="G4811">
        <v>4802</v>
      </c>
      <c r="H4811">
        <f ca="1" t="shared" ref="H4811:H4874" si="154">_xlfn.NORM.INV(RAND(),N$12,N$13)</f>
        <v>-0.0176529089487774</v>
      </c>
    </row>
    <row r="4812" spans="2:8">
      <c r="B4812" s="31">
        <v>43119</v>
      </c>
      <c r="C4812">
        <v>415.468994</v>
      </c>
      <c r="D4812">
        <f t="shared" si="153"/>
        <v>0.965721759732569</v>
      </c>
      <c r="E4812">
        <v>-0.00215284416627243</v>
      </c>
      <c r="G4812">
        <v>4803</v>
      </c>
      <c r="H4812">
        <f ca="1" t="shared" si="154"/>
        <v>0.0171978738759803</v>
      </c>
    </row>
    <row r="4813" spans="2:8">
      <c r="B4813" s="31">
        <v>36881</v>
      </c>
      <c r="C4813">
        <v>14.241546</v>
      </c>
      <c r="D4813">
        <f t="shared" si="153"/>
        <v>-2.50407750675383</v>
      </c>
      <c r="E4813">
        <v>-0.0021598076500964</v>
      </c>
      <c r="G4813">
        <v>4804</v>
      </c>
      <c r="H4813">
        <f ca="1" t="shared" si="154"/>
        <v>0.00467217744093021</v>
      </c>
    </row>
    <row r="4814" spans="2:8">
      <c r="B4814" s="31">
        <v>35668</v>
      </c>
      <c r="C4814">
        <v>49.903481</v>
      </c>
      <c r="D4814">
        <f t="shared" si="153"/>
        <v>-1.9704536443059</v>
      </c>
      <c r="E4814">
        <v>-0.00217283439606148</v>
      </c>
      <c r="G4814">
        <v>4805</v>
      </c>
      <c r="H4814">
        <f ca="1" t="shared" si="154"/>
        <v>0.00678391275647964</v>
      </c>
    </row>
    <row r="4815" spans="2:8">
      <c r="B4815" s="31">
        <v>40198</v>
      </c>
      <c r="C4815">
        <v>148.235977</v>
      </c>
      <c r="D4815">
        <f t="shared" si="153"/>
        <v>0.174394350974595</v>
      </c>
      <c r="E4815">
        <v>-0.00217410784158021</v>
      </c>
      <c r="G4815">
        <v>4806</v>
      </c>
      <c r="H4815">
        <f ca="1" t="shared" si="154"/>
        <v>-0.0493262917952803</v>
      </c>
    </row>
    <row r="4816" spans="2:8">
      <c r="B4816" s="31">
        <v>39206</v>
      </c>
      <c r="C4816">
        <v>122.38446</v>
      </c>
      <c r="D4816">
        <f t="shared" si="153"/>
        <v>-4.95297603960503</v>
      </c>
      <c r="E4816">
        <v>-0.00218705871644162</v>
      </c>
      <c r="G4816">
        <v>4807</v>
      </c>
      <c r="H4816">
        <f ca="1" t="shared" si="154"/>
        <v>-0.00202213582257261</v>
      </c>
    </row>
    <row r="4817" spans="2:8">
      <c r="B4817" s="31">
        <v>45278</v>
      </c>
      <c r="C4817">
        <v>728.551758</v>
      </c>
      <c r="D4817">
        <f t="shared" si="153"/>
        <v>0.478780795145648</v>
      </c>
      <c r="E4817">
        <v>-0.0021894024446236</v>
      </c>
      <c r="G4817">
        <v>4808</v>
      </c>
      <c r="H4817">
        <f ca="1" t="shared" si="154"/>
        <v>0.0106222935196112</v>
      </c>
    </row>
    <row r="4818" spans="2:8">
      <c r="B4818" s="31">
        <v>41711</v>
      </c>
      <c r="C4818">
        <v>379.735168</v>
      </c>
      <c r="D4818">
        <f t="shared" si="153"/>
        <v>0.693738255499159</v>
      </c>
      <c r="E4818">
        <v>-0.00219068200709821</v>
      </c>
      <c r="G4818">
        <v>4809</v>
      </c>
      <c r="H4818">
        <f ca="1" t="shared" si="154"/>
        <v>-0.00114570856589259</v>
      </c>
    </row>
    <row r="4819" spans="2:8">
      <c r="B4819" s="31">
        <v>38749</v>
      </c>
      <c r="C4819">
        <v>116.298355</v>
      </c>
      <c r="D4819">
        <f t="shared" si="153"/>
        <v>0.909744174799377</v>
      </c>
      <c r="E4819">
        <v>-0.00219228380315439</v>
      </c>
      <c r="G4819">
        <v>4810</v>
      </c>
      <c r="H4819">
        <f ca="1" t="shared" si="154"/>
        <v>-0.010401106587432</v>
      </c>
    </row>
    <row r="4820" spans="2:8">
      <c r="B4820" s="31">
        <v>37060</v>
      </c>
      <c r="C4820">
        <v>10.496604</v>
      </c>
      <c r="D4820">
        <f t="shared" si="153"/>
        <v>-14.0447683841364</v>
      </c>
      <c r="E4820">
        <v>-0.00219766316801132</v>
      </c>
      <c r="G4820">
        <v>4811</v>
      </c>
      <c r="H4820">
        <f ca="1" t="shared" si="154"/>
        <v>-0.0374141128881453</v>
      </c>
    </row>
    <row r="4821" spans="2:8">
      <c r="B4821" s="31">
        <v>43637</v>
      </c>
      <c r="C4821">
        <v>157.918976</v>
      </c>
      <c r="D4821">
        <f t="shared" si="153"/>
        <v>0.618364116038848</v>
      </c>
      <c r="E4821">
        <v>-0.00220254721003259</v>
      </c>
      <c r="G4821">
        <v>4812</v>
      </c>
      <c r="H4821">
        <f ca="1" t="shared" si="154"/>
        <v>0.0152925906499852</v>
      </c>
    </row>
    <row r="4822" spans="2:8">
      <c r="B4822" s="31">
        <v>37911</v>
      </c>
      <c r="C4822">
        <v>60.267548</v>
      </c>
      <c r="D4822">
        <f t="shared" si="153"/>
        <v>-8.68636552129182</v>
      </c>
      <c r="E4822">
        <v>-0.0022128824620508</v>
      </c>
      <c r="G4822">
        <v>4813</v>
      </c>
      <c r="H4822">
        <f ca="1" t="shared" si="154"/>
        <v>0.0124566224377511</v>
      </c>
    </row>
    <row r="4823" spans="2:8">
      <c r="B4823" s="31">
        <v>42620</v>
      </c>
      <c r="C4823">
        <v>583.773499</v>
      </c>
      <c r="D4823">
        <f t="shared" si="153"/>
        <v>0.932927494881024</v>
      </c>
      <c r="E4823">
        <v>-0.0022130689423433</v>
      </c>
      <c r="G4823">
        <v>4814</v>
      </c>
      <c r="H4823">
        <f ca="1" t="shared" si="154"/>
        <v>0.00538025971839458</v>
      </c>
    </row>
    <row r="4824" spans="2:8">
      <c r="B4824" s="31">
        <v>35937</v>
      </c>
      <c r="C4824">
        <v>39.155151</v>
      </c>
      <c r="D4824">
        <f t="shared" si="153"/>
        <v>-15.4489836599021</v>
      </c>
      <c r="E4824">
        <v>-0.00221505977591557</v>
      </c>
      <c r="G4824">
        <v>4815</v>
      </c>
      <c r="H4824">
        <f ca="1" t="shared" si="154"/>
        <v>0.00752786725418895</v>
      </c>
    </row>
    <row r="4825" spans="2:8">
      <c r="B4825" s="31">
        <v>45236</v>
      </c>
      <c r="C4825">
        <v>644.062439</v>
      </c>
      <c r="D4825">
        <f t="shared" si="153"/>
        <v>0.908357785789151</v>
      </c>
      <c r="E4825">
        <v>-0.00224443611747402</v>
      </c>
      <c r="G4825">
        <v>4816</v>
      </c>
      <c r="H4825">
        <f ca="1" t="shared" si="154"/>
        <v>0.0350749427181744</v>
      </c>
    </row>
    <row r="4826" spans="2:8">
      <c r="B4826" s="31">
        <v>35132</v>
      </c>
      <c r="C4826">
        <v>59.023308</v>
      </c>
      <c r="D4826">
        <f t="shared" si="153"/>
        <v>0.10709664053394</v>
      </c>
      <c r="E4826">
        <v>-0.00225055159565099</v>
      </c>
      <c r="G4826">
        <v>4817</v>
      </c>
      <c r="H4826">
        <f ca="1" t="shared" si="154"/>
        <v>0.0107220114086893</v>
      </c>
    </row>
    <row r="4827" spans="2:8">
      <c r="B4827" s="31">
        <v>35080</v>
      </c>
      <c r="C4827">
        <v>52.70211</v>
      </c>
      <c r="D4827">
        <f t="shared" si="153"/>
        <v>-3.89709751658899</v>
      </c>
      <c r="E4827">
        <v>-0.00225558331535503</v>
      </c>
      <c r="G4827">
        <v>4818</v>
      </c>
      <c r="H4827">
        <f ca="1" t="shared" si="154"/>
        <v>0.0707674088026547</v>
      </c>
    </row>
    <row r="4828" spans="2:8">
      <c r="B4828" s="31">
        <v>41234</v>
      </c>
      <c r="C4828">
        <v>258.087372</v>
      </c>
      <c r="D4828">
        <f t="shared" si="153"/>
        <v>0.704860271117798</v>
      </c>
      <c r="E4828">
        <v>-0.00225990134844706</v>
      </c>
      <c r="G4828">
        <v>4819</v>
      </c>
      <c r="H4828">
        <f ca="1" t="shared" si="154"/>
        <v>-0.0428198827843203</v>
      </c>
    </row>
    <row r="4829" spans="2:8">
      <c r="B4829" s="31">
        <v>39701</v>
      </c>
      <c r="C4829">
        <v>76.171837</v>
      </c>
      <c r="D4829">
        <f t="shared" si="153"/>
        <v>0.73257393017842</v>
      </c>
      <c r="E4829">
        <v>-0.00226392071914985</v>
      </c>
      <c r="G4829">
        <v>4820</v>
      </c>
      <c r="H4829">
        <f ca="1" t="shared" si="154"/>
        <v>-0.031234748346446</v>
      </c>
    </row>
    <row r="4830" spans="2:8">
      <c r="B4830" s="31">
        <v>37357</v>
      </c>
      <c r="C4830">
        <v>20.370335</v>
      </c>
      <c r="D4830">
        <f t="shared" si="153"/>
        <v>-18.2175587195792</v>
      </c>
      <c r="E4830">
        <v>-0.00226496029643102</v>
      </c>
      <c r="G4830">
        <v>4821</v>
      </c>
      <c r="H4830">
        <f ca="1" t="shared" si="154"/>
        <v>0.0229511377362848</v>
      </c>
    </row>
    <row r="4831" spans="2:8">
      <c r="B4831" s="31">
        <v>44929</v>
      </c>
      <c r="C4831">
        <v>391.468109</v>
      </c>
      <c r="D4831">
        <f t="shared" si="153"/>
        <v>0.83038897301338</v>
      </c>
      <c r="E4831">
        <v>-0.00228475571684435</v>
      </c>
      <c r="G4831">
        <v>4822</v>
      </c>
      <c r="H4831">
        <f ca="1" t="shared" si="154"/>
        <v>0.0159820761084653</v>
      </c>
    </row>
    <row r="4832" spans="2:8">
      <c r="B4832" s="31">
        <v>38292</v>
      </c>
      <c r="C4832">
        <v>66.397308</v>
      </c>
      <c r="D4832">
        <f t="shared" si="153"/>
        <v>-5.8365736153038</v>
      </c>
      <c r="E4832">
        <v>-0.00228489685154112</v>
      </c>
      <c r="G4832">
        <v>4823</v>
      </c>
      <c r="H4832">
        <f ca="1" t="shared" si="154"/>
        <v>-0.0155270411853837</v>
      </c>
    </row>
    <row r="4833" spans="2:8">
      <c r="B4833" s="31">
        <v>42794</v>
      </c>
      <c r="C4833">
        <v>453.930084</v>
      </c>
      <c r="D4833">
        <f t="shared" si="153"/>
        <v>0.156227206566904</v>
      </c>
      <c r="E4833">
        <v>-0.00229878573106419</v>
      </c>
      <c r="G4833">
        <v>4824</v>
      </c>
      <c r="H4833">
        <f ca="1" t="shared" si="154"/>
        <v>-0.0288474481835911</v>
      </c>
    </row>
    <row r="4834" spans="2:8">
      <c r="B4834" s="31">
        <v>41597</v>
      </c>
      <c r="C4834">
        <v>383.013855</v>
      </c>
      <c r="D4834">
        <f t="shared" si="153"/>
        <v>0.658699568452948</v>
      </c>
      <c r="E4834">
        <v>-0.00229973142877561</v>
      </c>
      <c r="G4834">
        <v>4825</v>
      </c>
      <c r="H4834">
        <f ca="1" t="shared" si="154"/>
        <v>-0.0104087162495029</v>
      </c>
    </row>
    <row r="4835" spans="2:8">
      <c r="B4835" s="31">
        <v>40227</v>
      </c>
      <c r="C4835">
        <v>130.722794</v>
      </c>
      <c r="D4835">
        <f t="shared" si="153"/>
        <v>-2.74539446425847</v>
      </c>
      <c r="E4835">
        <v>-0.00232436892375492</v>
      </c>
      <c r="G4835">
        <v>4826</v>
      </c>
      <c r="H4835">
        <f ca="1" t="shared" si="154"/>
        <v>-0.0101723497544226</v>
      </c>
    </row>
    <row r="4836" spans="2:8">
      <c r="B4836" s="31">
        <v>42569</v>
      </c>
      <c r="C4836">
        <v>489.608429</v>
      </c>
      <c r="D4836">
        <f t="shared" si="153"/>
        <v>0.878034066688831</v>
      </c>
      <c r="E4836">
        <v>-0.00233434298166468</v>
      </c>
      <c r="G4836">
        <v>4827</v>
      </c>
      <c r="H4836">
        <f ca="1" t="shared" si="154"/>
        <v>0.0216377548977594</v>
      </c>
    </row>
    <row r="4837" spans="2:8">
      <c r="B4837" s="31">
        <v>34988</v>
      </c>
      <c r="C4837">
        <v>59.715549</v>
      </c>
      <c r="D4837">
        <f t="shared" si="153"/>
        <v>-12.1736603978974</v>
      </c>
      <c r="E4837">
        <v>-0.00234201983138424</v>
      </c>
      <c r="G4837">
        <v>4828</v>
      </c>
      <c r="H4837">
        <f ca="1" t="shared" si="154"/>
        <v>0.0313749504302182</v>
      </c>
    </row>
    <row r="4838" spans="2:8">
      <c r="B4838" s="31">
        <v>45299</v>
      </c>
      <c r="C4838">
        <v>786.672363</v>
      </c>
      <c r="D4838">
        <f t="shared" si="153"/>
        <v>0.360860985273993</v>
      </c>
      <c r="E4838">
        <v>-0.00234450971808188</v>
      </c>
      <c r="G4838">
        <v>4829</v>
      </c>
      <c r="H4838">
        <f ca="1" t="shared" si="154"/>
        <v>-0.052474028554668</v>
      </c>
    </row>
    <row r="4839" spans="2:8">
      <c r="B4839" s="31">
        <v>41873</v>
      </c>
      <c r="C4839">
        <v>502.792999</v>
      </c>
      <c r="D4839">
        <f t="shared" si="153"/>
        <v>0.899575960483889</v>
      </c>
      <c r="E4839">
        <v>-0.00234572279714661</v>
      </c>
      <c r="G4839">
        <v>4830</v>
      </c>
      <c r="H4839">
        <f ca="1" t="shared" si="154"/>
        <v>0.0268108457763073</v>
      </c>
    </row>
    <row r="4840" spans="2:8">
      <c r="B4840" s="31">
        <v>35094</v>
      </c>
      <c r="C4840">
        <v>50.492504</v>
      </c>
      <c r="D4840">
        <f t="shared" si="153"/>
        <v>-6.07403055312923</v>
      </c>
      <c r="E4840">
        <v>-0.0023539731758996</v>
      </c>
      <c r="G4840">
        <v>4831</v>
      </c>
      <c r="H4840">
        <f ca="1" t="shared" si="154"/>
        <v>0.00639484554035387</v>
      </c>
    </row>
    <row r="4841" spans="2:8">
      <c r="B4841" s="31">
        <v>42445</v>
      </c>
      <c r="C4841">
        <v>357.185516</v>
      </c>
      <c r="D4841">
        <f t="shared" si="153"/>
        <v>0.529499398850204</v>
      </c>
      <c r="E4841">
        <v>-0.00236401243100791</v>
      </c>
      <c r="G4841">
        <v>4832</v>
      </c>
      <c r="H4841">
        <f ca="1" t="shared" si="154"/>
        <v>0.045385534612519</v>
      </c>
    </row>
    <row r="4842" spans="2:8">
      <c r="B4842" s="31">
        <v>43875</v>
      </c>
      <c r="C4842">
        <v>168.056</v>
      </c>
      <c r="D4842">
        <f t="shared" si="153"/>
        <v>-2.08656422264007</v>
      </c>
      <c r="E4842">
        <v>-0.00236541390964905</v>
      </c>
      <c r="G4842">
        <v>4833</v>
      </c>
      <c r="H4842">
        <f ca="1" t="shared" si="154"/>
        <v>-0.0716778220472107</v>
      </c>
    </row>
    <row r="4843" spans="2:8">
      <c r="B4843" s="31">
        <v>41977</v>
      </c>
      <c r="C4843">
        <v>518.715637</v>
      </c>
      <c r="D4843">
        <f t="shared" si="153"/>
        <v>0.715982398656704</v>
      </c>
      <c r="E4843">
        <v>-0.00236861569685036</v>
      </c>
      <c r="G4843">
        <v>4834</v>
      </c>
      <c r="H4843">
        <f ca="1" t="shared" si="154"/>
        <v>-0.0460241141953355</v>
      </c>
    </row>
    <row r="4844" spans="2:8">
      <c r="B4844" s="31">
        <v>40373</v>
      </c>
      <c r="C4844">
        <v>147.324371</v>
      </c>
      <c r="D4844">
        <f t="shared" si="153"/>
        <v>-1.68551753056526</v>
      </c>
      <c r="E4844">
        <v>-0.00237513316788559</v>
      </c>
      <c r="G4844">
        <v>4835</v>
      </c>
      <c r="H4844">
        <f ca="1" t="shared" si="154"/>
        <v>-0.0128115317180063</v>
      </c>
    </row>
    <row r="4845" spans="2:8">
      <c r="B4845" s="31">
        <v>44854</v>
      </c>
      <c r="C4845">
        <v>395.642181</v>
      </c>
      <c r="D4845">
        <f t="shared" si="153"/>
        <v>-0.312358772483867</v>
      </c>
      <c r="E4845">
        <v>-0.00238630521551996</v>
      </c>
      <c r="G4845">
        <v>4836</v>
      </c>
      <c r="H4845">
        <f ca="1" t="shared" si="154"/>
        <v>0.00344430531996495</v>
      </c>
    </row>
    <row r="4846" spans="2:8">
      <c r="B4846" s="31">
        <v>42753</v>
      </c>
      <c r="C4846">
        <v>519.224487</v>
      </c>
      <c r="D4846">
        <f t="shared" si="153"/>
        <v>0.903841424566712</v>
      </c>
      <c r="E4846">
        <v>-0.00239250850278179</v>
      </c>
      <c r="G4846">
        <v>4837</v>
      </c>
      <c r="H4846">
        <f ca="1" t="shared" si="154"/>
        <v>0.0108976023389367</v>
      </c>
    </row>
    <row r="4847" spans="2:8">
      <c r="B4847" s="31">
        <v>35458</v>
      </c>
      <c r="C4847">
        <v>49.927887</v>
      </c>
      <c r="D4847">
        <f t="shared" si="153"/>
        <v>-0.393670795641722</v>
      </c>
      <c r="E4847">
        <v>-0.00240833344299153</v>
      </c>
      <c r="G4847">
        <v>4838</v>
      </c>
      <c r="H4847">
        <f ca="1" t="shared" si="154"/>
        <v>-0.00292008798616199</v>
      </c>
    </row>
    <row r="4848" spans="2:8">
      <c r="B4848" s="31">
        <v>38491</v>
      </c>
      <c r="C4848">
        <v>69.583038</v>
      </c>
      <c r="D4848">
        <f t="shared" si="153"/>
        <v>-0.727352174534259</v>
      </c>
      <c r="E4848">
        <v>-0.00240955274186221</v>
      </c>
      <c r="G4848">
        <v>4839</v>
      </c>
      <c r="H4848">
        <f ca="1" t="shared" si="154"/>
        <v>-0.00923186538726577</v>
      </c>
    </row>
    <row r="4849" spans="2:8">
      <c r="B4849" s="31">
        <v>39504</v>
      </c>
      <c r="C4849">
        <v>120.194412</v>
      </c>
      <c r="D4849">
        <f t="shared" si="153"/>
        <v>-0.537112008168899</v>
      </c>
      <c r="E4849">
        <v>-0.00241390589772176</v>
      </c>
      <c r="G4849">
        <v>4840</v>
      </c>
      <c r="H4849">
        <f ca="1" t="shared" si="154"/>
        <v>0.0198220967289716</v>
      </c>
    </row>
    <row r="4850" spans="2:8">
      <c r="B4850" s="31">
        <v>43595</v>
      </c>
      <c r="C4850">
        <v>184.752274</v>
      </c>
      <c r="D4850">
        <f t="shared" si="153"/>
        <v>0.446207671576481</v>
      </c>
      <c r="E4850">
        <v>-0.00242064138274146</v>
      </c>
      <c r="G4850">
        <v>4841</v>
      </c>
      <c r="H4850">
        <f ca="1" t="shared" si="154"/>
        <v>-0.11611860049914</v>
      </c>
    </row>
    <row r="4851" spans="2:8">
      <c r="B4851" s="31">
        <v>44028</v>
      </c>
      <c r="C4851">
        <v>102.314392</v>
      </c>
      <c r="D4851">
        <f t="shared" si="153"/>
        <v>-1.59834882271499</v>
      </c>
      <c r="E4851">
        <v>-0.00242846578221376</v>
      </c>
      <c r="G4851">
        <v>4842</v>
      </c>
      <c r="H4851">
        <f ca="1" t="shared" si="154"/>
        <v>-0.0236300676767876</v>
      </c>
    </row>
    <row r="4852" spans="2:8">
      <c r="B4852" s="31">
        <v>43311</v>
      </c>
      <c r="C4852">
        <v>265.84848</v>
      </c>
      <c r="D4852">
        <f t="shared" si="153"/>
        <v>0.745358427477186</v>
      </c>
      <c r="E4852">
        <v>-0.00242994054357589</v>
      </c>
      <c r="G4852">
        <v>4843</v>
      </c>
      <c r="H4852">
        <f ca="1" t="shared" si="154"/>
        <v>0.0445651951556889</v>
      </c>
    </row>
    <row r="4853" spans="2:8">
      <c r="B4853" s="31">
        <v>37978</v>
      </c>
      <c r="C4853">
        <v>67.696075</v>
      </c>
      <c r="D4853">
        <f t="shared" si="153"/>
        <v>-5.23541104857261</v>
      </c>
      <c r="E4853">
        <v>-0.00243321344701307</v>
      </c>
      <c r="G4853">
        <v>4844</v>
      </c>
      <c r="H4853">
        <f ca="1" t="shared" si="154"/>
        <v>-5.29634296646328e-5</v>
      </c>
    </row>
    <row r="4854" spans="2:8">
      <c r="B4854" s="31">
        <v>41820</v>
      </c>
      <c r="C4854">
        <v>422.112854</v>
      </c>
      <c r="D4854">
        <f t="shared" si="153"/>
        <v>0.0343393641360185</v>
      </c>
      <c r="E4854">
        <v>-0.00243446270413732</v>
      </c>
      <c r="G4854">
        <v>4845</v>
      </c>
      <c r="H4854">
        <f ca="1" t="shared" si="154"/>
        <v>0.00848638802980103</v>
      </c>
    </row>
    <row r="4855" spans="2:8">
      <c r="B4855" s="31">
        <v>43080</v>
      </c>
      <c r="C4855">
        <v>407.617767</v>
      </c>
      <c r="D4855">
        <f t="shared" si="153"/>
        <v>0.815341081538283</v>
      </c>
      <c r="E4855">
        <v>-0.00243815672539119</v>
      </c>
      <c r="G4855">
        <v>4846</v>
      </c>
      <c r="H4855">
        <f ca="1" t="shared" si="154"/>
        <v>-0.0208671885370451</v>
      </c>
    </row>
    <row r="4856" spans="2:8">
      <c r="B4856" s="31">
        <v>35261</v>
      </c>
      <c r="C4856">
        <v>75.270256</v>
      </c>
      <c r="D4856">
        <f t="shared" si="153"/>
        <v>0.718669775747807</v>
      </c>
      <c r="E4856">
        <v>-0.00244298358703592</v>
      </c>
      <c r="G4856">
        <v>4847</v>
      </c>
      <c r="H4856">
        <f ca="1" t="shared" si="154"/>
        <v>0.0130756895274648</v>
      </c>
    </row>
    <row r="4857" spans="2:8">
      <c r="B4857" s="31">
        <v>36048</v>
      </c>
      <c r="C4857">
        <v>21.175798</v>
      </c>
      <c r="D4857">
        <f t="shared" si="153"/>
        <v>-2.31744376292218</v>
      </c>
      <c r="E4857">
        <v>-0.0024559168915381</v>
      </c>
      <c r="G4857">
        <v>4848</v>
      </c>
      <c r="H4857">
        <f ca="1" t="shared" si="154"/>
        <v>0.0303256243895053</v>
      </c>
    </row>
    <row r="4858" spans="2:8">
      <c r="B4858" s="31">
        <v>38537</v>
      </c>
      <c r="C4858">
        <v>70.249519</v>
      </c>
      <c r="D4858">
        <f t="shared" si="153"/>
        <v>-0.923452273032645</v>
      </c>
      <c r="E4858">
        <v>-0.00245923392016388</v>
      </c>
      <c r="G4858">
        <v>4849</v>
      </c>
      <c r="H4858">
        <f ca="1" t="shared" si="154"/>
        <v>-0.00249552041430028</v>
      </c>
    </row>
    <row r="4859" spans="2:8">
      <c r="B4859" s="31">
        <v>39450</v>
      </c>
      <c r="C4859">
        <v>135.121597</v>
      </c>
      <c r="D4859">
        <f t="shared" si="153"/>
        <v>-1.00023828167158</v>
      </c>
      <c r="E4859">
        <v>-0.00246349219806796</v>
      </c>
      <c r="G4859">
        <v>4850</v>
      </c>
      <c r="H4859">
        <f ca="1" t="shared" si="154"/>
        <v>0.0449395695385863</v>
      </c>
    </row>
    <row r="4860" spans="2:8">
      <c r="B4860" s="31">
        <v>41010</v>
      </c>
      <c r="C4860">
        <v>270.275391</v>
      </c>
      <c r="D4860">
        <f t="shared" si="153"/>
        <v>0.908015343505691</v>
      </c>
      <c r="E4860">
        <v>-0.00247312934236033</v>
      </c>
      <c r="G4860">
        <v>4851</v>
      </c>
      <c r="H4860">
        <f ca="1" t="shared" si="154"/>
        <v>-0.00096447875012498</v>
      </c>
    </row>
    <row r="4861" spans="2:8">
      <c r="B4861" s="31">
        <v>37636</v>
      </c>
      <c r="C4861">
        <v>24.861189</v>
      </c>
      <c r="D4861">
        <f t="shared" si="153"/>
        <v>-1.06971770336487</v>
      </c>
      <c r="E4861">
        <v>-0.00247429839337125</v>
      </c>
      <c r="G4861">
        <v>4852</v>
      </c>
      <c r="H4861">
        <f ca="1" t="shared" si="154"/>
        <v>-0.0105350630587492</v>
      </c>
    </row>
    <row r="4862" spans="2:8">
      <c r="B4862" s="31">
        <v>35527</v>
      </c>
      <c r="C4862">
        <v>51.455643</v>
      </c>
      <c r="D4862">
        <f t="shared" si="153"/>
        <v>0.156002384422638</v>
      </c>
      <c r="E4862">
        <v>-0.00247442248462422</v>
      </c>
      <c r="G4862">
        <v>4853</v>
      </c>
      <c r="H4862">
        <f ca="1" t="shared" si="154"/>
        <v>0.0437589067633239</v>
      </c>
    </row>
    <row r="4863" spans="2:8">
      <c r="B4863" s="31">
        <v>34570</v>
      </c>
      <c r="C4863">
        <v>43.42844</v>
      </c>
      <c r="D4863">
        <f t="shared" si="153"/>
        <v>0.00249364241497059</v>
      </c>
      <c r="E4863">
        <v>-0.00249401083713807</v>
      </c>
      <c r="G4863">
        <v>4854</v>
      </c>
      <c r="H4863">
        <f ca="1" t="shared" si="154"/>
        <v>0.00918123647960076</v>
      </c>
    </row>
    <row r="4864" spans="2:8">
      <c r="B4864" s="31">
        <v>34549</v>
      </c>
      <c r="C4864">
        <v>43.320145</v>
      </c>
      <c r="D4864">
        <f t="shared" si="153"/>
        <v>-0.347156178724702</v>
      </c>
      <c r="E4864">
        <v>-0.00249987621232582</v>
      </c>
      <c r="G4864">
        <v>4855</v>
      </c>
      <c r="H4864">
        <f ca="1" t="shared" si="154"/>
        <v>-0.0142436517578824</v>
      </c>
    </row>
    <row r="4865" spans="2:8">
      <c r="B4865" s="31">
        <v>35139</v>
      </c>
      <c r="C4865">
        <v>58.359001</v>
      </c>
      <c r="D4865">
        <f t="shared" si="153"/>
        <v>-1.9238832069795</v>
      </c>
      <c r="E4865">
        <v>-0.00251633848221628</v>
      </c>
      <c r="G4865">
        <v>4856</v>
      </c>
      <c r="H4865">
        <f ca="1" t="shared" si="154"/>
        <v>0.017546926138969</v>
      </c>
    </row>
    <row r="4866" spans="2:8">
      <c r="B4866" s="31">
        <v>40907</v>
      </c>
      <c r="C4866">
        <v>170.634903</v>
      </c>
      <c r="D4866">
        <f t="shared" si="153"/>
        <v>0.748662581652477</v>
      </c>
      <c r="E4866">
        <v>-0.00251816593466813</v>
      </c>
      <c r="G4866">
        <v>4857</v>
      </c>
      <c r="H4866">
        <f ca="1" t="shared" si="154"/>
        <v>0.0293157241408554</v>
      </c>
    </row>
    <row r="4867" spans="2:8">
      <c r="B4867" s="31">
        <v>34809</v>
      </c>
      <c r="C4867">
        <v>42.886936</v>
      </c>
      <c r="D4867">
        <f t="shared" si="153"/>
        <v>-15.944727830405</v>
      </c>
      <c r="E4867">
        <v>-0.00252531446872305</v>
      </c>
      <c r="G4867">
        <v>4858</v>
      </c>
      <c r="H4867">
        <f ca="1" t="shared" si="154"/>
        <v>-0.00247689878221105</v>
      </c>
    </row>
    <row r="4868" spans="2:8">
      <c r="B4868" s="31">
        <v>45279</v>
      </c>
      <c r="C4868">
        <v>726.707458</v>
      </c>
      <c r="D4868">
        <f t="shared" si="153"/>
        <v>0.865293970878719</v>
      </c>
      <c r="E4868">
        <v>-0.0025378850591072</v>
      </c>
      <c r="G4868">
        <v>4859</v>
      </c>
      <c r="H4868">
        <f ca="1" t="shared" si="154"/>
        <v>0.00283418193903651</v>
      </c>
    </row>
    <row r="4869" spans="2:8">
      <c r="B4869" s="31">
        <v>43986</v>
      </c>
      <c r="C4869">
        <v>97.891876</v>
      </c>
      <c r="D4869">
        <f t="shared" si="153"/>
        <v>-3.38680203656532</v>
      </c>
      <c r="E4869">
        <v>-0.00253801449264291</v>
      </c>
      <c r="G4869">
        <v>4860</v>
      </c>
      <c r="H4869">
        <f ca="1" t="shared" si="154"/>
        <v>-0.00924091320756809</v>
      </c>
    </row>
    <row r="4870" spans="2:8">
      <c r="B4870" s="31">
        <v>44645</v>
      </c>
      <c r="C4870">
        <v>429.432281</v>
      </c>
      <c r="D4870">
        <f t="shared" si="153"/>
        <v>0.752723172667124</v>
      </c>
      <c r="E4870">
        <v>-0.00254568892085693</v>
      </c>
      <c r="G4870">
        <v>4861</v>
      </c>
      <c r="H4870">
        <f ca="1" t="shared" si="154"/>
        <v>-0.00776986718298776</v>
      </c>
    </row>
    <row r="4871" spans="2:8">
      <c r="B4871" s="31">
        <v>38726</v>
      </c>
      <c r="C4871">
        <v>106.188652</v>
      </c>
      <c r="D4871">
        <f t="shared" si="153"/>
        <v>0.35299312397336</v>
      </c>
      <c r="E4871">
        <v>-0.00255626184990085</v>
      </c>
      <c r="G4871">
        <v>4862</v>
      </c>
      <c r="H4871">
        <f ca="1" t="shared" si="154"/>
        <v>0.036664980992667</v>
      </c>
    </row>
    <row r="4872" spans="2:8">
      <c r="B4872" s="31">
        <v>38303</v>
      </c>
      <c r="C4872">
        <v>68.704788</v>
      </c>
      <c r="D4872">
        <f t="shared" si="153"/>
        <v>-0.761219261749269</v>
      </c>
      <c r="E4872">
        <v>-0.00255628472356251</v>
      </c>
      <c r="G4872">
        <v>4863</v>
      </c>
      <c r="H4872">
        <f ca="1" t="shared" si="154"/>
        <v>-0.0417574731163857</v>
      </c>
    </row>
    <row r="4873" spans="2:8">
      <c r="B4873" s="31">
        <v>39211</v>
      </c>
      <c r="C4873">
        <v>121.004196</v>
      </c>
      <c r="D4873">
        <f t="shared" si="153"/>
        <v>0.80197813140298</v>
      </c>
      <c r="E4873">
        <v>-0.00255771295732588</v>
      </c>
      <c r="G4873">
        <v>4864</v>
      </c>
      <c r="H4873">
        <f ca="1" t="shared" si="154"/>
        <v>0.0210933542975237</v>
      </c>
    </row>
    <row r="4874" spans="2:8">
      <c r="B4874" s="31">
        <v>37685</v>
      </c>
      <c r="C4874">
        <v>23.961477</v>
      </c>
      <c r="D4874">
        <f t="shared" ref="D4874:D4937" si="155">(C4874-C4875)/C4874</f>
        <v>0.126444083559624</v>
      </c>
      <c r="E4874">
        <v>-0.00256762135322468</v>
      </c>
      <c r="G4874">
        <v>4865</v>
      </c>
      <c r="H4874">
        <f ca="1" t="shared" si="154"/>
        <v>-0.00286577845805989</v>
      </c>
    </row>
    <row r="4875" spans="2:8">
      <c r="B4875" s="31">
        <v>37495</v>
      </c>
      <c r="C4875">
        <v>20.93169</v>
      </c>
      <c r="D4875">
        <f t="shared" si="155"/>
        <v>-4.54283466839037</v>
      </c>
      <c r="E4875">
        <v>-0.00257174647627587</v>
      </c>
      <c r="G4875">
        <v>4866</v>
      </c>
      <c r="H4875">
        <f ca="1" t="shared" ref="H4875:H4938" si="156">_xlfn.NORM.INV(RAND(),N$12,N$13)</f>
        <v>-0.00144083763887814</v>
      </c>
    </row>
    <row r="4876" spans="2:8">
      <c r="B4876" s="31">
        <v>39575</v>
      </c>
      <c r="C4876">
        <v>116.020897</v>
      </c>
      <c r="D4876">
        <f t="shared" si="155"/>
        <v>-2.09584338069719</v>
      </c>
      <c r="E4876">
        <v>-0.00257478616115159</v>
      </c>
      <c r="G4876">
        <v>4867</v>
      </c>
      <c r="H4876">
        <f ca="1" t="shared" si="156"/>
        <v>-0.00373723568620274</v>
      </c>
    </row>
    <row r="4877" spans="2:8">
      <c r="B4877" s="31">
        <v>41649</v>
      </c>
      <c r="C4877">
        <v>359.182526</v>
      </c>
      <c r="D4877">
        <f t="shared" si="155"/>
        <v>0.834680437655812</v>
      </c>
      <c r="E4877">
        <v>-0.00258859753105026</v>
      </c>
      <c r="G4877">
        <v>4868</v>
      </c>
      <c r="H4877">
        <f ca="1" t="shared" si="156"/>
        <v>0.0424046058144486</v>
      </c>
    </row>
    <row r="4878" spans="2:8">
      <c r="B4878" s="31">
        <v>40015</v>
      </c>
      <c r="C4878">
        <v>59.379898</v>
      </c>
      <c r="D4878">
        <f t="shared" si="155"/>
        <v>-8.21804611385489</v>
      </c>
      <c r="E4878">
        <v>-0.0025985393238635</v>
      </c>
      <c r="G4878">
        <v>4869</v>
      </c>
      <c r="H4878">
        <f ca="1" t="shared" si="156"/>
        <v>-0.0491890715002159</v>
      </c>
    </row>
    <row r="4879" spans="2:8">
      <c r="B4879" s="31">
        <v>42079</v>
      </c>
      <c r="C4879">
        <v>547.366638</v>
      </c>
      <c r="D4879">
        <f t="shared" si="155"/>
        <v>0.962236947659934</v>
      </c>
      <c r="E4879">
        <v>-0.00260368626996952</v>
      </c>
      <c r="G4879">
        <v>4870</v>
      </c>
      <c r="H4879">
        <f ca="1" t="shared" si="156"/>
        <v>0.0380686526703423</v>
      </c>
    </row>
    <row r="4880" spans="2:8">
      <c r="B4880" s="31">
        <v>37489</v>
      </c>
      <c r="C4880">
        <v>20.670235</v>
      </c>
      <c r="D4880">
        <f t="shared" si="155"/>
        <v>-2.24416364884095</v>
      </c>
      <c r="E4880">
        <v>-0.00260437290625856</v>
      </c>
      <c r="G4880">
        <v>4871</v>
      </c>
      <c r="H4880">
        <f ca="1" t="shared" si="156"/>
        <v>0.00937104680458546</v>
      </c>
    </row>
    <row r="4881" spans="2:8">
      <c r="B4881" s="31">
        <v>35206</v>
      </c>
      <c r="C4881">
        <v>67.057625</v>
      </c>
      <c r="D4881">
        <f t="shared" si="155"/>
        <v>-0.574274827061054</v>
      </c>
      <c r="E4881">
        <v>-0.00260689220651645</v>
      </c>
      <c r="G4881">
        <v>4872</v>
      </c>
      <c r="H4881">
        <f ca="1" t="shared" si="156"/>
        <v>0.0493619253871475</v>
      </c>
    </row>
    <row r="4882" spans="2:8">
      <c r="B4882" s="31">
        <v>40101</v>
      </c>
      <c r="C4882">
        <v>105.567131</v>
      </c>
      <c r="D4882">
        <f t="shared" si="155"/>
        <v>-3.49055543623706</v>
      </c>
      <c r="E4882">
        <v>-0.00261684671529055</v>
      </c>
      <c r="G4882">
        <v>4873</v>
      </c>
      <c r="H4882">
        <f ca="1" t="shared" si="156"/>
        <v>0.0257238070372614</v>
      </c>
    </row>
    <row r="4883" spans="2:8">
      <c r="B4883" s="31">
        <v>44615</v>
      </c>
      <c r="C4883">
        <v>474.055054</v>
      </c>
      <c r="D4883">
        <f t="shared" si="155"/>
        <v>0.440670867734278</v>
      </c>
      <c r="E4883">
        <v>-0.00262053740281397</v>
      </c>
      <c r="G4883">
        <v>4874</v>
      </c>
      <c r="H4883">
        <f ca="1" t="shared" si="156"/>
        <v>-0.0213417115730516</v>
      </c>
    </row>
    <row r="4884" spans="2:8">
      <c r="B4884" s="31">
        <v>44224</v>
      </c>
      <c r="C4884">
        <v>265.152802</v>
      </c>
      <c r="D4884">
        <f t="shared" si="155"/>
        <v>-0.642616290360756</v>
      </c>
      <c r="E4884">
        <v>-0.00262368715228582</v>
      </c>
      <c r="G4884">
        <v>4875</v>
      </c>
      <c r="H4884">
        <f ca="1" t="shared" si="156"/>
        <v>0.0153039214669644</v>
      </c>
    </row>
    <row r="4885" spans="2:8">
      <c r="B4885" s="31">
        <v>44896</v>
      </c>
      <c r="C4885">
        <v>435.544312</v>
      </c>
      <c r="D4885">
        <f t="shared" si="155"/>
        <v>0.088990364314527</v>
      </c>
      <c r="E4885">
        <v>-0.00262396263368032</v>
      </c>
      <c r="G4885">
        <v>4876</v>
      </c>
      <c r="H4885">
        <f ca="1" t="shared" si="156"/>
        <v>-0.0406047781235473</v>
      </c>
    </row>
    <row r="4886" spans="2:8">
      <c r="B4886" s="31">
        <v>43129</v>
      </c>
      <c r="C4886">
        <v>396.785065</v>
      </c>
      <c r="D4886">
        <f t="shared" si="155"/>
        <v>-0.223074585733211</v>
      </c>
      <c r="E4886">
        <v>-0.00262993265636146</v>
      </c>
      <c r="G4886">
        <v>4877</v>
      </c>
      <c r="H4886">
        <f ca="1" t="shared" si="156"/>
        <v>-0.00730222238356792</v>
      </c>
    </row>
    <row r="4887" spans="2:8">
      <c r="B4887" s="31">
        <v>42003</v>
      </c>
      <c r="C4887">
        <v>485.297729</v>
      </c>
      <c r="D4887">
        <f t="shared" si="155"/>
        <v>0.611314472069166</v>
      </c>
      <c r="E4887">
        <v>-0.00263290125555068</v>
      </c>
      <c r="G4887">
        <v>4878</v>
      </c>
      <c r="H4887">
        <f ca="1" t="shared" si="156"/>
        <v>0.0023099231495617</v>
      </c>
    </row>
    <row r="4888" spans="2:8">
      <c r="B4888" s="31">
        <v>43409</v>
      </c>
      <c r="C4888">
        <v>188.628204</v>
      </c>
      <c r="D4888">
        <f t="shared" si="155"/>
        <v>0.825568184914701</v>
      </c>
      <c r="E4888">
        <v>-0.00263429852727646</v>
      </c>
      <c r="G4888">
        <v>4879</v>
      </c>
      <c r="H4888">
        <f ca="1" t="shared" si="156"/>
        <v>-0.00447018292970427</v>
      </c>
    </row>
    <row r="4889" spans="2:8">
      <c r="B4889" s="31">
        <v>35838</v>
      </c>
      <c r="C4889">
        <v>32.90276</v>
      </c>
      <c r="D4889">
        <f t="shared" si="155"/>
        <v>-17.3476119632517</v>
      </c>
      <c r="E4889">
        <v>-0.00263607065182373</v>
      </c>
      <c r="G4889">
        <v>4880</v>
      </c>
      <c r="H4889">
        <f ca="1" t="shared" si="156"/>
        <v>0.0403922834203502</v>
      </c>
    </row>
    <row r="4890" spans="2:8">
      <c r="B4890" s="31">
        <v>45168</v>
      </c>
      <c r="C4890">
        <v>603.687073</v>
      </c>
      <c r="D4890">
        <f t="shared" si="155"/>
        <v>0.866791318554539</v>
      </c>
      <c r="E4890">
        <v>-0.00264225137714669</v>
      </c>
      <c r="G4890">
        <v>4881</v>
      </c>
      <c r="H4890">
        <f ca="1" t="shared" si="156"/>
        <v>-0.0382710127092844</v>
      </c>
    </row>
    <row r="4891" spans="2:8">
      <c r="B4891" s="31">
        <v>38093</v>
      </c>
      <c r="C4891">
        <v>80.416359</v>
      </c>
      <c r="D4891">
        <f t="shared" si="155"/>
        <v>-0.479686452852211</v>
      </c>
      <c r="E4891">
        <v>-0.00265342776834752</v>
      </c>
      <c r="G4891">
        <v>4882</v>
      </c>
      <c r="H4891">
        <f ca="1" t="shared" si="156"/>
        <v>-0.01632343559428</v>
      </c>
    </row>
    <row r="4892" spans="2:8">
      <c r="B4892" s="31">
        <v>39402</v>
      </c>
      <c r="C4892">
        <v>118.990997</v>
      </c>
      <c r="D4892">
        <f t="shared" si="155"/>
        <v>-7.51955211367798</v>
      </c>
      <c r="E4892">
        <v>-0.00265382262491675</v>
      </c>
      <c r="G4892">
        <v>4883</v>
      </c>
      <c r="H4892">
        <f ca="1" t="shared" si="156"/>
        <v>-0.00529388674099707</v>
      </c>
    </row>
    <row r="4893" spans="2:8">
      <c r="B4893" s="31">
        <v>45510</v>
      </c>
      <c r="C4893">
        <v>1013.75</v>
      </c>
      <c r="D4893">
        <f t="shared" si="155"/>
        <v>0.977220686559803</v>
      </c>
      <c r="E4893">
        <v>-0.00266339038224416</v>
      </c>
      <c r="G4893">
        <v>4884</v>
      </c>
      <c r="H4893">
        <f ca="1" t="shared" si="156"/>
        <v>-0.000818309997727442</v>
      </c>
    </row>
    <row r="4894" spans="2:8">
      <c r="B4894" s="31">
        <v>37697</v>
      </c>
      <c r="C4894">
        <v>23.092529</v>
      </c>
      <c r="D4894">
        <f t="shared" si="155"/>
        <v>-14.1962573263413</v>
      </c>
      <c r="E4894">
        <v>-0.00266397846680195</v>
      </c>
      <c r="G4894">
        <v>4885</v>
      </c>
      <c r="H4894">
        <f ca="1" t="shared" si="156"/>
        <v>-0.0529946761522488</v>
      </c>
    </row>
    <row r="4895" spans="2:8">
      <c r="B4895" s="31">
        <v>43174</v>
      </c>
      <c r="C4895">
        <v>350.920013</v>
      </c>
      <c r="D4895">
        <f t="shared" si="155"/>
        <v>0.833891528437849</v>
      </c>
      <c r="E4895">
        <v>-0.00269042221880913</v>
      </c>
      <c r="G4895">
        <v>4886</v>
      </c>
      <c r="H4895">
        <f ca="1" t="shared" si="156"/>
        <v>-0.0389796602560028</v>
      </c>
    </row>
    <row r="4896" spans="2:8">
      <c r="B4896" s="31">
        <v>37935</v>
      </c>
      <c r="C4896">
        <v>58.290787</v>
      </c>
      <c r="D4896">
        <f t="shared" si="155"/>
        <v>-0.104985544285069</v>
      </c>
      <c r="E4896">
        <v>-0.00269157457078082</v>
      </c>
      <c r="G4896">
        <v>4887</v>
      </c>
      <c r="H4896">
        <f ca="1" t="shared" si="156"/>
        <v>-0.0365217434853767</v>
      </c>
    </row>
    <row r="4897" spans="2:8">
      <c r="B4897" s="31">
        <v>35615</v>
      </c>
      <c r="C4897">
        <v>64.410477</v>
      </c>
      <c r="D4897">
        <f t="shared" si="155"/>
        <v>0.0781019367392668</v>
      </c>
      <c r="E4897">
        <v>-0.00269307119088717</v>
      </c>
      <c r="G4897">
        <v>4888</v>
      </c>
      <c r="H4897">
        <f ca="1" t="shared" si="156"/>
        <v>-0.00110468381411992</v>
      </c>
    </row>
    <row r="4898" spans="2:8">
      <c r="B4898" s="31">
        <v>35123</v>
      </c>
      <c r="C4898">
        <v>59.379894</v>
      </c>
      <c r="D4898">
        <f t="shared" si="155"/>
        <v>0.326997350315243</v>
      </c>
      <c r="E4898">
        <v>-0.00270825677122288</v>
      </c>
      <c r="G4898">
        <v>4889</v>
      </c>
      <c r="H4898">
        <f ca="1" t="shared" si="156"/>
        <v>0.0157413196671983</v>
      </c>
    </row>
    <row r="4899" spans="2:8">
      <c r="B4899" s="31">
        <v>34537</v>
      </c>
      <c r="C4899">
        <v>39.962826</v>
      </c>
      <c r="D4899">
        <f t="shared" si="155"/>
        <v>0.0103812478126547</v>
      </c>
      <c r="E4899">
        <v>-0.00270971827668048</v>
      </c>
      <c r="G4899">
        <v>4890</v>
      </c>
      <c r="H4899">
        <f ca="1" t="shared" si="156"/>
        <v>0.0144714721639092</v>
      </c>
    </row>
    <row r="4900" spans="2:8">
      <c r="B4900" s="31">
        <v>34375</v>
      </c>
      <c r="C4900">
        <v>39.547962</v>
      </c>
      <c r="D4900">
        <f t="shared" si="155"/>
        <v>-0.00775180273511941</v>
      </c>
      <c r="E4900">
        <v>-0.00271703002040913</v>
      </c>
      <c r="G4900">
        <v>4891</v>
      </c>
      <c r="H4900">
        <f ca="1" t="shared" si="156"/>
        <v>-0.0132717654356685</v>
      </c>
    </row>
    <row r="4901" spans="2:8">
      <c r="B4901" s="31">
        <v>34540</v>
      </c>
      <c r="C4901">
        <v>39.85453</v>
      </c>
      <c r="D4901">
        <f t="shared" si="155"/>
        <v>-2.78064724386412</v>
      </c>
      <c r="E4901">
        <v>-0.00271728207558847</v>
      </c>
      <c r="G4901">
        <v>4892</v>
      </c>
      <c r="H4901">
        <f ca="1" t="shared" si="156"/>
        <v>0.0410470820827428</v>
      </c>
    </row>
    <row r="4902" spans="2:8">
      <c r="B4902" s="31">
        <v>39080</v>
      </c>
      <c r="C4902">
        <v>150.675919</v>
      </c>
      <c r="D4902">
        <f t="shared" si="155"/>
        <v>-2.01922093470026</v>
      </c>
      <c r="E4902">
        <v>-0.0027203816158573</v>
      </c>
      <c r="G4902">
        <v>4893</v>
      </c>
      <c r="H4902">
        <f ca="1" t="shared" si="156"/>
        <v>-0.00328189136027059</v>
      </c>
    </row>
    <row r="4903" spans="2:8">
      <c r="B4903" s="31">
        <v>44810</v>
      </c>
      <c r="C4903">
        <v>454.923889</v>
      </c>
      <c r="D4903">
        <f t="shared" si="155"/>
        <v>0.887487207777739</v>
      </c>
      <c r="E4903">
        <v>-0.00273080844958668</v>
      </c>
      <c r="G4903">
        <v>4894</v>
      </c>
      <c r="H4903">
        <f ca="1" t="shared" si="156"/>
        <v>-0.0316079534870591</v>
      </c>
    </row>
    <row r="4904" spans="2:8">
      <c r="B4904" s="31">
        <v>35019</v>
      </c>
      <c r="C4904">
        <v>51.184757</v>
      </c>
      <c r="D4904">
        <f t="shared" si="155"/>
        <v>-2.53742144365363</v>
      </c>
      <c r="E4904">
        <v>-0.00273220013528643</v>
      </c>
      <c r="G4904">
        <v>4895</v>
      </c>
      <c r="H4904">
        <f ca="1" t="shared" si="156"/>
        <v>0.0487361060272658</v>
      </c>
    </row>
    <row r="4905" spans="2:8">
      <c r="B4905" s="31">
        <v>40753</v>
      </c>
      <c r="C4905">
        <v>181.062057</v>
      </c>
      <c r="D4905">
        <f t="shared" si="155"/>
        <v>0.718852967631976</v>
      </c>
      <c r="E4905">
        <v>-0.00274235810764035</v>
      </c>
      <c r="G4905">
        <v>4896</v>
      </c>
      <c r="H4905">
        <f ca="1" t="shared" si="156"/>
        <v>0.000388233199004745</v>
      </c>
    </row>
    <row r="4906" spans="2:8">
      <c r="B4906" s="31">
        <v>35037</v>
      </c>
      <c r="C4906">
        <v>50.90506</v>
      </c>
      <c r="D4906">
        <f t="shared" si="155"/>
        <v>-2.60756855998205</v>
      </c>
      <c r="E4906">
        <v>-0.0027472121631917</v>
      </c>
      <c r="G4906">
        <v>4897</v>
      </c>
      <c r="H4906">
        <f ca="1" t="shared" si="156"/>
        <v>0.0142287620735132</v>
      </c>
    </row>
    <row r="4907" spans="2:8">
      <c r="B4907" s="31">
        <v>40711</v>
      </c>
      <c r="C4907">
        <v>183.643494</v>
      </c>
      <c r="D4907">
        <f t="shared" si="155"/>
        <v>0.924376221027465</v>
      </c>
      <c r="E4907">
        <v>-0.0027524960944164</v>
      </c>
      <c r="G4907">
        <v>4898</v>
      </c>
      <c r="H4907">
        <f ca="1" t="shared" si="156"/>
        <v>0.0245481160157836</v>
      </c>
    </row>
    <row r="4908" spans="2:8">
      <c r="B4908" s="31">
        <v>36924</v>
      </c>
      <c r="C4908">
        <v>13.887815</v>
      </c>
      <c r="D4908">
        <f t="shared" si="155"/>
        <v>-20.4255348303531</v>
      </c>
      <c r="E4908">
        <v>-0.00276854206367236</v>
      </c>
      <c r="G4908">
        <v>4899</v>
      </c>
      <c r="H4908">
        <f ca="1" t="shared" si="156"/>
        <v>-0.00775228801125549</v>
      </c>
    </row>
    <row r="4909" spans="2:8">
      <c r="B4909" s="31">
        <v>41269</v>
      </c>
      <c r="C4909">
        <v>297.553864</v>
      </c>
      <c r="D4909">
        <f t="shared" si="155"/>
        <v>0.744762003830002</v>
      </c>
      <c r="E4909">
        <v>-0.00277685185765237</v>
      </c>
      <c r="G4909">
        <v>4900</v>
      </c>
      <c r="H4909">
        <f ca="1" t="shared" si="156"/>
        <v>0.0103907483175329</v>
      </c>
    </row>
    <row r="4910" spans="2:8">
      <c r="B4910" s="31">
        <v>39674</v>
      </c>
      <c r="C4910">
        <v>75.947052</v>
      </c>
      <c r="D4910">
        <f t="shared" si="155"/>
        <v>-4.41293111679964</v>
      </c>
      <c r="E4910">
        <v>-0.00277783000714753</v>
      </c>
      <c r="G4910">
        <v>4901</v>
      </c>
      <c r="H4910">
        <f ca="1" t="shared" si="156"/>
        <v>0.0184463060876029</v>
      </c>
    </row>
    <row r="4911" spans="2:8">
      <c r="B4911" s="31">
        <v>42999</v>
      </c>
      <c r="C4911">
        <v>411.096161</v>
      </c>
      <c r="D4911">
        <f t="shared" si="155"/>
        <v>0.877873308576093</v>
      </c>
      <c r="E4911">
        <v>-0.00278016218205458</v>
      </c>
      <c r="G4911">
        <v>4902</v>
      </c>
      <c r="H4911">
        <f ca="1" t="shared" si="156"/>
        <v>0.00576131304500367</v>
      </c>
    </row>
    <row r="4912" spans="2:8">
      <c r="B4912" s="31">
        <v>35023</v>
      </c>
      <c r="C4912">
        <v>50.205814</v>
      </c>
      <c r="D4912">
        <f t="shared" si="155"/>
        <v>0.158783124201512</v>
      </c>
      <c r="E4912">
        <v>-0.00278555388027371</v>
      </c>
      <c r="G4912">
        <v>4903</v>
      </c>
      <c r="H4912">
        <f ca="1" t="shared" si="156"/>
        <v>-0.000841742156790739</v>
      </c>
    </row>
    <row r="4913" spans="2:8">
      <c r="B4913" s="31">
        <v>39925</v>
      </c>
      <c r="C4913">
        <v>42.233978</v>
      </c>
      <c r="D4913">
        <f t="shared" si="155"/>
        <v>-7.84311342871846</v>
      </c>
      <c r="E4913">
        <v>-0.00279386421994154</v>
      </c>
      <c r="G4913">
        <v>4904</v>
      </c>
      <c r="H4913">
        <f ca="1" t="shared" si="156"/>
        <v>0.0179024065801333</v>
      </c>
    </row>
    <row r="4914" spans="2:8">
      <c r="B4914" s="31">
        <v>43146</v>
      </c>
      <c r="C4914">
        <v>373.479858</v>
      </c>
      <c r="D4914">
        <f t="shared" si="155"/>
        <v>0.571447585267102</v>
      </c>
      <c r="E4914">
        <v>-0.00279404090380694</v>
      </c>
      <c r="G4914">
        <v>4905</v>
      </c>
      <c r="H4914">
        <f ca="1" t="shared" si="156"/>
        <v>-0.0118291133177427</v>
      </c>
    </row>
    <row r="4915" spans="2:8">
      <c r="B4915" s="31">
        <v>43801</v>
      </c>
      <c r="C4915">
        <v>160.055695</v>
      </c>
      <c r="D4915">
        <f t="shared" si="155"/>
        <v>-1.76063343450541</v>
      </c>
      <c r="E4915">
        <v>-0.00279414612519735</v>
      </c>
      <c r="G4915">
        <v>4906</v>
      </c>
      <c r="H4915">
        <f ca="1" t="shared" si="156"/>
        <v>-0.0132745363912858</v>
      </c>
    </row>
    <row r="4916" spans="2:8">
      <c r="B4916" s="31">
        <v>42947</v>
      </c>
      <c r="C4916">
        <v>441.855103</v>
      </c>
      <c r="D4916">
        <f t="shared" si="155"/>
        <v>0.0952926190376033</v>
      </c>
      <c r="E4916">
        <v>-0.0028115076448489</v>
      </c>
      <c r="G4916">
        <v>4907</v>
      </c>
      <c r="H4916">
        <f ca="1" t="shared" si="156"/>
        <v>-0.0434300137499156</v>
      </c>
    </row>
    <row r="4917" spans="2:8">
      <c r="B4917" s="31">
        <v>41704</v>
      </c>
      <c r="C4917">
        <v>399.749573</v>
      </c>
      <c r="D4917">
        <f t="shared" si="155"/>
        <v>0.727016976701061</v>
      </c>
      <c r="E4917">
        <v>-0.00281563527773919</v>
      </c>
      <c r="G4917">
        <v>4908</v>
      </c>
      <c r="H4917">
        <f ca="1" t="shared" si="156"/>
        <v>0.0256558253764437</v>
      </c>
    </row>
    <row r="4918" spans="2:8">
      <c r="B4918" s="31">
        <v>39563</v>
      </c>
      <c r="C4918">
        <v>109.124847</v>
      </c>
      <c r="D4918">
        <f t="shared" si="155"/>
        <v>-4.65221072887277</v>
      </c>
      <c r="E4918">
        <v>-0.00281573819755272</v>
      </c>
      <c r="G4918">
        <v>4909</v>
      </c>
      <c r="H4918">
        <f ca="1" t="shared" si="156"/>
        <v>-0.00608940663659898</v>
      </c>
    </row>
    <row r="4919" spans="2:8">
      <c r="B4919" s="31">
        <v>45194</v>
      </c>
      <c r="C4919">
        <v>616.796631</v>
      </c>
      <c r="D4919">
        <f t="shared" si="155"/>
        <v>0.651847921653126</v>
      </c>
      <c r="E4919">
        <v>-0.00282853198658265</v>
      </c>
      <c r="G4919">
        <v>4910</v>
      </c>
      <c r="H4919">
        <f ca="1" t="shared" si="156"/>
        <v>0.0111119728066766</v>
      </c>
    </row>
    <row r="4920" spans="2:8">
      <c r="B4920" s="31">
        <v>40574</v>
      </c>
      <c r="C4920">
        <v>214.739029</v>
      </c>
      <c r="D4920">
        <f t="shared" si="155"/>
        <v>0.622334452299307</v>
      </c>
      <c r="E4920">
        <v>-0.00283327163596335</v>
      </c>
      <c r="G4920">
        <v>4911</v>
      </c>
      <c r="H4920">
        <f ca="1" t="shared" si="156"/>
        <v>-0.0368385791572448</v>
      </c>
    </row>
    <row r="4921" spans="2:8">
      <c r="B4921" s="31">
        <v>38582</v>
      </c>
      <c r="C4921">
        <v>81.099533</v>
      </c>
      <c r="D4921">
        <f t="shared" si="155"/>
        <v>-0.939871564981761</v>
      </c>
      <c r="E4921">
        <v>-0.00284020131164011</v>
      </c>
      <c r="G4921">
        <v>4912</v>
      </c>
      <c r="H4921">
        <f ca="1" t="shared" si="156"/>
        <v>0.0301643972147115</v>
      </c>
    </row>
    <row r="4922" spans="2:8">
      <c r="B4922" s="31">
        <v>43634</v>
      </c>
      <c r="C4922">
        <v>157.322678</v>
      </c>
      <c r="D4922">
        <f t="shared" si="155"/>
        <v>0.845443706469324</v>
      </c>
      <c r="E4922">
        <v>-0.00284268616378365</v>
      </c>
      <c r="G4922">
        <v>4913</v>
      </c>
      <c r="H4922">
        <f ca="1" t="shared" si="156"/>
        <v>0.0139813151779492</v>
      </c>
    </row>
    <row r="4923" spans="2:8">
      <c r="B4923" s="31">
        <v>37705</v>
      </c>
      <c r="C4923">
        <v>24.31521</v>
      </c>
      <c r="D4923">
        <f t="shared" si="155"/>
        <v>-0.461382607840936</v>
      </c>
      <c r="E4923">
        <v>-0.00284628428049767</v>
      </c>
      <c r="G4923">
        <v>4914</v>
      </c>
      <c r="H4923">
        <f ca="1" t="shared" si="156"/>
        <v>0.0145101187706223</v>
      </c>
    </row>
    <row r="4924" spans="2:8">
      <c r="B4924" s="31">
        <v>35860</v>
      </c>
      <c r="C4924">
        <v>35.533825</v>
      </c>
      <c r="D4924">
        <f t="shared" si="155"/>
        <v>-7.3242355980534</v>
      </c>
      <c r="E4924">
        <v>-0.00284768104756519</v>
      </c>
      <c r="G4924">
        <v>4915</v>
      </c>
      <c r="H4924">
        <f ca="1" t="shared" si="156"/>
        <v>0.0336918076802512</v>
      </c>
    </row>
    <row r="4925" spans="2:8">
      <c r="B4925" s="31">
        <v>42278</v>
      </c>
      <c r="C4925">
        <v>295.791931</v>
      </c>
      <c r="D4925">
        <f t="shared" si="155"/>
        <v>-0.880436752008628</v>
      </c>
      <c r="E4925">
        <v>-0.00285467895336209</v>
      </c>
      <c r="G4925">
        <v>4916</v>
      </c>
      <c r="H4925">
        <f ca="1" t="shared" si="156"/>
        <v>-0.0261866753957234</v>
      </c>
    </row>
    <row r="4926" spans="2:8">
      <c r="B4926" s="31">
        <v>42103</v>
      </c>
      <c r="C4926">
        <v>556.218018</v>
      </c>
      <c r="D4926">
        <f t="shared" si="155"/>
        <v>0.157008347759062</v>
      </c>
      <c r="E4926">
        <v>-0.00285754137507986</v>
      </c>
      <c r="G4926">
        <v>4917</v>
      </c>
      <c r="H4926">
        <f ca="1" t="shared" si="156"/>
        <v>-0.00452614528393538</v>
      </c>
    </row>
    <row r="4927" spans="2:8">
      <c r="B4927" s="31">
        <v>42723</v>
      </c>
      <c r="C4927">
        <v>468.887146</v>
      </c>
      <c r="D4927">
        <f t="shared" si="155"/>
        <v>0.876351118825509</v>
      </c>
      <c r="E4927">
        <v>-0.00286140281610537</v>
      </c>
      <c r="G4927">
        <v>4918</v>
      </c>
      <c r="H4927">
        <f ca="1" t="shared" si="156"/>
        <v>-0.0413569767596482</v>
      </c>
    </row>
    <row r="4928" spans="2:8">
      <c r="B4928" s="31">
        <v>35585</v>
      </c>
      <c r="C4928">
        <v>57.977371</v>
      </c>
      <c r="D4928">
        <f t="shared" si="155"/>
        <v>-5.87015099391106</v>
      </c>
      <c r="E4928">
        <v>-0.00286780854550998</v>
      </c>
      <c r="G4928">
        <v>4919</v>
      </c>
      <c r="H4928">
        <f ca="1" t="shared" si="156"/>
        <v>0.0498225170895122</v>
      </c>
    </row>
    <row r="4929" spans="2:8">
      <c r="B4929" s="31">
        <v>42332</v>
      </c>
      <c r="C4929">
        <v>398.313293</v>
      </c>
      <c r="D4929">
        <f t="shared" si="155"/>
        <v>-0.0397026342778875</v>
      </c>
      <c r="E4929">
        <v>-0.00286808153299574</v>
      </c>
      <c r="G4929">
        <v>4920</v>
      </c>
      <c r="H4929">
        <f ca="1" t="shared" si="156"/>
        <v>0.00637771382422742</v>
      </c>
    </row>
    <row r="4930" spans="2:8">
      <c r="B4930" s="31">
        <v>44910</v>
      </c>
      <c r="C4930">
        <v>414.12738</v>
      </c>
      <c r="D4930">
        <f t="shared" si="155"/>
        <v>0.68434158108551</v>
      </c>
      <c r="E4930">
        <v>-0.00287963572947039</v>
      </c>
      <c r="G4930">
        <v>4921</v>
      </c>
      <c r="H4930">
        <f ca="1" t="shared" si="156"/>
        <v>0.000897536105544951</v>
      </c>
    </row>
    <row r="4931" spans="2:8">
      <c r="B4931" s="31">
        <v>40319</v>
      </c>
      <c r="C4931">
        <v>130.722794</v>
      </c>
      <c r="D4931">
        <f t="shared" si="155"/>
        <v>-6.5415307907204</v>
      </c>
      <c r="E4931">
        <v>-0.00288769072668384</v>
      </c>
      <c r="G4931">
        <v>4922</v>
      </c>
      <c r="H4931">
        <f ca="1" t="shared" si="156"/>
        <v>-0.0140755371060175</v>
      </c>
    </row>
    <row r="4932" spans="2:8">
      <c r="B4932" s="31">
        <v>45456</v>
      </c>
      <c r="C4932">
        <v>985.849976</v>
      </c>
      <c r="D4932">
        <f t="shared" si="155"/>
        <v>0.773528980640762</v>
      </c>
      <c r="E4932">
        <v>-0.00289094291158155</v>
      </c>
      <c r="G4932">
        <v>4923</v>
      </c>
      <c r="H4932">
        <f ca="1" t="shared" si="156"/>
        <v>-0.0421954098504566</v>
      </c>
    </row>
    <row r="4933" spans="2:8">
      <c r="B4933" s="31">
        <v>40479</v>
      </c>
      <c r="C4933">
        <v>223.266449</v>
      </c>
      <c r="D4933">
        <f t="shared" si="155"/>
        <v>-0.304231210306032</v>
      </c>
      <c r="E4933">
        <v>-0.00289277230364335</v>
      </c>
      <c r="G4933">
        <v>4924</v>
      </c>
      <c r="H4933">
        <f ca="1" t="shared" si="156"/>
        <v>0.0345817439947676</v>
      </c>
    </row>
    <row r="4934" spans="2:8">
      <c r="B4934" s="31">
        <v>44319</v>
      </c>
      <c r="C4934">
        <v>291.191071</v>
      </c>
      <c r="D4934">
        <f t="shared" si="155"/>
        <v>0.478042759078969</v>
      </c>
      <c r="E4934">
        <v>-0.0029009337308972</v>
      </c>
      <c r="G4934">
        <v>4925</v>
      </c>
      <c r="H4934">
        <f ca="1" t="shared" si="156"/>
        <v>0.0204555129664552</v>
      </c>
    </row>
    <row r="4935" spans="2:8">
      <c r="B4935" s="31">
        <v>39092</v>
      </c>
      <c r="C4935">
        <v>151.989288</v>
      </c>
      <c r="D4935">
        <f t="shared" si="155"/>
        <v>0.463649346130235</v>
      </c>
      <c r="E4935">
        <v>-0.00291684371861789</v>
      </c>
      <c r="G4935">
        <v>4926</v>
      </c>
      <c r="H4935">
        <f ca="1" t="shared" si="156"/>
        <v>-0.0142756554332215</v>
      </c>
    </row>
    <row r="4936" spans="2:8">
      <c r="B4936" s="31">
        <v>38349</v>
      </c>
      <c r="C4936">
        <v>81.519554</v>
      </c>
      <c r="D4936">
        <f t="shared" si="155"/>
        <v>-4.58011839711488</v>
      </c>
      <c r="E4936">
        <v>-0.0029381539550622</v>
      </c>
      <c r="G4936">
        <v>4927</v>
      </c>
      <c r="H4936">
        <f ca="1" t="shared" si="156"/>
        <v>0.00828840693223288</v>
      </c>
    </row>
    <row r="4937" spans="2:8">
      <c r="B4937" s="31">
        <v>42552</v>
      </c>
      <c r="C4937">
        <v>454.888763</v>
      </c>
      <c r="D4937">
        <f t="shared" si="155"/>
        <v>0.878704372391806</v>
      </c>
      <c r="E4937">
        <v>-0.0029482504495281</v>
      </c>
      <c r="G4937">
        <v>4928</v>
      </c>
      <c r="H4937">
        <f ca="1" t="shared" si="156"/>
        <v>-0.0115466078066468</v>
      </c>
    </row>
    <row r="4938" spans="2:8">
      <c r="B4938" s="31">
        <v>35503</v>
      </c>
      <c r="C4938">
        <v>55.176018</v>
      </c>
      <c r="D4938">
        <f t="shared" ref="D4938:D5001" si="157">(C4938-C4939)/C4938</f>
        <v>0.528375643200638</v>
      </c>
      <c r="E4938">
        <v>-0.0029482736503385</v>
      </c>
      <c r="G4938">
        <v>4929</v>
      </c>
      <c r="H4938">
        <f ca="1" t="shared" si="156"/>
        <v>0.029577681656719</v>
      </c>
    </row>
    <row r="4939" spans="2:8">
      <c r="B4939" s="31">
        <v>37589</v>
      </c>
      <c r="C4939">
        <v>26.022354</v>
      </c>
      <c r="D4939">
        <f t="shared" si="157"/>
        <v>-6.77332488828643</v>
      </c>
      <c r="E4939">
        <v>-0.00295495941681527</v>
      </c>
      <c r="G4939">
        <v>4930</v>
      </c>
      <c r="H4939">
        <f ca="1" t="shared" ref="H4939:H5002" si="158">_xlfn.NORM.INV(RAND(),N$12,N$13)</f>
        <v>0.013259343035856</v>
      </c>
    </row>
    <row r="4940" spans="2:8">
      <c r="B4940" s="31">
        <v>40449</v>
      </c>
      <c r="C4940">
        <v>202.280212</v>
      </c>
      <c r="D4940">
        <f t="shared" si="157"/>
        <v>0.0798704126333425</v>
      </c>
      <c r="E4940">
        <v>-0.0029616144558915</v>
      </c>
      <c r="G4940">
        <v>4931</v>
      </c>
      <c r="H4940">
        <f ca="1" t="shared" si="158"/>
        <v>-0.00822186864217291</v>
      </c>
    </row>
    <row r="4941" spans="2:8">
      <c r="B4941" s="31">
        <v>40724</v>
      </c>
      <c r="C4941">
        <v>186.124008</v>
      </c>
      <c r="D4941">
        <f t="shared" si="157"/>
        <v>0.300509604327884</v>
      </c>
      <c r="E4941">
        <v>-0.00296725288658088</v>
      </c>
      <c r="G4941">
        <v>4932</v>
      </c>
      <c r="H4941">
        <f ca="1" t="shared" si="158"/>
        <v>0.00703971878985396</v>
      </c>
    </row>
    <row r="4942" spans="2:8">
      <c r="B4942" s="31">
        <v>38770</v>
      </c>
      <c r="C4942">
        <v>130.191956</v>
      </c>
      <c r="D4942">
        <f t="shared" si="157"/>
        <v>-0.411442332120734</v>
      </c>
      <c r="E4942">
        <v>-0.00296943076882567</v>
      </c>
      <c r="G4942">
        <v>4933</v>
      </c>
      <c r="H4942">
        <f ca="1" t="shared" si="158"/>
        <v>0.0414781234461602</v>
      </c>
    </row>
    <row r="4943" spans="2:8">
      <c r="B4943" s="31">
        <v>43482</v>
      </c>
      <c r="C4943">
        <v>183.758438</v>
      </c>
      <c r="D4943">
        <f t="shared" si="157"/>
        <v>0.864869312831229</v>
      </c>
      <c r="E4943">
        <v>-0.0029745572826429</v>
      </c>
      <c r="G4943">
        <v>4934</v>
      </c>
      <c r="H4943">
        <f ca="1" t="shared" si="158"/>
        <v>0.00727479786631989</v>
      </c>
    </row>
    <row r="4944" spans="2:8">
      <c r="B4944" s="31">
        <v>35975</v>
      </c>
      <c r="C4944">
        <v>24.831404</v>
      </c>
      <c r="D4944">
        <f t="shared" si="157"/>
        <v>-1.78549883848694</v>
      </c>
      <c r="E4944">
        <v>-0.00299225931807961</v>
      </c>
      <c r="G4944">
        <v>4935</v>
      </c>
      <c r="H4944">
        <f ca="1" t="shared" si="158"/>
        <v>0.0164136857463599</v>
      </c>
    </row>
    <row r="4945" spans="2:8">
      <c r="B4945" s="31">
        <v>38469</v>
      </c>
      <c r="C4945">
        <v>69.167847</v>
      </c>
      <c r="D4945">
        <f t="shared" si="157"/>
        <v>-0.113009329320313</v>
      </c>
      <c r="E4945">
        <v>-0.00300155359758415</v>
      </c>
      <c r="G4945">
        <v>4936</v>
      </c>
      <c r="H4945">
        <f ca="1" t="shared" si="158"/>
        <v>-0.00878031739921874</v>
      </c>
    </row>
    <row r="4946" spans="2:8">
      <c r="B4946" s="31">
        <v>38334</v>
      </c>
      <c r="C4946">
        <v>76.984459</v>
      </c>
      <c r="D4946">
        <f t="shared" si="157"/>
        <v>-1.86671244906716</v>
      </c>
      <c r="E4946">
        <v>-0.00300777589409303</v>
      </c>
      <c r="G4946">
        <v>4937</v>
      </c>
      <c r="H4946">
        <f ca="1" t="shared" si="158"/>
        <v>0.0137259309217915</v>
      </c>
    </row>
    <row r="4947" spans="2:8">
      <c r="B4947" s="31">
        <v>40560</v>
      </c>
      <c r="C4947">
        <v>220.692307</v>
      </c>
      <c r="D4947">
        <f t="shared" si="157"/>
        <v>0.644462350923723</v>
      </c>
      <c r="E4947">
        <v>-0.00301141443956172</v>
      </c>
      <c r="G4947">
        <v>4938</v>
      </c>
      <c r="H4947">
        <f ca="1" t="shared" si="158"/>
        <v>0.071842062529543</v>
      </c>
    </row>
    <row r="4948" spans="2:8">
      <c r="B4948" s="31">
        <v>38043</v>
      </c>
      <c r="C4948">
        <v>78.464424</v>
      </c>
      <c r="D4948">
        <f t="shared" si="157"/>
        <v>0.160405243018161</v>
      </c>
      <c r="E4948">
        <v>-0.00302144574463456</v>
      </c>
      <c r="G4948">
        <v>4939</v>
      </c>
      <c r="H4948">
        <f ca="1" t="shared" si="158"/>
        <v>-0.0260585340860262</v>
      </c>
    </row>
    <row r="4949" spans="2:8">
      <c r="B4949" s="31">
        <v>38252</v>
      </c>
      <c r="C4949">
        <v>65.878319</v>
      </c>
      <c r="D4949">
        <f t="shared" si="157"/>
        <v>0.69604121198053</v>
      </c>
      <c r="E4949">
        <v>-0.00303005606442378</v>
      </c>
      <c r="G4949">
        <v>4940</v>
      </c>
      <c r="H4949">
        <f ca="1" t="shared" si="158"/>
        <v>0.000547914568138921</v>
      </c>
    </row>
    <row r="4950" spans="2:8">
      <c r="B4950" s="31">
        <v>36699</v>
      </c>
      <c r="C4950">
        <v>20.024294</v>
      </c>
      <c r="D4950">
        <f t="shared" si="157"/>
        <v>-1.64207077662763</v>
      </c>
      <c r="E4950">
        <v>-0.00307206835856472</v>
      </c>
      <c r="G4950">
        <v>4941</v>
      </c>
      <c r="H4950">
        <f ca="1" t="shared" si="158"/>
        <v>0.0142816587700506</v>
      </c>
    </row>
    <row r="4951" spans="2:8">
      <c r="B4951" s="31">
        <v>35557</v>
      </c>
      <c r="C4951">
        <v>52.905602</v>
      </c>
      <c r="D4951">
        <f t="shared" si="157"/>
        <v>-6.62827346714626</v>
      </c>
      <c r="E4951">
        <v>-0.00307492956984024</v>
      </c>
      <c r="G4951">
        <v>4942</v>
      </c>
      <c r="H4951">
        <f ca="1" t="shared" si="158"/>
        <v>0.0439549629529655</v>
      </c>
    </row>
    <row r="4952" spans="2:8">
      <c r="B4952" s="31">
        <v>42326</v>
      </c>
      <c r="C4952">
        <v>403.5784</v>
      </c>
      <c r="D4952">
        <f t="shared" si="157"/>
        <v>0.347574421723264</v>
      </c>
      <c r="E4952">
        <v>-0.00307694861766645</v>
      </c>
      <c r="G4952">
        <v>4943</v>
      </c>
      <c r="H4952">
        <f ca="1" t="shared" si="158"/>
        <v>0.0454977051332578</v>
      </c>
    </row>
    <row r="4953" spans="2:8">
      <c r="B4953" s="31">
        <v>41058</v>
      </c>
      <c r="C4953">
        <v>263.304871</v>
      </c>
      <c r="D4953">
        <f t="shared" si="157"/>
        <v>0.914925819963277</v>
      </c>
      <c r="E4953">
        <v>-0.00308241544076873</v>
      </c>
      <c r="G4953">
        <v>4944</v>
      </c>
      <c r="H4953">
        <f ca="1" t="shared" si="158"/>
        <v>0.00609274900983934</v>
      </c>
    </row>
    <row r="4954" spans="2:8">
      <c r="B4954" s="31">
        <v>37573</v>
      </c>
      <c r="C4954">
        <v>22.400446</v>
      </c>
      <c r="D4954">
        <f t="shared" si="157"/>
        <v>-1.64535407018235</v>
      </c>
      <c r="E4954">
        <v>-0.00308949205743498</v>
      </c>
      <c r="G4954">
        <v>4945</v>
      </c>
      <c r="H4954">
        <f ca="1" t="shared" si="158"/>
        <v>0.00543265279817035</v>
      </c>
    </row>
    <row r="4955" spans="2:8">
      <c r="B4955" s="31">
        <v>35355</v>
      </c>
      <c r="C4955">
        <v>59.257111</v>
      </c>
      <c r="D4955">
        <f t="shared" si="157"/>
        <v>-7.63392874485562</v>
      </c>
      <c r="E4955">
        <v>-0.00310313811957525</v>
      </c>
      <c r="G4955">
        <v>4946</v>
      </c>
      <c r="H4955">
        <f ca="1" t="shared" si="158"/>
        <v>-0.0276500431256539</v>
      </c>
    </row>
    <row r="4956" spans="2:8">
      <c r="B4956" s="31">
        <v>42590</v>
      </c>
      <c r="C4956">
        <v>511.621674</v>
      </c>
      <c r="D4956">
        <f t="shared" si="157"/>
        <v>0.659090922328674</v>
      </c>
      <c r="E4956">
        <v>-0.00310811500139854</v>
      </c>
      <c r="G4956">
        <v>4947</v>
      </c>
      <c r="H4956">
        <f ca="1" t="shared" si="158"/>
        <v>-0.0129579249455884</v>
      </c>
    </row>
    <row r="4957" spans="2:8">
      <c r="B4957" s="31">
        <v>43823</v>
      </c>
      <c r="C4957">
        <v>174.416473</v>
      </c>
      <c r="D4957">
        <f t="shared" si="157"/>
        <v>0.741480817583096</v>
      </c>
      <c r="E4957">
        <v>-0.00313405603609466</v>
      </c>
      <c r="G4957">
        <v>4948</v>
      </c>
      <c r="H4957">
        <f ca="1" t="shared" si="158"/>
        <v>0.0149974829931626</v>
      </c>
    </row>
    <row r="4958" spans="2:8">
      <c r="B4958" s="31">
        <v>35471</v>
      </c>
      <c r="C4958">
        <v>45.090004</v>
      </c>
      <c r="D4958">
        <f t="shared" si="157"/>
        <v>-6.35979486717278</v>
      </c>
      <c r="E4958">
        <v>-0.00313712547020396</v>
      </c>
      <c r="G4958">
        <v>4949</v>
      </c>
      <c r="H4958">
        <f ca="1" t="shared" si="158"/>
        <v>0.00643519871451695</v>
      </c>
    </row>
    <row r="4959" spans="2:8">
      <c r="B4959" s="31">
        <v>42243</v>
      </c>
      <c r="C4959">
        <v>331.85318</v>
      </c>
      <c r="D4959">
        <f t="shared" si="157"/>
        <v>0.857689982057728</v>
      </c>
      <c r="E4959">
        <v>-0.00314341420504081</v>
      </c>
      <c r="G4959">
        <v>4950</v>
      </c>
      <c r="H4959">
        <f ca="1" t="shared" si="158"/>
        <v>0.0475852755736784</v>
      </c>
    </row>
    <row r="4960" spans="2:8">
      <c r="B4960" s="31">
        <v>35452</v>
      </c>
      <c r="C4960">
        <v>47.226032</v>
      </c>
      <c r="D4960">
        <f t="shared" si="157"/>
        <v>-0.0440318382031335</v>
      </c>
      <c r="E4960">
        <v>-0.00314515096250306</v>
      </c>
      <c r="G4960">
        <v>4951</v>
      </c>
      <c r="H4960">
        <f ca="1" t="shared" si="158"/>
        <v>-0.0316269794968233</v>
      </c>
    </row>
    <row r="4961" spans="2:8">
      <c r="B4961" s="31">
        <v>35439</v>
      </c>
      <c r="C4961">
        <v>49.305481</v>
      </c>
      <c r="D4961">
        <f t="shared" si="157"/>
        <v>-2.84914510822843</v>
      </c>
      <c r="E4961">
        <v>-0.0031557140675699</v>
      </c>
      <c r="G4961">
        <v>4952</v>
      </c>
      <c r="H4961">
        <f ca="1" t="shared" si="158"/>
        <v>0.0047488431805559</v>
      </c>
    </row>
    <row r="4962" spans="2:8">
      <c r="B4962" s="31">
        <v>40424</v>
      </c>
      <c r="C4962">
        <v>189.783951</v>
      </c>
      <c r="D4962">
        <f t="shared" si="157"/>
        <v>-1.64684887395984</v>
      </c>
      <c r="E4962">
        <v>-0.00315653666626431</v>
      </c>
      <c r="G4962">
        <v>4953</v>
      </c>
      <c r="H4962">
        <f ca="1" t="shared" si="158"/>
        <v>0.0106960622612786</v>
      </c>
    </row>
    <row r="4963" spans="2:8">
      <c r="B4963" s="31">
        <v>44515</v>
      </c>
      <c r="C4963">
        <v>502.329437</v>
      </c>
      <c r="D4963">
        <f t="shared" si="157"/>
        <v>0.75940075158287</v>
      </c>
      <c r="E4963">
        <v>-0.003165428666686</v>
      </c>
      <c r="G4963">
        <v>4954</v>
      </c>
      <c r="H4963">
        <f ca="1" t="shared" si="158"/>
        <v>0.0459056364180772</v>
      </c>
    </row>
    <row r="4964" spans="2:8">
      <c r="B4964" s="31">
        <v>39499</v>
      </c>
      <c r="C4964">
        <v>120.860085</v>
      </c>
      <c r="D4964">
        <f t="shared" si="157"/>
        <v>-3.78082194795743</v>
      </c>
      <c r="E4964">
        <v>-0.00317793918480197</v>
      </c>
      <c r="G4964">
        <v>4955</v>
      </c>
      <c r="H4964">
        <f ca="1" t="shared" si="158"/>
        <v>0.0484674358317074</v>
      </c>
    </row>
    <row r="4965" spans="2:8">
      <c r="B4965" s="31">
        <v>45098</v>
      </c>
      <c r="C4965">
        <v>577.810547</v>
      </c>
      <c r="D4965">
        <f t="shared" si="157"/>
        <v>0.847884111052753</v>
      </c>
      <c r="E4965">
        <v>-0.00318184050039493</v>
      </c>
      <c r="G4965">
        <v>4956</v>
      </c>
      <c r="H4965">
        <f ca="1" t="shared" si="158"/>
        <v>-0.0537121102366124</v>
      </c>
    </row>
    <row r="4966" spans="2:8">
      <c r="B4966" s="31">
        <v>38625</v>
      </c>
      <c r="C4966">
        <v>87.894165</v>
      </c>
      <c r="D4966">
        <f t="shared" si="157"/>
        <v>-0.464264288761376</v>
      </c>
      <c r="E4966">
        <v>-0.00318198597142375</v>
      </c>
      <c r="G4966">
        <v>4957</v>
      </c>
      <c r="H4966">
        <f ca="1" t="shared" si="158"/>
        <v>-2.46652492699886e-5</v>
      </c>
    </row>
    <row r="4967" spans="2:8">
      <c r="B4967" s="31">
        <v>39161</v>
      </c>
      <c r="C4967">
        <v>128.700287</v>
      </c>
      <c r="D4967">
        <f t="shared" si="157"/>
        <v>-0.395573204898914</v>
      </c>
      <c r="E4967">
        <v>-0.00318477145276284</v>
      </c>
      <c r="G4967">
        <v>4958</v>
      </c>
      <c r="H4967">
        <f ca="1" t="shared" si="158"/>
        <v>0.0429888211051304</v>
      </c>
    </row>
    <row r="4968" spans="2:8">
      <c r="B4968" s="31">
        <v>40851</v>
      </c>
      <c r="C4968">
        <v>179.610672</v>
      </c>
      <c r="D4968">
        <f t="shared" si="157"/>
        <v>-4.31705599319844</v>
      </c>
      <c r="E4968">
        <v>-0.003189799323283</v>
      </c>
      <c r="G4968">
        <v>4959</v>
      </c>
      <c r="H4968">
        <f ca="1" t="shared" si="158"/>
        <v>0.0295459216623722</v>
      </c>
    </row>
    <row r="4969" spans="2:8">
      <c r="B4969" s="31">
        <v>45468</v>
      </c>
      <c r="C4969">
        <v>955</v>
      </c>
      <c r="D4969">
        <f t="shared" si="157"/>
        <v>0.821111293193717</v>
      </c>
      <c r="E4969">
        <v>-0.00319370471204187</v>
      </c>
      <c r="G4969">
        <v>4960</v>
      </c>
      <c r="H4969">
        <f ca="1" t="shared" si="158"/>
        <v>0.0400915493747188</v>
      </c>
    </row>
    <row r="4970" spans="2:8">
      <c r="B4970" s="31">
        <v>43768</v>
      </c>
      <c r="C4970">
        <v>170.838715</v>
      </c>
      <c r="D4970">
        <f t="shared" si="157"/>
        <v>0.742731300689074</v>
      </c>
      <c r="E4970">
        <v>-0.00319950896376143</v>
      </c>
      <c r="G4970">
        <v>4961</v>
      </c>
      <c r="H4970">
        <f ca="1" t="shared" si="158"/>
        <v>0.00906395789121681</v>
      </c>
    </row>
    <row r="4971" spans="2:8">
      <c r="B4971" s="31">
        <v>37865</v>
      </c>
      <c r="C4971">
        <v>43.951454</v>
      </c>
      <c r="D4971">
        <f t="shared" si="157"/>
        <v>-0.236962900021465</v>
      </c>
      <c r="E4971">
        <v>-0.00321293124910044</v>
      </c>
      <c r="G4971">
        <v>4962</v>
      </c>
      <c r="H4971">
        <f ca="1" t="shared" si="158"/>
        <v>0.0275599230121334</v>
      </c>
    </row>
    <row r="4972" spans="2:8">
      <c r="B4972" s="31">
        <v>34957</v>
      </c>
      <c r="C4972">
        <v>54.366318</v>
      </c>
      <c r="D4972">
        <f t="shared" si="157"/>
        <v>0.00321539155916346</v>
      </c>
      <c r="E4972">
        <v>-0.0032154467403881</v>
      </c>
      <c r="G4972">
        <v>4963</v>
      </c>
      <c r="H4972">
        <f ca="1" t="shared" si="158"/>
        <v>-0.0374519899315519</v>
      </c>
    </row>
    <row r="4973" spans="2:8">
      <c r="B4973" s="31">
        <v>34961</v>
      </c>
      <c r="C4973">
        <v>54.191509</v>
      </c>
      <c r="D4973">
        <f t="shared" si="157"/>
        <v>-17.8433583571183</v>
      </c>
      <c r="E4973">
        <v>-0.00322576365238318</v>
      </c>
      <c r="G4973">
        <v>4964</v>
      </c>
      <c r="H4973">
        <f ca="1" t="shared" si="158"/>
        <v>-0.0553960714230666</v>
      </c>
    </row>
    <row r="4974" spans="2:8">
      <c r="B4974" s="31">
        <v>45489</v>
      </c>
      <c r="C4974">
        <v>1021.150024</v>
      </c>
      <c r="D4974">
        <f t="shared" si="157"/>
        <v>0.669037104189502</v>
      </c>
      <c r="E4974">
        <v>-0.00323157902604135</v>
      </c>
      <c r="G4974">
        <v>4965</v>
      </c>
      <c r="H4974">
        <f ca="1" t="shared" si="158"/>
        <v>-0.0136232367271496</v>
      </c>
    </row>
    <row r="4975" spans="2:8">
      <c r="B4975" s="31">
        <v>42387</v>
      </c>
      <c r="C4975">
        <v>337.962769</v>
      </c>
      <c r="D4975">
        <f t="shared" si="157"/>
        <v>-0.67160569985743</v>
      </c>
      <c r="E4975">
        <v>-0.00323341237626096</v>
      </c>
      <c r="G4975">
        <v>4966</v>
      </c>
      <c r="H4975">
        <f ca="1" t="shared" si="158"/>
        <v>0.0159550891852955</v>
      </c>
    </row>
    <row r="4976" spans="2:8">
      <c r="B4976" s="31">
        <v>45092</v>
      </c>
      <c r="C4976">
        <v>564.940491</v>
      </c>
      <c r="D4976">
        <f t="shared" si="157"/>
        <v>0.32589535346299</v>
      </c>
      <c r="E4976">
        <v>-0.00325443481090476</v>
      </c>
      <c r="G4976">
        <v>4967</v>
      </c>
      <c r="H4976">
        <f ca="1" t="shared" si="158"/>
        <v>0.0292745030486173</v>
      </c>
    </row>
    <row r="4977" spans="2:8">
      <c r="B4977" s="31">
        <v>42304</v>
      </c>
      <c r="C4977">
        <v>380.82901</v>
      </c>
      <c r="D4977">
        <f t="shared" si="157"/>
        <v>-0.0225699875122433</v>
      </c>
      <c r="E4977">
        <v>-0.00326075736719751</v>
      </c>
      <c r="G4977">
        <v>4968</v>
      </c>
      <c r="H4977">
        <f ca="1" t="shared" si="158"/>
        <v>-0.00918845832374376</v>
      </c>
    </row>
    <row r="4978" spans="2:8">
      <c r="B4978" s="31">
        <v>41606</v>
      </c>
      <c r="C4978">
        <v>389.424316</v>
      </c>
      <c r="D4978">
        <f t="shared" si="157"/>
        <v>0.531573218453056</v>
      </c>
      <c r="E4978">
        <v>-0.00326723049312628</v>
      </c>
      <c r="G4978">
        <v>4969</v>
      </c>
      <c r="H4978">
        <f ca="1" t="shared" si="158"/>
        <v>0.0159526618599066</v>
      </c>
    </row>
    <row r="4979" spans="2:8">
      <c r="B4979" s="31">
        <v>44172</v>
      </c>
      <c r="C4979">
        <v>182.416779</v>
      </c>
      <c r="D4979">
        <f t="shared" si="157"/>
        <v>-0.968216284533782</v>
      </c>
      <c r="E4979">
        <v>-0.0032688769271604</v>
      </c>
      <c r="G4979">
        <v>4970</v>
      </c>
      <c r="H4979">
        <f ca="1" t="shared" si="158"/>
        <v>-0.0107667965053832</v>
      </c>
    </row>
    <row r="4980" spans="2:8">
      <c r="B4980" s="31">
        <v>41625</v>
      </c>
      <c r="C4980">
        <v>359.035675</v>
      </c>
      <c r="D4980">
        <f t="shared" si="157"/>
        <v>0.39551313668203</v>
      </c>
      <c r="E4980">
        <v>-0.00327117632530524</v>
      </c>
      <c r="G4980">
        <v>4971</v>
      </c>
      <c r="H4980">
        <f ca="1" t="shared" si="158"/>
        <v>-0.00312260581651399</v>
      </c>
    </row>
    <row r="4981" spans="2:8">
      <c r="B4981" s="31">
        <v>40667</v>
      </c>
      <c r="C4981">
        <v>217.032349</v>
      </c>
      <c r="D4981">
        <f t="shared" si="157"/>
        <v>0.580321857918056</v>
      </c>
      <c r="E4981">
        <v>-0.00327789844821705</v>
      </c>
      <c r="G4981">
        <v>4972</v>
      </c>
      <c r="H4981">
        <f ca="1" t="shared" si="158"/>
        <v>0.0372538881423078</v>
      </c>
    </row>
    <row r="4982" spans="2:8">
      <c r="B4982" s="31">
        <v>39617</v>
      </c>
      <c r="C4982">
        <v>91.083733</v>
      </c>
      <c r="D4982">
        <f t="shared" si="157"/>
        <v>0.333267796566924</v>
      </c>
      <c r="E4982">
        <v>-0.00328113473346563</v>
      </c>
      <c r="G4982">
        <v>4973</v>
      </c>
      <c r="H4982">
        <f ca="1" t="shared" si="158"/>
        <v>-0.0537834703420634</v>
      </c>
    </row>
    <row r="4983" spans="2:8">
      <c r="B4983" s="31">
        <v>38168</v>
      </c>
      <c r="C4983">
        <v>60.728458</v>
      </c>
      <c r="D4983">
        <f t="shared" si="157"/>
        <v>0.124913677208797</v>
      </c>
      <c r="E4983">
        <v>-0.00328689393035466</v>
      </c>
      <c r="G4983">
        <v>4974</v>
      </c>
      <c r="H4983">
        <f ca="1" t="shared" si="158"/>
        <v>-0.0164343012790567</v>
      </c>
    </row>
    <row r="4984" spans="2:8">
      <c r="B4984" s="31">
        <v>34943</v>
      </c>
      <c r="C4984">
        <v>53.142643</v>
      </c>
      <c r="D4984">
        <f t="shared" si="157"/>
        <v>0</v>
      </c>
      <c r="E4984">
        <v>-0.00328935465253392</v>
      </c>
      <c r="G4984">
        <v>4975</v>
      </c>
      <c r="H4984">
        <f ca="1" t="shared" si="158"/>
        <v>0.0212225714825438</v>
      </c>
    </row>
    <row r="4985" spans="2:8">
      <c r="B4985" s="31">
        <v>34939</v>
      </c>
      <c r="C4985">
        <v>53.142643</v>
      </c>
      <c r="D4985">
        <f t="shared" si="157"/>
        <v>-0.414738536809319</v>
      </c>
      <c r="E4985">
        <v>-0.00328935465253392</v>
      </c>
      <c r="G4985">
        <v>4976</v>
      </c>
      <c r="H4985">
        <f ca="1" t="shared" si="158"/>
        <v>0.0494135162545153</v>
      </c>
    </row>
    <row r="4986" spans="2:8">
      <c r="B4986" s="31">
        <v>43944</v>
      </c>
      <c r="C4986">
        <v>75.182945</v>
      </c>
      <c r="D4986">
        <f t="shared" si="157"/>
        <v>0.432204604382018</v>
      </c>
      <c r="E4986">
        <v>-0.00330472555976621</v>
      </c>
      <c r="G4986">
        <v>4977</v>
      </c>
      <c r="H4986">
        <f ca="1" t="shared" si="158"/>
        <v>-0.0455511250383097</v>
      </c>
    </row>
    <row r="4987" spans="2:8">
      <c r="B4987" s="31">
        <v>37886</v>
      </c>
      <c r="C4987">
        <v>42.68853</v>
      </c>
      <c r="D4987">
        <f t="shared" si="157"/>
        <v>0.346639999081721</v>
      </c>
      <c r="E4987">
        <v>-0.00330770349787173</v>
      </c>
      <c r="G4987">
        <v>4978</v>
      </c>
      <c r="H4987">
        <f ca="1" t="shared" si="158"/>
        <v>0.0040172035230749</v>
      </c>
    </row>
    <row r="4988" spans="2:8">
      <c r="B4988" s="31">
        <v>37778</v>
      </c>
      <c r="C4988">
        <v>27.890978</v>
      </c>
      <c r="D4988">
        <f t="shared" si="157"/>
        <v>-33.1275223837615</v>
      </c>
      <c r="E4988">
        <v>-0.00330841751049392</v>
      </c>
      <c r="G4988">
        <v>4979</v>
      </c>
      <c r="H4988">
        <f ca="1" t="shared" si="158"/>
        <v>-0.0072407283032367</v>
      </c>
    </row>
    <row r="4989" spans="2:8">
      <c r="B4989" s="31">
        <v>45469</v>
      </c>
      <c r="C4989">
        <v>951.849976</v>
      </c>
      <c r="D4989">
        <f t="shared" si="157"/>
        <v>0.932917590366152</v>
      </c>
      <c r="E4989">
        <v>-0.00330937025731462</v>
      </c>
      <c r="G4989">
        <v>4980</v>
      </c>
      <c r="H4989">
        <f ca="1" t="shared" si="158"/>
        <v>-0.00578466053824155</v>
      </c>
    </row>
    <row r="4990" spans="2:8">
      <c r="B4990" s="31">
        <v>37952</v>
      </c>
      <c r="C4990">
        <v>63.85239</v>
      </c>
      <c r="D4990">
        <f t="shared" si="157"/>
        <v>0.854759986274594</v>
      </c>
      <c r="E4990">
        <v>-0.00331672784683552</v>
      </c>
      <c r="G4990">
        <v>4981</v>
      </c>
      <c r="H4990">
        <f ca="1" t="shared" si="158"/>
        <v>-0.0167600182702769</v>
      </c>
    </row>
    <row r="4991" spans="2:8">
      <c r="B4991" s="31">
        <v>37076</v>
      </c>
      <c r="C4991">
        <v>9.273922</v>
      </c>
      <c r="D4991">
        <f t="shared" si="157"/>
        <v>-4.67830568339911</v>
      </c>
      <c r="E4991">
        <v>-0.00331693538073752</v>
      </c>
      <c r="G4991">
        <v>4982</v>
      </c>
      <c r="H4991">
        <f ca="1" t="shared" si="158"/>
        <v>0.0341280632062186</v>
      </c>
    </row>
    <row r="4992" spans="2:8">
      <c r="B4992" s="31">
        <v>35067</v>
      </c>
      <c r="C4992">
        <v>52.660164</v>
      </c>
      <c r="D4992">
        <f t="shared" si="157"/>
        <v>0.371834542710501</v>
      </c>
      <c r="E4992">
        <v>-0.00331941617196625</v>
      </c>
      <c r="G4992">
        <v>4983</v>
      </c>
      <c r="H4992">
        <f ca="1" t="shared" si="158"/>
        <v>0.001463997888791</v>
      </c>
    </row>
    <row r="4993" spans="2:8">
      <c r="B4993" s="31">
        <v>37810</v>
      </c>
      <c r="C4993">
        <v>33.079296</v>
      </c>
      <c r="D4993">
        <f t="shared" si="157"/>
        <v>-0.590668979170536</v>
      </c>
      <c r="E4993">
        <v>-0.00331993159709335</v>
      </c>
      <c r="G4993">
        <v>4984</v>
      </c>
      <c r="H4993">
        <f ca="1" t="shared" si="158"/>
        <v>0.0387020906172025</v>
      </c>
    </row>
    <row r="4994" spans="2:8">
      <c r="B4994" s="31">
        <v>34925</v>
      </c>
      <c r="C4994">
        <v>52.61821</v>
      </c>
      <c r="D4994">
        <f t="shared" si="157"/>
        <v>-2.40447054356277</v>
      </c>
      <c r="E4994">
        <v>-0.0033221958709733</v>
      </c>
      <c r="G4994">
        <v>4985</v>
      </c>
      <c r="H4994">
        <f ca="1" t="shared" si="158"/>
        <v>-0.0441717128189057</v>
      </c>
    </row>
    <row r="4995" spans="2:8">
      <c r="B4995" s="31">
        <v>43488</v>
      </c>
      <c r="C4995">
        <v>179.137146</v>
      </c>
      <c r="D4995">
        <f t="shared" si="157"/>
        <v>0.707244492998677</v>
      </c>
      <c r="E4995">
        <v>-0.00332880708058176</v>
      </c>
      <c r="G4995">
        <v>4986</v>
      </c>
      <c r="H4995">
        <f ca="1" t="shared" si="158"/>
        <v>-0.0270232396854933</v>
      </c>
    </row>
    <row r="4996" spans="2:8">
      <c r="B4996" s="31">
        <v>34871</v>
      </c>
      <c r="C4996">
        <v>52.443386</v>
      </c>
      <c r="D4996">
        <f t="shared" si="157"/>
        <v>-2.40634458652231</v>
      </c>
      <c r="E4996">
        <v>-0.00333357575348016</v>
      </c>
      <c r="G4996">
        <v>4987</v>
      </c>
      <c r="H4996">
        <f ca="1" t="shared" si="158"/>
        <v>0.0102342365990762</v>
      </c>
    </row>
    <row r="4997" spans="2:8">
      <c r="B4997" s="31">
        <v>44166</v>
      </c>
      <c r="C4997">
        <v>178.640244</v>
      </c>
      <c r="D4997">
        <f t="shared" si="157"/>
        <v>0.935559537189168</v>
      </c>
      <c r="E4997">
        <v>-0.00333798245371849</v>
      </c>
      <c r="G4997">
        <v>4988</v>
      </c>
      <c r="H4997">
        <f ca="1" t="shared" si="158"/>
        <v>-0.0267073955669496</v>
      </c>
    </row>
    <row r="4998" spans="2:8">
      <c r="B4998" s="31">
        <v>37133</v>
      </c>
      <c r="C4998">
        <v>11.51166</v>
      </c>
      <c r="D4998">
        <f t="shared" si="157"/>
        <v>-5.61677455727497</v>
      </c>
      <c r="E4998">
        <v>-0.0033402654352197</v>
      </c>
      <c r="G4998">
        <v>4989</v>
      </c>
      <c r="H4998">
        <f ca="1" t="shared" si="158"/>
        <v>-0.00262576441998577</v>
      </c>
    </row>
    <row r="4999" spans="2:8">
      <c r="B4999" s="31">
        <v>38404</v>
      </c>
      <c r="C4999">
        <v>76.170059</v>
      </c>
      <c r="D4999">
        <f t="shared" si="157"/>
        <v>0.126309998000658</v>
      </c>
      <c r="E4999">
        <v>-0.00335454643667796</v>
      </c>
      <c r="G4999">
        <v>4990</v>
      </c>
      <c r="H4999">
        <f ca="1" t="shared" si="158"/>
        <v>-0.0170798855277931</v>
      </c>
    </row>
    <row r="5000" spans="2:8">
      <c r="B5000" s="31">
        <v>38289</v>
      </c>
      <c r="C5000">
        <v>66.549019</v>
      </c>
      <c r="D5000">
        <f t="shared" si="157"/>
        <v>0.219838657576605</v>
      </c>
      <c r="E5000">
        <v>-0.00335926815089494</v>
      </c>
      <c r="G5000">
        <v>4991</v>
      </c>
      <c r="H5000">
        <f ca="1" t="shared" si="158"/>
        <v>-0.0125817975657371</v>
      </c>
    </row>
    <row r="5001" spans="2:8">
      <c r="B5001" s="31">
        <v>34901</v>
      </c>
      <c r="C5001">
        <v>51.918972</v>
      </c>
      <c r="D5001">
        <f t="shared" si="157"/>
        <v>-11.260175451856</v>
      </c>
      <c r="E5001">
        <v>-0.00336680394981631</v>
      </c>
      <c r="G5001">
        <v>4992</v>
      </c>
      <c r="H5001">
        <f ca="1" t="shared" si="158"/>
        <v>0.0218526273594168</v>
      </c>
    </row>
    <row r="5002" spans="2:8">
      <c r="B5002" s="31">
        <v>45189</v>
      </c>
      <c r="C5002">
        <v>636.535706</v>
      </c>
      <c r="D5002">
        <f t="shared" ref="D5002:D5065" si="159">(C5002-C5003)/C5002</f>
        <v>0.583756200158864</v>
      </c>
      <c r="E5002">
        <v>-0.00336724394216466</v>
      </c>
      <c r="G5002">
        <v>4993</v>
      </c>
      <c r="H5002">
        <f ca="1" t="shared" si="158"/>
        <v>0.0118692434367618</v>
      </c>
    </row>
    <row r="5003" spans="2:8">
      <c r="B5003" s="31">
        <v>43346</v>
      </c>
      <c r="C5003">
        <v>264.954041</v>
      </c>
      <c r="D5003">
        <f t="shared" si="159"/>
        <v>0.804705235652549</v>
      </c>
      <c r="E5003">
        <v>-0.00337582697974392</v>
      </c>
      <c r="G5003">
        <v>4994</v>
      </c>
      <c r="H5003">
        <f ca="1" t="shared" ref="H5003:H5066" si="160">_xlfn.NORM.INV(RAND(),N$12,N$13)</f>
        <v>0.0196546916373371</v>
      </c>
    </row>
    <row r="5004" spans="2:8">
      <c r="B5004" s="31">
        <v>34918</v>
      </c>
      <c r="C5004">
        <v>51.744137</v>
      </c>
      <c r="D5004">
        <f t="shared" si="159"/>
        <v>-8.05108487943281</v>
      </c>
      <c r="E5004">
        <v>-0.00337883691054688</v>
      </c>
      <c r="G5004">
        <v>4995</v>
      </c>
      <c r="H5004">
        <f ca="1" t="shared" si="160"/>
        <v>-0.0304274519320546</v>
      </c>
    </row>
    <row r="5005" spans="2:8">
      <c r="B5005" s="31">
        <v>42692</v>
      </c>
      <c r="C5005">
        <v>468.340576</v>
      </c>
      <c r="D5005">
        <f t="shared" si="159"/>
        <v>0.913880321144756</v>
      </c>
      <c r="E5005">
        <v>-0.00339521937983869</v>
      </c>
      <c r="G5005">
        <v>4996</v>
      </c>
      <c r="H5005">
        <f ca="1" t="shared" si="160"/>
        <v>0.0163991143307754</v>
      </c>
    </row>
    <row r="5006" spans="2:8">
      <c r="B5006" s="31">
        <v>35934</v>
      </c>
      <c r="C5006">
        <v>40.33334</v>
      </c>
      <c r="D5006">
        <f t="shared" si="159"/>
        <v>-0.769240211695833</v>
      </c>
      <c r="E5006">
        <v>-0.00340512340411188</v>
      </c>
      <c r="G5006">
        <v>4997</v>
      </c>
      <c r="H5006">
        <f ca="1" t="shared" si="160"/>
        <v>-0.0555140211683763</v>
      </c>
    </row>
    <row r="5007" spans="2:8">
      <c r="B5007" s="31">
        <v>37991</v>
      </c>
      <c r="C5007">
        <v>71.359367</v>
      </c>
      <c r="D5007">
        <f t="shared" si="159"/>
        <v>-2.59765622640683</v>
      </c>
      <c r="E5007">
        <v>-0.00340749939668042</v>
      </c>
      <c r="G5007">
        <v>4998</v>
      </c>
      <c r="H5007">
        <f ca="1" t="shared" si="160"/>
        <v>0.0293922498624019</v>
      </c>
    </row>
    <row r="5008" spans="2:8">
      <c r="B5008" s="31">
        <v>41232</v>
      </c>
      <c r="C5008">
        <v>256.726471</v>
      </c>
      <c r="D5008">
        <f t="shared" si="159"/>
        <v>0.801170067110064</v>
      </c>
      <c r="E5008">
        <v>-0.0034078215487176</v>
      </c>
      <c r="G5008">
        <v>4999</v>
      </c>
      <c r="H5008">
        <f ca="1" t="shared" si="160"/>
        <v>-0.0134861142757561</v>
      </c>
    </row>
    <row r="5009" spans="2:8">
      <c r="B5009" s="31">
        <v>34899</v>
      </c>
      <c r="C5009">
        <v>51.044907</v>
      </c>
      <c r="D5009">
        <f t="shared" si="159"/>
        <v>-6.92774826683493</v>
      </c>
      <c r="E5009">
        <v>-0.00342467075118769</v>
      </c>
      <c r="G5009">
        <v>5000</v>
      </c>
      <c r="H5009">
        <f ca="1" t="shared" si="160"/>
        <v>-0.0225356695953979</v>
      </c>
    </row>
    <row r="5010" spans="2:8">
      <c r="B5010" s="31">
        <v>42478</v>
      </c>
      <c r="C5010">
        <v>404.671173</v>
      </c>
      <c r="D5010">
        <f t="shared" si="159"/>
        <v>0.113538680453525</v>
      </c>
      <c r="E5010">
        <v>-0.00343688429716735</v>
      </c>
      <c r="G5010">
        <v>5001</v>
      </c>
      <c r="H5010">
        <f ca="1" t="shared" si="160"/>
        <v>0.00840085993240935</v>
      </c>
    </row>
    <row r="5011" spans="2:8">
      <c r="B5011" s="31">
        <v>42290</v>
      </c>
      <c r="C5011">
        <v>358.725342</v>
      </c>
      <c r="D5011">
        <f t="shared" si="159"/>
        <v>-0.158458411895528</v>
      </c>
      <c r="E5011">
        <v>-0.0034615898421807</v>
      </c>
      <c r="G5011">
        <v>5002</v>
      </c>
      <c r="H5011">
        <f ca="1" t="shared" si="160"/>
        <v>0.0474637512740897</v>
      </c>
    </row>
    <row r="5012" spans="2:8">
      <c r="B5012" s="31">
        <v>44631</v>
      </c>
      <c r="C5012">
        <v>415.56839</v>
      </c>
      <c r="D5012">
        <f t="shared" si="159"/>
        <v>-0.34449365843249</v>
      </c>
      <c r="E5012">
        <v>-0.0034676362174707</v>
      </c>
      <c r="G5012">
        <v>5003</v>
      </c>
      <c r="H5012">
        <f ca="1" t="shared" si="160"/>
        <v>-0.0147782476022535</v>
      </c>
    </row>
    <row r="5013" spans="2:8">
      <c r="B5013" s="31">
        <v>45090</v>
      </c>
      <c r="C5013">
        <v>558.729065</v>
      </c>
      <c r="D5013">
        <f t="shared" si="159"/>
        <v>0.284507293351564</v>
      </c>
      <c r="E5013">
        <v>-0.0034685648579961</v>
      </c>
      <c r="G5013">
        <v>5004</v>
      </c>
      <c r="H5013">
        <f ca="1" t="shared" si="160"/>
        <v>0.0271478352080353</v>
      </c>
    </row>
    <row r="5014" spans="2:8">
      <c r="B5014" s="31">
        <v>43074</v>
      </c>
      <c r="C5014">
        <v>399.766571</v>
      </c>
      <c r="D5014">
        <f t="shared" si="159"/>
        <v>0.939272656192156</v>
      </c>
      <c r="E5014">
        <v>-0.00348034853569582</v>
      </c>
      <c r="G5014">
        <v>5005</v>
      </c>
      <c r="H5014">
        <f ca="1" t="shared" si="160"/>
        <v>-0.0273355886309863</v>
      </c>
    </row>
    <row r="5015" spans="2:8">
      <c r="B5015" s="31">
        <v>37448</v>
      </c>
      <c r="C5015">
        <v>24.276762</v>
      </c>
      <c r="D5015">
        <f t="shared" si="159"/>
        <v>-18.3858778613062</v>
      </c>
      <c r="E5015">
        <v>-0.00348419612137718</v>
      </c>
      <c r="G5015">
        <v>5006</v>
      </c>
      <c r="H5015">
        <f ca="1" t="shared" si="160"/>
        <v>-0.0322812179407941</v>
      </c>
    </row>
    <row r="5016" spans="2:8">
      <c r="B5016" s="31">
        <v>45041</v>
      </c>
      <c r="C5016">
        <v>470.626343</v>
      </c>
      <c r="D5016">
        <f t="shared" si="159"/>
        <v>0.408852806184715</v>
      </c>
      <c r="E5016">
        <v>-0.00348442458521705</v>
      </c>
      <c r="G5016">
        <v>5007</v>
      </c>
      <c r="H5016">
        <f ca="1" t="shared" si="160"/>
        <v>-0.0223839928718246</v>
      </c>
    </row>
    <row r="5017" spans="2:8">
      <c r="B5017" s="31">
        <v>41311</v>
      </c>
      <c r="C5017">
        <v>278.209442</v>
      </c>
      <c r="D5017">
        <f t="shared" si="159"/>
        <v>0.38754242927528</v>
      </c>
      <c r="E5017">
        <v>-0.00349404748096204</v>
      </c>
      <c r="G5017">
        <v>5008</v>
      </c>
      <c r="H5017">
        <f ca="1" t="shared" si="160"/>
        <v>0.0550156469114744</v>
      </c>
    </row>
    <row r="5018" spans="2:8">
      <c r="B5018" s="31">
        <v>44160</v>
      </c>
      <c r="C5018">
        <v>170.391479</v>
      </c>
      <c r="D5018">
        <f t="shared" si="159"/>
        <v>0.559389792021231</v>
      </c>
      <c r="E5018">
        <v>-0.00349967030921779</v>
      </c>
      <c r="G5018">
        <v>5009</v>
      </c>
      <c r="H5018">
        <f ca="1" t="shared" si="160"/>
        <v>-0.0765929002206282</v>
      </c>
    </row>
    <row r="5019" spans="2:8">
      <c r="B5019" s="31">
        <v>38408</v>
      </c>
      <c r="C5019">
        <v>75.076225</v>
      </c>
      <c r="D5019">
        <f t="shared" si="159"/>
        <v>-1.06770686725391</v>
      </c>
      <c r="E5019">
        <v>-0.00350951316478703</v>
      </c>
      <c r="G5019">
        <v>5010</v>
      </c>
      <c r="H5019">
        <f ca="1" t="shared" si="160"/>
        <v>0.0181654117617839</v>
      </c>
    </row>
    <row r="5020" spans="2:8">
      <c r="B5020" s="31">
        <v>43669</v>
      </c>
      <c r="C5020">
        <v>155.235626</v>
      </c>
      <c r="D5020">
        <f t="shared" si="159"/>
        <v>0.873583000850591</v>
      </c>
      <c r="E5020">
        <v>-0.00352120202098454</v>
      </c>
      <c r="G5020">
        <v>5011</v>
      </c>
      <c r="H5020">
        <f ca="1" t="shared" si="160"/>
        <v>0.0194892233683742</v>
      </c>
    </row>
    <row r="5021" spans="2:8">
      <c r="B5021" s="31">
        <v>37354</v>
      </c>
      <c r="C5021">
        <v>19.624422</v>
      </c>
      <c r="D5021">
        <f t="shared" si="159"/>
        <v>-4.34104525473413</v>
      </c>
      <c r="E5021">
        <v>-0.00352652424616639</v>
      </c>
      <c r="G5021">
        <v>5012</v>
      </c>
      <c r="H5021">
        <f ca="1" t="shared" si="160"/>
        <v>0.00637642188690428</v>
      </c>
    </row>
    <row r="5022" spans="2:8">
      <c r="B5022" s="31">
        <v>38712</v>
      </c>
      <c r="C5022">
        <v>104.814926</v>
      </c>
      <c r="D5022">
        <f t="shared" si="159"/>
        <v>0.792815280907607</v>
      </c>
      <c r="E5022">
        <v>-0.00353158671313669</v>
      </c>
      <c r="G5022">
        <v>5013</v>
      </c>
      <c r="H5022">
        <f ca="1" t="shared" si="160"/>
        <v>0.0117346928475816</v>
      </c>
    </row>
    <row r="5023" spans="2:8">
      <c r="B5023" s="31">
        <v>37547</v>
      </c>
      <c r="C5023">
        <v>21.716051</v>
      </c>
      <c r="D5023">
        <f t="shared" si="159"/>
        <v>0.00354106738835711</v>
      </c>
      <c r="E5023">
        <v>-0.00354102133946908</v>
      </c>
      <c r="G5023">
        <v>5014</v>
      </c>
      <c r="H5023">
        <f ca="1" t="shared" si="160"/>
        <v>0.0228299976803368</v>
      </c>
    </row>
    <row r="5024" spans="2:8">
      <c r="B5024" s="31">
        <v>37550</v>
      </c>
      <c r="C5024">
        <v>21.639153</v>
      </c>
      <c r="D5024">
        <f t="shared" si="159"/>
        <v>-22.2504237111314</v>
      </c>
      <c r="E5024">
        <v>-0.00355365110639959</v>
      </c>
      <c r="G5024">
        <v>5015</v>
      </c>
      <c r="H5024">
        <f ca="1" t="shared" si="160"/>
        <v>-0.00899628535944033</v>
      </c>
    </row>
    <row r="5025" spans="2:8">
      <c r="B5025" s="31">
        <v>42128</v>
      </c>
      <c r="C5025">
        <v>503.119476</v>
      </c>
      <c r="D5025">
        <f t="shared" si="159"/>
        <v>0.623529688204716</v>
      </c>
      <c r="E5025">
        <v>-0.00355418163140232</v>
      </c>
      <c r="G5025">
        <v>5016</v>
      </c>
      <c r="H5025">
        <f ca="1" t="shared" si="160"/>
        <v>0.00611846633983227</v>
      </c>
    </row>
    <row r="5026" spans="2:8">
      <c r="B5026" s="31">
        <v>40414</v>
      </c>
      <c r="C5026">
        <v>189.409546</v>
      </c>
      <c r="D5026">
        <f t="shared" si="159"/>
        <v>0.340193587708615</v>
      </c>
      <c r="E5026">
        <v>-0.00355808360366378</v>
      </c>
      <c r="G5026">
        <v>5017</v>
      </c>
      <c r="H5026">
        <f ca="1" t="shared" si="160"/>
        <v>-0.0395815713641519</v>
      </c>
    </row>
    <row r="5027" spans="2:8">
      <c r="B5027" s="31">
        <v>43895</v>
      </c>
      <c r="C5027">
        <v>124.973633</v>
      </c>
      <c r="D5027">
        <f t="shared" si="159"/>
        <v>-0.152541088407024</v>
      </c>
      <c r="E5027">
        <v>-0.00357851483760568</v>
      </c>
      <c r="G5027">
        <v>5018</v>
      </c>
      <c r="H5027">
        <f ca="1" t="shared" si="160"/>
        <v>0.00225744795018799</v>
      </c>
    </row>
    <row r="5028" spans="2:8">
      <c r="B5028" s="31">
        <v>40192</v>
      </c>
      <c r="C5028">
        <v>144.037247</v>
      </c>
      <c r="D5028">
        <f t="shared" si="159"/>
        <v>-0.247826258439944</v>
      </c>
      <c r="E5028">
        <v>-0.00357969213338258</v>
      </c>
      <c r="G5028">
        <v>5019</v>
      </c>
      <c r="H5028">
        <f ca="1" t="shared" si="160"/>
        <v>0.0172405579901166</v>
      </c>
    </row>
    <row r="5029" spans="2:8">
      <c r="B5029" s="31">
        <v>43487</v>
      </c>
      <c r="C5029">
        <v>179.733459</v>
      </c>
      <c r="D5029">
        <f t="shared" si="159"/>
        <v>0.197879922847309</v>
      </c>
      <c r="E5029">
        <v>-0.00359410542474441</v>
      </c>
      <c r="G5029">
        <v>5020</v>
      </c>
      <c r="H5029">
        <f ca="1" t="shared" si="160"/>
        <v>-0.0195256016342551</v>
      </c>
    </row>
    <row r="5030" spans="2:8">
      <c r="B5030" s="31">
        <v>38785</v>
      </c>
      <c r="C5030">
        <v>144.167816</v>
      </c>
      <c r="D5030">
        <f t="shared" si="159"/>
        <v>0.137273869779646</v>
      </c>
      <c r="E5030">
        <v>-0.00359465804767415</v>
      </c>
      <c r="G5030">
        <v>5021</v>
      </c>
      <c r="H5030">
        <f ca="1" t="shared" si="160"/>
        <v>0.0361983053628144</v>
      </c>
    </row>
    <row r="5031" spans="2:8">
      <c r="B5031" s="31">
        <v>44062</v>
      </c>
      <c r="C5031">
        <v>124.377342</v>
      </c>
      <c r="D5031">
        <f t="shared" si="159"/>
        <v>0.609273295131198</v>
      </c>
      <c r="E5031">
        <v>-0.00359560666604378</v>
      </c>
      <c r="G5031">
        <v>5022</v>
      </c>
      <c r="H5031">
        <f ca="1" t="shared" si="160"/>
        <v>0.0114019391914751</v>
      </c>
    </row>
    <row r="5032" spans="2:8">
      <c r="B5032" s="31">
        <v>34890</v>
      </c>
      <c r="C5032">
        <v>48.597549</v>
      </c>
      <c r="D5032">
        <f t="shared" si="159"/>
        <v>-3.63605862098107</v>
      </c>
      <c r="E5032">
        <v>-0.00359690979477179</v>
      </c>
      <c r="G5032">
        <v>5023</v>
      </c>
      <c r="H5032">
        <f ca="1" t="shared" si="160"/>
        <v>0.00651638476141793</v>
      </c>
    </row>
    <row r="5033" spans="2:8">
      <c r="B5033" s="31">
        <v>41103</v>
      </c>
      <c r="C5033">
        <v>225.301086</v>
      </c>
      <c r="D5033">
        <f t="shared" si="159"/>
        <v>0.786363355567669</v>
      </c>
      <c r="E5033">
        <v>-0.00360242826348385</v>
      </c>
      <c r="G5033">
        <v>5024</v>
      </c>
      <c r="H5033">
        <f ca="1" t="shared" si="160"/>
        <v>0.0119538287820898</v>
      </c>
    </row>
    <row r="5034" spans="2:8">
      <c r="B5034" s="31">
        <v>35727</v>
      </c>
      <c r="C5034">
        <v>48.132568</v>
      </c>
      <c r="D5034">
        <f t="shared" si="159"/>
        <v>-11.6136312735277</v>
      </c>
      <c r="E5034">
        <v>-0.00360423320858348</v>
      </c>
      <c r="G5034">
        <v>5025</v>
      </c>
      <c r="H5034">
        <f ca="1" t="shared" si="160"/>
        <v>-0.0641774141191752</v>
      </c>
    </row>
    <row r="5035" spans="2:8">
      <c r="B5035" s="31">
        <v>45173</v>
      </c>
      <c r="C5035">
        <v>607.126465</v>
      </c>
      <c r="D5035">
        <f t="shared" si="159"/>
        <v>0.00279155019210049</v>
      </c>
      <c r="E5035">
        <v>-0.00361248788586403</v>
      </c>
      <c r="G5035">
        <v>5026</v>
      </c>
      <c r="H5035">
        <f ca="1" t="shared" si="160"/>
        <v>0.0364211506082754</v>
      </c>
    </row>
    <row r="5036" spans="2:8">
      <c r="B5036" s="31">
        <v>45146</v>
      </c>
      <c r="C5036">
        <v>605.431641</v>
      </c>
      <c r="D5036">
        <f t="shared" si="159"/>
        <v>0.456411794969269</v>
      </c>
      <c r="E5036">
        <v>-0.00362270131170767</v>
      </c>
      <c r="G5036">
        <v>5027</v>
      </c>
      <c r="H5036">
        <f ca="1" t="shared" si="160"/>
        <v>-0.0540619941789276</v>
      </c>
    </row>
    <row r="5037" spans="2:8">
      <c r="B5037" s="31">
        <v>43186</v>
      </c>
      <c r="C5037">
        <v>329.105499</v>
      </c>
      <c r="D5037">
        <f t="shared" si="159"/>
        <v>0.744902648983085</v>
      </c>
      <c r="E5037">
        <v>-0.00362375288053141</v>
      </c>
      <c r="G5037">
        <v>5028</v>
      </c>
      <c r="H5037">
        <f ca="1" t="shared" si="160"/>
        <v>0.0296587222168149</v>
      </c>
    </row>
    <row r="5038" spans="2:8">
      <c r="B5038" s="31">
        <v>38607</v>
      </c>
      <c r="C5038">
        <v>83.953941</v>
      </c>
      <c r="D5038">
        <f t="shared" si="159"/>
        <v>0.379745579781657</v>
      </c>
      <c r="E5038">
        <v>-0.00362522588427379</v>
      </c>
      <c r="G5038">
        <v>5029</v>
      </c>
      <c r="H5038">
        <f ca="1" t="shared" si="160"/>
        <v>-0.0278540099381016</v>
      </c>
    </row>
    <row r="5039" spans="2:8">
      <c r="B5039" s="31">
        <v>35069</v>
      </c>
      <c r="C5039">
        <v>52.072803</v>
      </c>
      <c r="D5039">
        <f t="shared" si="159"/>
        <v>0.797095366654259</v>
      </c>
      <c r="E5039">
        <v>-0.00362534738143434</v>
      </c>
      <c r="G5039">
        <v>5030</v>
      </c>
      <c r="H5039">
        <f ca="1" t="shared" si="160"/>
        <v>-0.00353218251679458</v>
      </c>
    </row>
    <row r="5040" spans="2:8">
      <c r="B5040" s="31">
        <v>37158</v>
      </c>
      <c r="C5040">
        <v>10.565813</v>
      </c>
      <c r="D5040">
        <f t="shared" si="159"/>
        <v>-3.06697828174699</v>
      </c>
      <c r="E5040">
        <v>-0.0036388113247887</v>
      </c>
      <c r="G5040">
        <v>5031</v>
      </c>
      <c r="H5040">
        <f ca="1" t="shared" si="160"/>
        <v>0.0417331282905198</v>
      </c>
    </row>
    <row r="5041" spans="2:8">
      <c r="B5041" s="31">
        <v>37861</v>
      </c>
      <c r="C5041">
        <v>42.970932</v>
      </c>
      <c r="D5041">
        <f t="shared" si="159"/>
        <v>-1.82729890522272</v>
      </c>
      <c r="E5041">
        <v>-0.00365065388854028</v>
      </c>
      <c r="G5041">
        <v>5032</v>
      </c>
      <c r="H5041">
        <f ca="1" t="shared" si="160"/>
        <v>0.00806885544677679</v>
      </c>
    </row>
    <row r="5042" spans="2:8">
      <c r="B5042" s="31">
        <v>39412</v>
      </c>
      <c r="C5042">
        <v>121.491669</v>
      </c>
      <c r="D5042">
        <f t="shared" si="159"/>
        <v>-3.20645438659666</v>
      </c>
      <c r="E5042">
        <v>-0.00365294183257953</v>
      </c>
      <c r="G5042">
        <v>5033</v>
      </c>
      <c r="H5042">
        <f ca="1" t="shared" si="160"/>
        <v>-0.0409867964058412</v>
      </c>
    </row>
    <row r="5043" spans="2:8">
      <c r="B5043" s="31">
        <v>41969</v>
      </c>
      <c r="C5043">
        <v>511.049164</v>
      </c>
      <c r="D5043">
        <f t="shared" si="159"/>
        <v>0.539988544037614</v>
      </c>
      <c r="E5043">
        <v>-0.00365417288893155</v>
      </c>
      <c r="G5043">
        <v>5034</v>
      </c>
      <c r="H5043">
        <f ca="1" t="shared" si="160"/>
        <v>-0.00448321252963732</v>
      </c>
    </row>
    <row r="5044" spans="2:8">
      <c r="B5044" s="31">
        <v>41085</v>
      </c>
      <c r="C5044">
        <v>235.08847</v>
      </c>
      <c r="D5044">
        <f t="shared" si="159"/>
        <v>-0.443887550078487</v>
      </c>
      <c r="E5044">
        <v>-0.0036556705652132</v>
      </c>
      <c r="G5044">
        <v>5035</v>
      </c>
      <c r="H5044">
        <f ca="1" t="shared" si="160"/>
        <v>0.00212274209019513</v>
      </c>
    </row>
    <row r="5045" spans="2:8">
      <c r="B5045" s="31">
        <v>44376</v>
      </c>
      <c r="C5045">
        <v>339.441315</v>
      </c>
      <c r="D5045">
        <f t="shared" si="159"/>
        <v>0.245059320489611</v>
      </c>
      <c r="E5045">
        <v>-0.00365968414893755</v>
      </c>
      <c r="G5045">
        <v>5036</v>
      </c>
      <c r="H5045">
        <f ca="1" t="shared" si="160"/>
        <v>-0.0669406908063069</v>
      </c>
    </row>
    <row r="5046" spans="2:8">
      <c r="B5046" s="31">
        <v>43306</v>
      </c>
      <c r="C5046">
        <v>256.258057</v>
      </c>
      <c r="D5046">
        <f t="shared" si="159"/>
        <v>0.918888099584709</v>
      </c>
      <c r="E5046">
        <v>-0.00368426269617737</v>
      </c>
      <c r="G5046">
        <v>5037</v>
      </c>
      <c r="H5046">
        <f ca="1" t="shared" si="160"/>
        <v>0.0361874462877793</v>
      </c>
    </row>
    <row r="5047" spans="2:8">
      <c r="B5047" s="31">
        <v>37559</v>
      </c>
      <c r="C5047">
        <v>20.785578</v>
      </c>
      <c r="D5047">
        <f t="shared" si="159"/>
        <v>-18.0225347113272</v>
      </c>
      <c r="E5047">
        <v>-0.00369996927677438</v>
      </c>
      <c r="G5047">
        <v>5038</v>
      </c>
      <c r="H5047">
        <f ca="1" t="shared" si="160"/>
        <v>-0.00363149338014605</v>
      </c>
    </row>
    <row r="5048" spans="2:8">
      <c r="B5048" s="31">
        <v>41736</v>
      </c>
      <c r="C5048">
        <v>395.394379</v>
      </c>
      <c r="D5048">
        <f t="shared" si="159"/>
        <v>0.916565596902428</v>
      </c>
      <c r="E5048">
        <v>-0.0037128701822036</v>
      </c>
      <c r="G5048">
        <v>5039</v>
      </c>
      <c r="H5048">
        <f ca="1" t="shared" si="160"/>
        <v>-0.0340948916766966</v>
      </c>
    </row>
    <row r="5049" spans="2:8">
      <c r="B5049" s="31">
        <v>35837</v>
      </c>
      <c r="C5049">
        <v>32.989494</v>
      </c>
      <c r="D5049">
        <f t="shared" si="159"/>
        <v>-26.5480269870159</v>
      </c>
      <c r="E5049">
        <v>-0.00372479189889962</v>
      </c>
      <c r="G5049">
        <v>5040</v>
      </c>
      <c r="H5049">
        <f ca="1" t="shared" si="160"/>
        <v>0.0622162467533823</v>
      </c>
    </row>
    <row r="5050" spans="2:8">
      <c r="B5050" s="31">
        <v>45334</v>
      </c>
      <c r="C5050">
        <v>908.795471</v>
      </c>
      <c r="D5050">
        <f t="shared" si="159"/>
        <v>0.362767832279393</v>
      </c>
      <c r="E5050">
        <v>-0.00372975890413521</v>
      </c>
      <c r="G5050">
        <v>5041</v>
      </c>
      <c r="H5050">
        <f ca="1" t="shared" si="160"/>
        <v>0.0098389098995968</v>
      </c>
    </row>
    <row r="5051" spans="2:8">
      <c r="B5051" s="31">
        <v>42040</v>
      </c>
      <c r="C5051">
        <v>579.113708</v>
      </c>
      <c r="D5051">
        <f t="shared" si="159"/>
        <v>0.154383986710948</v>
      </c>
      <c r="E5051">
        <v>-0.00373390228918575</v>
      </c>
      <c r="G5051">
        <v>5042</v>
      </c>
      <c r="H5051">
        <f ca="1" t="shared" si="160"/>
        <v>-0.0143964758028546</v>
      </c>
    </row>
    <row r="5052" spans="2:8">
      <c r="B5052" s="31">
        <v>44600</v>
      </c>
      <c r="C5052">
        <v>489.707825</v>
      </c>
      <c r="D5052">
        <f t="shared" si="159"/>
        <v>0.94162581739428</v>
      </c>
      <c r="E5052">
        <v>-0.00375446726831454</v>
      </c>
      <c r="G5052">
        <v>5043</v>
      </c>
      <c r="H5052">
        <f ca="1" t="shared" si="160"/>
        <v>-0.0235337774144047</v>
      </c>
    </row>
    <row r="5053" spans="2:8">
      <c r="B5053" s="31">
        <v>33550</v>
      </c>
      <c r="C5053">
        <v>28.586294</v>
      </c>
      <c r="D5053">
        <f t="shared" si="159"/>
        <v>-1.15232145866827</v>
      </c>
      <c r="E5053">
        <v>-0.00375963390007812</v>
      </c>
      <c r="G5053">
        <v>5044</v>
      </c>
      <c r="H5053">
        <f ca="1" t="shared" si="160"/>
        <v>0.0479680085302895</v>
      </c>
    </row>
    <row r="5054" spans="2:8">
      <c r="B5054" s="31">
        <v>38160</v>
      </c>
      <c r="C5054">
        <v>61.526894</v>
      </c>
      <c r="D5054">
        <f t="shared" si="159"/>
        <v>-7.14904266092158</v>
      </c>
      <c r="E5054">
        <v>-0.00376323238419938</v>
      </c>
      <c r="G5054">
        <v>5045</v>
      </c>
      <c r="H5054">
        <f ca="1" t="shared" si="160"/>
        <v>0.0254945128079372</v>
      </c>
    </row>
    <row r="5055" spans="2:8">
      <c r="B5055" s="31">
        <v>44595</v>
      </c>
      <c r="C5055">
        <v>501.385284</v>
      </c>
      <c r="D5055">
        <f t="shared" si="159"/>
        <v>0.943199713057394</v>
      </c>
      <c r="E5055">
        <v>-0.00376605588607579</v>
      </c>
      <c r="G5055">
        <v>5046</v>
      </c>
      <c r="H5055">
        <f ca="1" t="shared" si="160"/>
        <v>-0.0508111301965066</v>
      </c>
    </row>
    <row r="5056" spans="2:8">
      <c r="B5056" s="31">
        <v>33553</v>
      </c>
      <c r="C5056">
        <v>28.478828</v>
      </c>
      <c r="D5056">
        <f t="shared" si="159"/>
        <v>-26.3552675341836</v>
      </c>
      <c r="E5056">
        <v>-0.00377354011899643</v>
      </c>
      <c r="G5056">
        <v>5047</v>
      </c>
      <c r="H5056">
        <f ca="1" t="shared" si="160"/>
        <v>0.0387669292175179</v>
      </c>
    </row>
    <row r="5057" spans="2:8">
      <c r="B5057" s="31">
        <v>45294</v>
      </c>
      <c r="C5057">
        <v>779.045959</v>
      </c>
      <c r="D5057">
        <f t="shared" si="159"/>
        <v>0.973862076088376</v>
      </c>
      <c r="E5057">
        <v>-0.00377502503674499</v>
      </c>
      <c r="G5057">
        <v>5048</v>
      </c>
      <c r="H5057">
        <f ca="1" t="shared" si="160"/>
        <v>-0.00197564528653023</v>
      </c>
    </row>
    <row r="5058" spans="2:8">
      <c r="B5058" s="31">
        <v>36719</v>
      </c>
      <c r="C5058">
        <v>20.362644</v>
      </c>
      <c r="D5058">
        <f t="shared" si="159"/>
        <v>-16.4263033818202</v>
      </c>
      <c r="E5058">
        <v>-0.00377637599518014</v>
      </c>
      <c r="G5058">
        <v>5049</v>
      </c>
      <c r="H5058">
        <f ca="1" t="shared" si="160"/>
        <v>0.0270554277689932</v>
      </c>
    </row>
    <row r="5059" spans="2:8">
      <c r="B5059" s="31">
        <v>43203</v>
      </c>
      <c r="C5059">
        <v>354.845612</v>
      </c>
      <c r="D5059">
        <f t="shared" si="159"/>
        <v>0.767301642721173</v>
      </c>
      <c r="E5059">
        <v>-0.00378092318075494</v>
      </c>
      <c r="G5059">
        <v>5050</v>
      </c>
      <c r="H5059">
        <f ca="1" t="shared" si="160"/>
        <v>0.00497536239320194</v>
      </c>
    </row>
    <row r="5060" spans="2:8">
      <c r="B5060" s="31">
        <v>38645</v>
      </c>
      <c r="C5060">
        <v>82.571991</v>
      </c>
      <c r="D5060">
        <f t="shared" si="159"/>
        <v>-1.72362503648483</v>
      </c>
      <c r="E5060">
        <v>-0.00378549670674657</v>
      </c>
      <c r="G5060">
        <v>5051</v>
      </c>
      <c r="H5060">
        <f ca="1" t="shared" si="160"/>
        <v>0.0150287221163383</v>
      </c>
    </row>
    <row r="5061" spans="2:8">
      <c r="B5061" s="31">
        <v>40652</v>
      </c>
      <c r="C5061">
        <v>224.895142</v>
      </c>
      <c r="D5061">
        <f t="shared" si="159"/>
        <v>0.681708896139695</v>
      </c>
      <c r="E5061">
        <v>-0.00378770742855805</v>
      </c>
      <c r="G5061">
        <v>5052</v>
      </c>
      <c r="H5061">
        <f ca="1" t="shared" si="160"/>
        <v>-0.00621112017031732</v>
      </c>
    </row>
    <row r="5062" spans="2:8">
      <c r="B5062" s="31">
        <v>38541</v>
      </c>
      <c r="C5062">
        <v>71.582123</v>
      </c>
      <c r="D5062">
        <f t="shared" si="159"/>
        <v>-1.56085193226247</v>
      </c>
      <c r="E5062">
        <v>-0.00379252512530265</v>
      </c>
      <c r="G5062">
        <v>5053</v>
      </c>
      <c r="H5062">
        <f ca="1" t="shared" si="160"/>
        <v>0.00474653362978062</v>
      </c>
    </row>
    <row r="5063" spans="2:8">
      <c r="B5063" s="31">
        <v>43831</v>
      </c>
      <c r="C5063">
        <v>183.311218</v>
      </c>
      <c r="D5063">
        <f t="shared" si="159"/>
        <v>0.00162641982990908</v>
      </c>
      <c r="E5063">
        <v>-0.00379515235123255</v>
      </c>
      <c r="G5063">
        <v>5054</v>
      </c>
      <c r="H5063">
        <f ca="1" t="shared" si="160"/>
        <v>0.0133894447965111</v>
      </c>
    </row>
    <row r="5064" spans="2:8">
      <c r="B5064" s="31">
        <v>44169</v>
      </c>
      <c r="C5064">
        <v>183.013077</v>
      </c>
      <c r="D5064">
        <f t="shared" si="159"/>
        <v>0.839837904042234</v>
      </c>
      <c r="E5064">
        <v>-0.00380133491772286</v>
      </c>
      <c r="G5064">
        <v>5055</v>
      </c>
      <c r="H5064">
        <f ca="1" t="shared" si="160"/>
        <v>-0.0165525102850372</v>
      </c>
    </row>
    <row r="5065" spans="2:8">
      <c r="B5065" s="31">
        <v>36193</v>
      </c>
      <c r="C5065">
        <v>29.311758</v>
      </c>
      <c r="D5065">
        <f t="shared" si="159"/>
        <v>-14.5947767104245</v>
      </c>
      <c r="E5065">
        <v>-0.00380236490762507</v>
      </c>
      <c r="G5065">
        <v>5056</v>
      </c>
      <c r="H5065">
        <f ca="1" t="shared" si="160"/>
        <v>-0.0198964284982288</v>
      </c>
    </row>
    <row r="5066" spans="2:8">
      <c r="B5066" s="31">
        <v>42797</v>
      </c>
      <c r="C5066">
        <v>457.110321</v>
      </c>
      <c r="D5066">
        <f t="shared" ref="D5066:D5129" si="161">(C5066-C5067)/C5066</f>
        <v>-0.401353705159504</v>
      </c>
      <c r="E5066">
        <v>-0.00380476423327136</v>
      </c>
      <c r="G5066">
        <v>5057</v>
      </c>
      <c r="H5066">
        <f ca="1" t="shared" si="160"/>
        <v>0.0208283985942737</v>
      </c>
    </row>
    <row r="5067" spans="2:8">
      <c r="B5067" s="31">
        <v>45238</v>
      </c>
      <c r="C5067">
        <v>640.573242</v>
      </c>
      <c r="D5067">
        <f t="shared" si="161"/>
        <v>0.256056939699645</v>
      </c>
      <c r="E5067">
        <v>-0.00381290356801995</v>
      </c>
      <c r="G5067">
        <v>5058</v>
      </c>
      <c r="H5067">
        <f ca="1" t="shared" ref="H5067:H5130" si="162">_xlfn.NORM.INV(RAND(),N$12,N$13)</f>
        <v>-0.0127255583892058</v>
      </c>
    </row>
    <row r="5068" spans="2:8">
      <c r="B5068" s="31">
        <v>41843</v>
      </c>
      <c r="C5068">
        <v>476.550018</v>
      </c>
      <c r="D5068">
        <f t="shared" si="161"/>
        <v>0.71971698047444</v>
      </c>
      <c r="E5068">
        <v>-0.00381573797359497</v>
      </c>
      <c r="G5068">
        <v>5059</v>
      </c>
      <c r="H5068">
        <f ca="1" t="shared" si="162"/>
        <v>-0.0715160823710053</v>
      </c>
    </row>
    <row r="5069" spans="2:8">
      <c r="B5069" s="31">
        <v>38904</v>
      </c>
      <c r="C5069">
        <v>133.568878</v>
      </c>
      <c r="D5069">
        <f t="shared" si="161"/>
        <v>-2.01453921773604</v>
      </c>
      <c r="E5069">
        <v>-0.00382050076066373</v>
      </c>
      <c r="G5069">
        <v>5060</v>
      </c>
      <c r="H5069">
        <f ca="1" t="shared" si="162"/>
        <v>0.0315642885684809</v>
      </c>
    </row>
    <row r="5070" spans="2:8">
      <c r="B5070" s="31">
        <v>44726</v>
      </c>
      <c r="C5070">
        <v>402.648621</v>
      </c>
      <c r="D5070">
        <f t="shared" si="161"/>
        <v>0.930605762586233</v>
      </c>
      <c r="E5070">
        <v>-0.00382590655886046</v>
      </c>
      <c r="G5070">
        <v>5061</v>
      </c>
      <c r="H5070">
        <f ca="1" t="shared" si="162"/>
        <v>-0.0241247116376574</v>
      </c>
    </row>
    <row r="5071" spans="2:8">
      <c r="B5071" s="31">
        <v>33906</v>
      </c>
      <c r="C5071">
        <v>27.941494</v>
      </c>
      <c r="D5071">
        <f t="shared" si="161"/>
        <v>-0.612402973155265</v>
      </c>
      <c r="E5071">
        <v>-0.0038461078709679</v>
      </c>
      <c r="G5071">
        <v>5062</v>
      </c>
      <c r="H5071">
        <f ca="1" t="shared" si="162"/>
        <v>-0.0178970088468381</v>
      </c>
    </row>
    <row r="5072" spans="2:8">
      <c r="B5072" s="31">
        <v>34838</v>
      </c>
      <c r="C5072">
        <v>45.052948</v>
      </c>
      <c r="D5072">
        <f t="shared" si="161"/>
        <v>-1.51290104256885</v>
      </c>
      <c r="E5072">
        <v>-0.0038462077997648</v>
      </c>
      <c r="G5072">
        <v>5063</v>
      </c>
      <c r="H5072">
        <f ca="1" t="shared" si="162"/>
        <v>0.00601001431156043</v>
      </c>
    </row>
    <row r="5073" spans="2:8">
      <c r="B5073" s="31">
        <v>38747</v>
      </c>
      <c r="C5073">
        <v>113.2136</v>
      </c>
      <c r="D5073">
        <f t="shared" si="161"/>
        <v>0.754145932997449</v>
      </c>
      <c r="E5073">
        <v>-0.00385096843488764</v>
      </c>
      <c r="G5073">
        <v>5064</v>
      </c>
      <c r="H5073">
        <f ca="1" t="shared" si="162"/>
        <v>0.0425415313592867</v>
      </c>
    </row>
    <row r="5074" spans="2:8">
      <c r="B5074" s="31">
        <v>33907</v>
      </c>
      <c r="C5074">
        <v>27.834024</v>
      </c>
      <c r="D5074">
        <f t="shared" si="161"/>
        <v>-14.2497941009176</v>
      </c>
      <c r="E5074">
        <v>-0.00386110179397701</v>
      </c>
      <c r="G5074">
        <v>5065</v>
      </c>
      <c r="H5074">
        <f ca="1" t="shared" si="162"/>
        <v>-0.0273830721497968</v>
      </c>
    </row>
    <row r="5075" spans="2:8">
      <c r="B5075" s="31">
        <v>44901</v>
      </c>
      <c r="C5075">
        <v>424.463135</v>
      </c>
      <c r="D5075">
        <f t="shared" si="161"/>
        <v>-0.0299695708556645</v>
      </c>
      <c r="E5075">
        <v>-0.00386330605601346</v>
      </c>
      <c r="G5075">
        <v>5066</v>
      </c>
      <c r="H5075">
        <f ca="1" t="shared" si="162"/>
        <v>0.0170755597942631</v>
      </c>
    </row>
    <row r="5076" spans="2:8">
      <c r="B5076" s="31">
        <v>44974</v>
      </c>
      <c r="C5076">
        <v>437.184113</v>
      </c>
      <c r="D5076">
        <f t="shared" si="161"/>
        <v>0.160620996765269</v>
      </c>
      <c r="E5076">
        <v>-0.00386446567878828</v>
      </c>
      <c r="G5076">
        <v>5067</v>
      </c>
      <c r="H5076">
        <f ca="1" t="shared" si="162"/>
        <v>-0.00616222358206382</v>
      </c>
    </row>
    <row r="5077" spans="2:8">
      <c r="B5077" s="31">
        <v>41640</v>
      </c>
      <c r="C5077">
        <v>366.963165</v>
      </c>
      <c r="D5077">
        <f t="shared" si="161"/>
        <v>0.945893430475508</v>
      </c>
      <c r="E5077">
        <v>-0.0038671401801323</v>
      </c>
      <c r="G5077">
        <v>5068</v>
      </c>
      <c r="H5077">
        <f ca="1" t="shared" si="162"/>
        <v>0.00955085345628551</v>
      </c>
    </row>
    <row r="5078" spans="2:8">
      <c r="B5078" s="31">
        <v>37376</v>
      </c>
      <c r="C5078">
        <v>19.855118</v>
      </c>
      <c r="D5078">
        <f t="shared" si="161"/>
        <v>-0.39644392946947</v>
      </c>
      <c r="E5078">
        <v>-0.00387295608114744</v>
      </c>
      <c r="G5078">
        <v>5069</v>
      </c>
      <c r="H5078">
        <f ca="1" t="shared" si="162"/>
        <v>0.0444065313674825</v>
      </c>
    </row>
    <row r="5079" spans="2:8">
      <c r="B5079" s="31">
        <v>33843</v>
      </c>
      <c r="C5079">
        <v>27.726559</v>
      </c>
      <c r="D5079">
        <f t="shared" si="161"/>
        <v>0</v>
      </c>
      <c r="E5079">
        <v>-0.00387588665438065</v>
      </c>
      <c r="G5079">
        <v>5070</v>
      </c>
      <c r="H5079">
        <f ca="1" t="shared" si="162"/>
        <v>-0.0249245268103815</v>
      </c>
    </row>
    <row r="5080" spans="2:8">
      <c r="B5080" s="31">
        <v>33485</v>
      </c>
      <c r="C5080">
        <v>27.726559</v>
      </c>
      <c r="D5080">
        <f t="shared" si="161"/>
        <v>-7.78503134846268</v>
      </c>
      <c r="E5080">
        <v>-0.00387588665438065</v>
      </c>
      <c r="G5080">
        <v>5071</v>
      </c>
      <c r="H5080">
        <f ca="1" t="shared" si="162"/>
        <v>-0.0142765999782645</v>
      </c>
    </row>
    <row r="5081" spans="2:8">
      <c r="B5081" s="31">
        <v>40539</v>
      </c>
      <c r="C5081">
        <v>243.57869</v>
      </c>
      <c r="D5081">
        <f t="shared" si="161"/>
        <v>0.696105155997021</v>
      </c>
      <c r="E5081">
        <v>-0.00388143149961109</v>
      </c>
      <c r="G5081">
        <v>5072</v>
      </c>
      <c r="H5081">
        <f ca="1" t="shared" si="162"/>
        <v>-0.0294334662839324</v>
      </c>
    </row>
    <row r="5082" spans="2:8">
      <c r="B5082" s="31">
        <v>38413</v>
      </c>
      <c r="C5082">
        <v>74.022308</v>
      </c>
      <c r="D5082">
        <f t="shared" si="161"/>
        <v>-0.451847988852226</v>
      </c>
      <c r="E5082">
        <v>-0.00388292405040929</v>
      </c>
      <c r="G5082">
        <v>5073</v>
      </c>
      <c r="H5082">
        <f ca="1" t="shared" si="162"/>
        <v>0.0110404185201952</v>
      </c>
    </row>
    <row r="5083" spans="2:8">
      <c r="B5083" s="31">
        <v>39546</v>
      </c>
      <c r="C5083">
        <v>107.469139</v>
      </c>
      <c r="D5083">
        <f t="shared" si="161"/>
        <v>-7.9146521216663</v>
      </c>
      <c r="E5083">
        <v>-0.00389118219324342</v>
      </c>
      <c r="G5083">
        <v>5074</v>
      </c>
      <c r="H5083">
        <f ca="1" t="shared" si="162"/>
        <v>0.0118224800128232</v>
      </c>
    </row>
    <row r="5084" spans="2:8">
      <c r="B5084" s="31">
        <v>45467</v>
      </c>
      <c r="C5084">
        <v>958.049988</v>
      </c>
      <c r="D5084">
        <f t="shared" si="161"/>
        <v>0.971395907997235</v>
      </c>
      <c r="E5084">
        <v>-0.00391420076924003</v>
      </c>
      <c r="G5084">
        <v>5075</v>
      </c>
      <c r="H5084">
        <f ca="1" t="shared" si="162"/>
        <v>-0.023589269659052</v>
      </c>
    </row>
    <row r="5085" spans="2:8">
      <c r="B5085" s="31">
        <v>33634</v>
      </c>
      <c r="C5085">
        <v>27.40415</v>
      </c>
      <c r="D5085">
        <f t="shared" si="161"/>
        <v>0</v>
      </c>
      <c r="E5085">
        <v>-0.00392166879833891</v>
      </c>
      <c r="G5085">
        <v>5076</v>
      </c>
      <c r="H5085">
        <f ca="1" t="shared" si="162"/>
        <v>0.00449524137840752</v>
      </c>
    </row>
    <row r="5086" spans="2:8">
      <c r="B5086" s="31">
        <v>33532</v>
      </c>
      <c r="C5086">
        <v>27.40415</v>
      </c>
      <c r="D5086">
        <f t="shared" si="161"/>
        <v>0</v>
      </c>
      <c r="E5086">
        <v>-0.00392166879833891</v>
      </c>
      <c r="G5086">
        <v>5077</v>
      </c>
      <c r="H5086">
        <f ca="1" t="shared" si="162"/>
        <v>-0.0117338228761687</v>
      </c>
    </row>
    <row r="5087" spans="2:8">
      <c r="B5087" s="31">
        <v>33506</v>
      </c>
      <c r="C5087">
        <v>27.40415</v>
      </c>
      <c r="D5087">
        <f t="shared" si="161"/>
        <v>-6.83122213241425</v>
      </c>
      <c r="E5087">
        <v>-0.00392166879833891</v>
      </c>
      <c r="G5087">
        <v>5078</v>
      </c>
      <c r="H5087">
        <f ca="1" t="shared" si="162"/>
        <v>0.00819198273102836</v>
      </c>
    </row>
    <row r="5088" spans="2:8">
      <c r="B5088" s="31">
        <v>40581</v>
      </c>
      <c r="C5088">
        <v>214.607986</v>
      </c>
      <c r="D5088">
        <f t="shared" si="161"/>
        <v>0.911818412013801</v>
      </c>
      <c r="E5088">
        <v>-0.00392547367738676</v>
      </c>
      <c r="G5088">
        <v>5079</v>
      </c>
      <c r="H5088">
        <f ca="1" t="shared" si="162"/>
        <v>0.0113677081828989</v>
      </c>
    </row>
    <row r="5089" spans="2:8">
      <c r="B5089" s="31">
        <v>36077</v>
      </c>
      <c r="C5089">
        <v>18.924473</v>
      </c>
      <c r="D5089">
        <f t="shared" si="161"/>
        <v>-3.94630624588595</v>
      </c>
      <c r="E5089">
        <v>-0.00392608026654163</v>
      </c>
      <c r="G5089">
        <v>5080</v>
      </c>
      <c r="H5089">
        <f ca="1" t="shared" si="162"/>
        <v>0.00656132964407584</v>
      </c>
    </row>
    <row r="5090" spans="2:8">
      <c r="B5090" s="31">
        <v>40060</v>
      </c>
      <c r="C5090">
        <v>93.606239</v>
      </c>
      <c r="D5090">
        <f t="shared" si="161"/>
        <v>0.874884450811019</v>
      </c>
      <c r="E5090">
        <v>-0.00393466294484918</v>
      </c>
      <c r="G5090">
        <v>5081</v>
      </c>
      <c r="H5090">
        <f ca="1" t="shared" si="162"/>
        <v>0.0154334021296057</v>
      </c>
    </row>
    <row r="5091" spans="2:8">
      <c r="B5091" s="31">
        <v>37181</v>
      </c>
      <c r="C5091">
        <v>11.711596</v>
      </c>
      <c r="D5091">
        <f t="shared" si="161"/>
        <v>-4.05607126475333</v>
      </c>
      <c r="E5091">
        <v>-0.00393942892155773</v>
      </c>
      <c r="G5091">
        <v>5082</v>
      </c>
      <c r="H5091">
        <f ca="1" t="shared" si="162"/>
        <v>-0.0271994212170304</v>
      </c>
    </row>
    <row r="5092" spans="2:8">
      <c r="B5092" s="31">
        <v>35382</v>
      </c>
      <c r="C5092">
        <v>59.214664</v>
      </c>
      <c r="D5092">
        <f t="shared" si="161"/>
        <v>-1.68612438635133</v>
      </c>
      <c r="E5092">
        <v>-0.00394196275436106</v>
      </c>
      <c r="G5092">
        <v>5083</v>
      </c>
      <c r="H5092">
        <f ca="1" t="shared" si="162"/>
        <v>-0.0274847026551041</v>
      </c>
    </row>
    <row r="5093" spans="2:8">
      <c r="B5093" s="31">
        <v>39101</v>
      </c>
      <c r="C5093">
        <v>159.057953</v>
      </c>
      <c r="D5093">
        <f t="shared" si="161"/>
        <v>0.877491155692165</v>
      </c>
      <c r="E5093">
        <v>-0.00394454340802434</v>
      </c>
      <c r="G5093">
        <v>5084</v>
      </c>
      <c r="H5093">
        <f ca="1" t="shared" si="162"/>
        <v>-0.0231303902173881</v>
      </c>
    </row>
    <row r="5094" spans="2:8">
      <c r="B5094" s="31">
        <v>36724</v>
      </c>
      <c r="C5094">
        <v>19.486006</v>
      </c>
      <c r="D5094">
        <f t="shared" si="161"/>
        <v>-4.85137226171438</v>
      </c>
      <c r="E5094">
        <v>-0.00394621658230021</v>
      </c>
      <c r="G5094">
        <v>5085</v>
      </c>
      <c r="H5094">
        <f ca="1" t="shared" si="162"/>
        <v>-0.0297011636723899</v>
      </c>
    </row>
    <row r="5095" spans="2:8">
      <c r="B5095" s="31">
        <v>40129</v>
      </c>
      <c r="C5095">
        <v>114.019875</v>
      </c>
      <c r="D5095">
        <f t="shared" si="161"/>
        <v>0.914954625235293</v>
      </c>
      <c r="E5095">
        <v>-0.00395709081421116</v>
      </c>
      <c r="G5095">
        <v>5086</v>
      </c>
      <c r="H5095">
        <f ca="1" t="shared" si="162"/>
        <v>-0.0312641336638521</v>
      </c>
    </row>
    <row r="5096" spans="2:8">
      <c r="B5096" s="31">
        <v>36993</v>
      </c>
      <c r="C5096">
        <v>9.696863</v>
      </c>
      <c r="D5096">
        <f t="shared" si="161"/>
        <v>-103.853497466139</v>
      </c>
      <c r="E5096">
        <v>-0.00396509675345521</v>
      </c>
      <c r="G5096">
        <v>5087</v>
      </c>
      <c r="H5096">
        <f ca="1" t="shared" si="162"/>
        <v>-0.00221866496011138</v>
      </c>
    </row>
    <row r="5097" spans="2:8">
      <c r="B5097" s="31">
        <v>45485</v>
      </c>
      <c r="C5097">
        <v>1016.75</v>
      </c>
      <c r="D5097">
        <f t="shared" si="161"/>
        <v>0.633407814113597</v>
      </c>
      <c r="E5097">
        <v>-0.00398326825670026</v>
      </c>
      <c r="G5097">
        <v>5088</v>
      </c>
      <c r="H5097">
        <f ca="1" t="shared" si="162"/>
        <v>-0.0567750473155715</v>
      </c>
    </row>
    <row r="5098" spans="2:8">
      <c r="B5098" s="31">
        <v>42467</v>
      </c>
      <c r="C5098">
        <v>372.732605</v>
      </c>
      <c r="D5098">
        <f t="shared" si="161"/>
        <v>0.969053606136764</v>
      </c>
      <c r="E5098">
        <v>-0.00399788743997871</v>
      </c>
      <c r="G5098">
        <v>5089</v>
      </c>
      <c r="H5098">
        <f ca="1" t="shared" si="162"/>
        <v>0.0164135759929195</v>
      </c>
    </row>
    <row r="5099" spans="2:8">
      <c r="B5099" s="31">
        <v>37025</v>
      </c>
      <c r="C5099">
        <v>11.53473</v>
      </c>
      <c r="D5099">
        <f t="shared" si="161"/>
        <v>-5.0442476763652</v>
      </c>
      <c r="E5099">
        <v>-0.00400000693557631</v>
      </c>
      <c r="G5099">
        <v>5090</v>
      </c>
      <c r="H5099">
        <f ca="1" t="shared" si="162"/>
        <v>-0.0192044916504169</v>
      </c>
    </row>
    <row r="5100" spans="2:8">
      <c r="B5100" s="31">
        <v>38505</v>
      </c>
      <c r="C5100">
        <v>69.718765</v>
      </c>
      <c r="D5100">
        <f t="shared" si="161"/>
        <v>-3.44535532148339</v>
      </c>
      <c r="E5100">
        <v>-0.00400824656030549</v>
      </c>
      <c r="G5100">
        <v>5091</v>
      </c>
      <c r="H5100">
        <f ca="1" t="shared" si="162"/>
        <v>0.0316967247401792</v>
      </c>
    </row>
    <row r="5101" spans="2:8">
      <c r="B5101" s="31">
        <v>44340</v>
      </c>
      <c r="C5101">
        <v>309.924683</v>
      </c>
      <c r="D5101">
        <f t="shared" si="161"/>
        <v>-2.04778913978917</v>
      </c>
      <c r="E5101">
        <v>-0.00400832546790085</v>
      </c>
      <c r="G5101">
        <v>5092</v>
      </c>
      <c r="H5101">
        <f ca="1" t="shared" si="162"/>
        <v>-0.0533868377665551</v>
      </c>
    </row>
    <row r="5102" spans="2:8">
      <c r="B5102" s="31">
        <v>45434</v>
      </c>
      <c r="C5102">
        <v>944.585083</v>
      </c>
      <c r="D5102">
        <f t="shared" si="161"/>
        <v>0.463413802396454</v>
      </c>
      <c r="E5102">
        <v>-0.00401051114206501</v>
      </c>
      <c r="G5102">
        <v>5093</v>
      </c>
      <c r="H5102">
        <f ca="1" t="shared" si="162"/>
        <v>-0.0729092972846033</v>
      </c>
    </row>
    <row r="5103" spans="2:8">
      <c r="B5103" s="31">
        <v>42601</v>
      </c>
      <c r="C5103">
        <v>506.851318</v>
      </c>
      <c r="D5103">
        <f t="shared" si="161"/>
        <v>0.000196102873703123</v>
      </c>
      <c r="E5103">
        <v>-0.00401956733197252</v>
      </c>
      <c r="G5103">
        <v>5094</v>
      </c>
      <c r="H5103">
        <f ca="1" t="shared" si="162"/>
        <v>-0.0121338461276392</v>
      </c>
    </row>
    <row r="5104" spans="2:8">
      <c r="B5104" s="31">
        <v>44575</v>
      </c>
      <c r="C5104">
        <v>506.751923</v>
      </c>
      <c r="D5104">
        <f t="shared" si="161"/>
        <v>0.950970467259579</v>
      </c>
      <c r="E5104">
        <v>-0.00402041493585017</v>
      </c>
      <c r="G5104">
        <v>5095</v>
      </c>
      <c r="H5104">
        <f ca="1" t="shared" si="162"/>
        <v>-0.00515992237303921</v>
      </c>
    </row>
    <row r="5105" spans="2:8">
      <c r="B5105" s="31">
        <v>37585</v>
      </c>
      <c r="C5105">
        <v>24.84581</v>
      </c>
      <c r="D5105">
        <f t="shared" si="161"/>
        <v>-10.6591096446443</v>
      </c>
      <c r="E5105">
        <v>-0.00402353555790697</v>
      </c>
      <c r="G5105">
        <v>5096</v>
      </c>
      <c r="H5105">
        <f ca="1" t="shared" si="162"/>
        <v>0.0137332857294689</v>
      </c>
    </row>
    <row r="5106" spans="2:8">
      <c r="B5106" s="31">
        <v>41305</v>
      </c>
      <c r="C5106">
        <v>289.680023</v>
      </c>
      <c r="D5106">
        <f t="shared" si="161"/>
        <v>-0.828547017203185</v>
      </c>
      <c r="E5106">
        <v>-0.00402687071037679</v>
      </c>
      <c r="G5106">
        <v>5097</v>
      </c>
      <c r="H5106">
        <f ca="1" t="shared" si="162"/>
        <v>0.0130877306306677</v>
      </c>
    </row>
    <row r="5107" spans="2:8">
      <c r="B5107" s="31">
        <v>42114</v>
      </c>
      <c r="C5107">
        <v>529.693542</v>
      </c>
      <c r="D5107">
        <f t="shared" si="161"/>
        <v>0.949684332757072</v>
      </c>
      <c r="E5107">
        <v>-0.00403226550947825</v>
      </c>
      <c r="G5107">
        <v>5098</v>
      </c>
      <c r="H5107">
        <f ca="1" t="shared" si="162"/>
        <v>-0.0310154048967347</v>
      </c>
    </row>
    <row r="5108" spans="2:8">
      <c r="B5108" s="31">
        <v>33828</v>
      </c>
      <c r="C5108">
        <v>26.651884</v>
      </c>
      <c r="D5108">
        <f t="shared" si="161"/>
        <v>-3.03335741668394</v>
      </c>
      <c r="E5108">
        <v>-0.00403228529735462</v>
      </c>
      <c r="G5108">
        <v>5099</v>
      </c>
      <c r="H5108">
        <f ca="1" t="shared" si="162"/>
        <v>0.0383726596570144</v>
      </c>
    </row>
    <row r="5109" spans="2:8">
      <c r="B5109" s="31">
        <v>38716</v>
      </c>
      <c r="C5109">
        <v>107.496574</v>
      </c>
      <c r="D5109">
        <f t="shared" si="161"/>
        <v>-3.08868464961497</v>
      </c>
      <c r="E5109">
        <v>-0.00405571064990405</v>
      </c>
      <c r="G5109">
        <v>5100</v>
      </c>
      <c r="H5109">
        <f ca="1" t="shared" si="162"/>
        <v>-0.0420425770709425</v>
      </c>
    </row>
    <row r="5110" spans="2:8">
      <c r="B5110" s="31">
        <v>44770</v>
      </c>
      <c r="C5110">
        <v>439.519592</v>
      </c>
      <c r="D5110">
        <f t="shared" si="161"/>
        <v>0.65624782660428</v>
      </c>
      <c r="E5110">
        <v>-0.0040700802252292</v>
      </c>
      <c r="G5110">
        <v>5101</v>
      </c>
      <c r="H5110">
        <f ca="1" t="shared" si="162"/>
        <v>-0.0244771764473716</v>
      </c>
    </row>
    <row r="5111" spans="2:8">
      <c r="B5111" s="31">
        <v>39079</v>
      </c>
      <c r="C5111">
        <v>151.085815</v>
      </c>
      <c r="D5111">
        <f t="shared" si="161"/>
        <v>0.634475751413195</v>
      </c>
      <c r="E5111">
        <v>-0.00409723440946458</v>
      </c>
      <c r="G5111">
        <v>5102</v>
      </c>
      <c r="H5111">
        <f ca="1" t="shared" si="162"/>
        <v>-0.0579223692709003</v>
      </c>
    </row>
    <row r="5112" spans="2:8">
      <c r="B5112" s="31">
        <v>35515</v>
      </c>
      <c r="C5112">
        <v>55.225529</v>
      </c>
      <c r="D5112">
        <f t="shared" si="161"/>
        <v>-1.35740133879025</v>
      </c>
      <c r="E5112">
        <v>-0.00409814091595204</v>
      </c>
      <c r="G5112">
        <v>5103</v>
      </c>
      <c r="H5112">
        <f ca="1" t="shared" si="162"/>
        <v>-0.00504203193309908</v>
      </c>
    </row>
    <row r="5113" spans="2:8">
      <c r="B5113" s="31">
        <v>40322</v>
      </c>
      <c r="C5113">
        <v>130.188736</v>
      </c>
      <c r="D5113">
        <f t="shared" si="161"/>
        <v>0.477542089355565</v>
      </c>
      <c r="E5113">
        <v>-0.00410218284936715</v>
      </c>
      <c r="G5113">
        <v>5104</v>
      </c>
      <c r="H5113">
        <f ca="1" t="shared" si="162"/>
        <v>-0.00691964048553407</v>
      </c>
    </row>
    <row r="5114" spans="2:8">
      <c r="B5114" s="31">
        <v>38203</v>
      </c>
      <c r="C5114">
        <v>68.018135</v>
      </c>
      <c r="D5114">
        <f t="shared" si="161"/>
        <v>-4.59508206157079</v>
      </c>
      <c r="E5114">
        <v>-0.00410822790127949</v>
      </c>
      <c r="G5114">
        <v>5105</v>
      </c>
      <c r="H5114">
        <f ca="1" t="shared" si="162"/>
        <v>0.0201783199084785</v>
      </c>
    </row>
    <row r="5115" spans="2:8">
      <c r="B5115" s="31">
        <v>41562</v>
      </c>
      <c r="C5115">
        <v>380.567047</v>
      </c>
      <c r="D5115">
        <f t="shared" si="161"/>
        <v>-0.172664899701629</v>
      </c>
      <c r="E5115">
        <v>-0.004114778229866</v>
      </c>
      <c r="G5115">
        <v>5106</v>
      </c>
      <c r="H5115">
        <f ca="1" t="shared" si="162"/>
        <v>0.00843390289813359</v>
      </c>
    </row>
    <row r="5116" spans="2:8">
      <c r="B5116" s="31">
        <v>44761</v>
      </c>
      <c r="C5116">
        <v>446.277618</v>
      </c>
      <c r="D5116">
        <f t="shared" si="161"/>
        <v>0.867445418246362</v>
      </c>
      <c r="E5116">
        <v>-0.00411984138536834</v>
      </c>
      <c r="G5116">
        <v>5107</v>
      </c>
      <c r="H5116">
        <f ca="1" t="shared" si="162"/>
        <v>-0.00158581898502236</v>
      </c>
    </row>
    <row r="5117" spans="2:8">
      <c r="B5117" s="31">
        <v>35131</v>
      </c>
      <c r="C5117">
        <v>59.156143</v>
      </c>
      <c r="D5117">
        <f t="shared" si="161"/>
        <v>-6.09718106537135</v>
      </c>
      <c r="E5117">
        <v>-0.00413711894637896</v>
      </c>
      <c r="G5117">
        <v>5108</v>
      </c>
      <c r="H5117">
        <f ca="1" t="shared" si="162"/>
        <v>0.0159081552630559</v>
      </c>
    </row>
    <row r="5118" spans="2:8">
      <c r="B5118" s="31">
        <v>43096</v>
      </c>
      <c r="C5118">
        <v>419.841858</v>
      </c>
      <c r="D5118">
        <f t="shared" si="161"/>
        <v>0.494187011243648</v>
      </c>
      <c r="E5118">
        <v>-0.00414250500958861</v>
      </c>
      <c r="G5118">
        <v>5109</v>
      </c>
      <c r="H5118">
        <f ca="1" t="shared" si="162"/>
        <v>-0.0175752540667407</v>
      </c>
    </row>
    <row r="5119" spans="2:8">
      <c r="B5119" s="31">
        <v>40456</v>
      </c>
      <c r="C5119">
        <v>212.361465</v>
      </c>
      <c r="D5119">
        <f t="shared" si="161"/>
        <v>-0.158989725372256</v>
      </c>
      <c r="E5119">
        <v>-0.0041433270391122</v>
      </c>
      <c r="G5119">
        <v>5110</v>
      </c>
      <c r="H5119">
        <f ca="1" t="shared" si="162"/>
        <v>-0.0186077650948269</v>
      </c>
    </row>
    <row r="5120" spans="2:8">
      <c r="B5120" s="31">
        <v>40515</v>
      </c>
      <c r="C5120">
        <v>246.124756</v>
      </c>
      <c r="D5120">
        <f t="shared" si="161"/>
        <v>0.679979526317946</v>
      </c>
      <c r="E5120">
        <v>-0.00414537333253879</v>
      </c>
      <c r="G5120">
        <v>5111</v>
      </c>
      <c r="H5120">
        <f ca="1" t="shared" si="162"/>
        <v>-0.0192608571107398</v>
      </c>
    </row>
    <row r="5121" spans="2:8">
      <c r="B5121" s="31">
        <v>38328</v>
      </c>
      <c r="C5121">
        <v>78.764961</v>
      </c>
      <c r="D5121">
        <f t="shared" si="161"/>
        <v>-4.61231616682956</v>
      </c>
      <c r="E5121">
        <v>-0.00415599774117838</v>
      </c>
      <c r="G5121">
        <v>5112</v>
      </c>
      <c r="H5121">
        <f ca="1" t="shared" si="162"/>
        <v>-0.00626222429522781</v>
      </c>
    </row>
    <row r="5122" spans="2:8">
      <c r="B5122" s="31">
        <v>44959</v>
      </c>
      <c r="C5122">
        <v>442.053864</v>
      </c>
      <c r="D5122">
        <f t="shared" si="161"/>
        <v>-0.0255170419684422</v>
      </c>
      <c r="E5122">
        <v>-0.00415913568397182</v>
      </c>
      <c r="G5122">
        <v>5113</v>
      </c>
      <c r="H5122">
        <f ca="1" t="shared" si="162"/>
        <v>0.0812808547836277</v>
      </c>
    </row>
    <row r="5123" spans="2:8">
      <c r="B5123" s="31">
        <v>44657</v>
      </c>
      <c r="C5123">
        <v>453.333771</v>
      </c>
      <c r="D5123">
        <f t="shared" si="161"/>
        <v>-1.2379080313432</v>
      </c>
      <c r="E5123">
        <v>-0.0041653084786396</v>
      </c>
      <c r="G5123">
        <v>5114</v>
      </c>
      <c r="H5123">
        <f ca="1" t="shared" si="162"/>
        <v>0.012420831549308</v>
      </c>
    </row>
    <row r="5124" spans="2:8">
      <c r="B5124" s="31">
        <v>45357</v>
      </c>
      <c r="C5124">
        <v>1014.519287</v>
      </c>
      <c r="D5124">
        <f t="shared" si="161"/>
        <v>0.0727656979477414</v>
      </c>
      <c r="E5124">
        <v>-0.00417630207162341</v>
      </c>
      <c r="G5124">
        <v>5115</v>
      </c>
      <c r="H5124">
        <f ca="1" t="shared" si="162"/>
        <v>0.0496169871102214</v>
      </c>
    </row>
    <row r="5125" spans="2:8">
      <c r="B5125" s="31">
        <v>45441</v>
      </c>
      <c r="C5125">
        <v>940.697083</v>
      </c>
      <c r="D5125">
        <f t="shared" si="161"/>
        <v>0.850592212371089</v>
      </c>
      <c r="E5125">
        <v>-0.00418604997417647</v>
      </c>
      <c r="G5125">
        <v>5116</v>
      </c>
      <c r="H5125">
        <f ca="1" t="shared" si="162"/>
        <v>-0.00178729790832437</v>
      </c>
    </row>
    <row r="5126" spans="2:8">
      <c r="B5126" s="31">
        <v>40364</v>
      </c>
      <c r="C5126">
        <v>140.54747</v>
      </c>
      <c r="D5126">
        <f t="shared" si="161"/>
        <v>0.0348327863888264</v>
      </c>
      <c r="E5126">
        <v>-0.00419285384503892</v>
      </c>
      <c r="G5126">
        <v>5117</v>
      </c>
      <c r="H5126">
        <f ca="1" t="shared" si="162"/>
        <v>0.021992741858194</v>
      </c>
    </row>
    <row r="5127" spans="2:8">
      <c r="B5127" s="31">
        <v>39038</v>
      </c>
      <c r="C5127">
        <v>135.65181</v>
      </c>
      <c r="D5127">
        <f t="shared" si="161"/>
        <v>0.443226198013871</v>
      </c>
      <c r="E5127">
        <v>-0.00419366317338474</v>
      </c>
      <c r="G5127">
        <v>5118</v>
      </c>
      <c r="H5127">
        <f ca="1" t="shared" si="162"/>
        <v>-0.0447522417618215</v>
      </c>
    </row>
    <row r="5128" spans="2:8">
      <c r="B5128" s="31">
        <v>39709</v>
      </c>
      <c r="C5128">
        <v>75.527374</v>
      </c>
      <c r="D5128">
        <f t="shared" si="161"/>
        <v>0.208611648539508</v>
      </c>
      <c r="E5128">
        <v>-0.00420626301663823</v>
      </c>
      <c r="G5128">
        <v>5119</v>
      </c>
      <c r="H5128">
        <f ca="1" t="shared" si="162"/>
        <v>0.0231437358888283</v>
      </c>
    </row>
    <row r="5129" spans="2:8">
      <c r="B5129" s="31">
        <v>35108</v>
      </c>
      <c r="C5129">
        <v>59.771484</v>
      </c>
      <c r="D5129">
        <f t="shared" si="161"/>
        <v>-1.19335830778436</v>
      </c>
      <c r="E5129">
        <v>-0.00421150661074435</v>
      </c>
      <c r="G5129">
        <v>5120</v>
      </c>
      <c r="H5129">
        <f ca="1" t="shared" si="162"/>
        <v>-0.00147751842185331</v>
      </c>
    </row>
    <row r="5130" spans="2:8">
      <c r="B5130" s="31">
        <v>40318</v>
      </c>
      <c r="C5130">
        <v>131.100281</v>
      </c>
      <c r="D5130">
        <f t="shared" ref="D5130:D5193" si="163">(C5130-C5131)/C5130</f>
        <v>0.152519711227774</v>
      </c>
      <c r="E5130">
        <v>-0.00421436930405966</v>
      </c>
      <c r="G5130">
        <v>5121</v>
      </c>
      <c r="H5130">
        <f ca="1" t="shared" si="162"/>
        <v>0.0126305792878164</v>
      </c>
    </row>
    <row r="5131" spans="2:8">
      <c r="B5131" s="31">
        <v>39469</v>
      </c>
      <c r="C5131">
        <v>111.104904</v>
      </c>
      <c r="D5131">
        <f t="shared" si="163"/>
        <v>-1.43218482057282</v>
      </c>
      <c r="E5131">
        <v>-0.00422509703082045</v>
      </c>
      <c r="G5131">
        <v>5122</v>
      </c>
      <c r="H5131">
        <f ca="1" t="shared" ref="H5131:H5194" si="164">_xlfn.NORM.INV(RAND(),N$12,N$13)</f>
        <v>-0.00593602114528989</v>
      </c>
    </row>
    <row r="5132" spans="2:8">
      <c r="B5132" s="31">
        <v>40981</v>
      </c>
      <c r="C5132">
        <v>270.227661</v>
      </c>
      <c r="D5132">
        <f t="shared" si="163"/>
        <v>-0.430427949417066</v>
      </c>
      <c r="E5132">
        <v>-0.00424017658207083</v>
      </c>
      <c r="G5132">
        <v>5123</v>
      </c>
      <c r="H5132">
        <f ca="1" t="shared" si="164"/>
        <v>0.0321643544886866</v>
      </c>
    </row>
    <row r="5133" spans="2:8">
      <c r="B5133" s="31">
        <v>42206</v>
      </c>
      <c r="C5133">
        <v>386.541199</v>
      </c>
      <c r="D5133">
        <f t="shared" si="163"/>
        <v>0.97186999722635</v>
      </c>
      <c r="E5133">
        <v>-0.00424058290355747</v>
      </c>
      <c r="G5133">
        <v>5124</v>
      </c>
      <c r="H5133">
        <f ca="1" t="shared" si="164"/>
        <v>-0.00964405578332846</v>
      </c>
    </row>
    <row r="5134" spans="2:8">
      <c r="B5134" s="31">
        <v>37091</v>
      </c>
      <c r="C5134">
        <v>10.873405</v>
      </c>
      <c r="D5134">
        <f t="shared" si="163"/>
        <v>-5.7441862047813</v>
      </c>
      <c r="E5134">
        <v>-0.00424328901572232</v>
      </c>
      <c r="G5134">
        <v>5125</v>
      </c>
      <c r="H5134">
        <f ca="1" t="shared" si="164"/>
        <v>-0.0346805868337076</v>
      </c>
    </row>
    <row r="5135" spans="2:8">
      <c r="B5135" s="31">
        <v>35240</v>
      </c>
      <c r="C5135">
        <v>73.332268</v>
      </c>
      <c r="D5135">
        <f t="shared" si="163"/>
        <v>-0.671741940396552</v>
      </c>
      <c r="E5135">
        <v>-0.00424373892268007</v>
      </c>
      <c r="G5135">
        <v>5126</v>
      </c>
      <c r="H5135">
        <f ca="1" t="shared" si="164"/>
        <v>0.0175597498062736</v>
      </c>
    </row>
    <row r="5136" spans="2:8">
      <c r="B5136" s="31">
        <v>39415</v>
      </c>
      <c r="C5136">
        <v>122.592628</v>
      </c>
      <c r="D5136">
        <f t="shared" si="163"/>
        <v>-2.72139735025503</v>
      </c>
      <c r="E5136">
        <v>-0.00424677248945182</v>
      </c>
      <c r="G5136">
        <v>5127</v>
      </c>
      <c r="H5136">
        <f ca="1" t="shared" si="164"/>
        <v>0.0390901100244263</v>
      </c>
    </row>
    <row r="5137" spans="2:8">
      <c r="B5137" s="31">
        <v>42929</v>
      </c>
      <c r="C5137">
        <v>456.215881</v>
      </c>
      <c r="D5137">
        <f t="shared" si="163"/>
        <v>0.0920212749016513</v>
      </c>
      <c r="E5137">
        <v>-0.004247896841627</v>
      </c>
      <c r="G5137">
        <v>5128</v>
      </c>
      <c r="H5137">
        <f ca="1" t="shared" si="164"/>
        <v>0.041373630979297</v>
      </c>
    </row>
    <row r="5138" spans="2:8">
      <c r="B5138" s="31">
        <v>41754</v>
      </c>
      <c r="C5138">
        <v>414.234314</v>
      </c>
      <c r="D5138">
        <f t="shared" si="163"/>
        <v>0.969462324649425</v>
      </c>
      <c r="E5138">
        <v>-0.00425295283480554</v>
      </c>
      <c r="G5138">
        <v>5129</v>
      </c>
      <c r="H5138">
        <f ca="1" t="shared" si="164"/>
        <v>0.0233971717766201</v>
      </c>
    </row>
    <row r="5139" spans="2:8">
      <c r="B5139" s="31">
        <v>37032</v>
      </c>
      <c r="C5139">
        <v>12.649753</v>
      </c>
      <c r="D5139">
        <f t="shared" si="163"/>
        <v>-3.02787066277104</v>
      </c>
      <c r="E5139">
        <v>-0.0042553400054531</v>
      </c>
      <c r="G5139">
        <v>5130</v>
      </c>
      <c r="H5139">
        <f ca="1" t="shared" si="164"/>
        <v>0.00422988703482533</v>
      </c>
    </row>
    <row r="5140" spans="2:8">
      <c r="B5140" s="31">
        <v>35685</v>
      </c>
      <c r="C5140">
        <v>50.951569</v>
      </c>
      <c r="D5140">
        <f t="shared" si="163"/>
        <v>-0.105260605419236</v>
      </c>
      <c r="E5140">
        <v>-0.00425592389510132</v>
      </c>
      <c r="G5140">
        <v>5131</v>
      </c>
      <c r="H5140">
        <f ca="1" t="shared" si="164"/>
        <v>0.0654338380345404</v>
      </c>
    </row>
    <row r="5141" spans="2:8">
      <c r="B5141" s="31">
        <v>35548</v>
      </c>
      <c r="C5141">
        <v>56.314762</v>
      </c>
      <c r="D5141">
        <f t="shared" si="163"/>
        <v>-6.64410171883529</v>
      </c>
      <c r="E5141">
        <v>-0.00427031903286744</v>
      </c>
      <c r="G5141">
        <v>5132</v>
      </c>
      <c r="H5141">
        <f ca="1" t="shared" si="164"/>
        <v>0.0612015050945804</v>
      </c>
    </row>
    <row r="5142" spans="2:8">
      <c r="B5142" s="31">
        <v>44874</v>
      </c>
      <c r="C5142">
        <v>430.475769</v>
      </c>
      <c r="D5142">
        <f t="shared" si="163"/>
        <v>0.921366884183439</v>
      </c>
      <c r="E5142">
        <v>-0.00427107199151087</v>
      </c>
      <c r="G5142">
        <v>5133</v>
      </c>
      <c r="H5142">
        <f ca="1" t="shared" si="164"/>
        <v>0.0146539593259496</v>
      </c>
    </row>
    <row r="5143" spans="2:8">
      <c r="B5143" s="31">
        <v>35824</v>
      </c>
      <c r="C5143">
        <v>33.849651</v>
      </c>
      <c r="D5143">
        <f t="shared" si="163"/>
        <v>-13.9350140419468</v>
      </c>
      <c r="E5143">
        <v>-0.00427115186505167</v>
      </c>
      <c r="G5143">
        <v>5134</v>
      </c>
      <c r="H5143">
        <f ca="1" t="shared" si="164"/>
        <v>0.0370496652928757</v>
      </c>
    </row>
    <row r="5144" spans="2:8">
      <c r="B5144" s="31">
        <v>41893</v>
      </c>
      <c r="C5144">
        <v>505.545013</v>
      </c>
      <c r="D5144">
        <f t="shared" si="163"/>
        <v>0.172769950754118</v>
      </c>
      <c r="E5144">
        <v>-0.00427727293197528</v>
      </c>
      <c r="G5144">
        <v>5135</v>
      </c>
      <c r="H5144">
        <f ca="1" t="shared" si="164"/>
        <v>-0.0093349141195651</v>
      </c>
    </row>
    <row r="5145" spans="2:8">
      <c r="B5145" s="31">
        <v>43090</v>
      </c>
      <c r="C5145">
        <v>418.202026</v>
      </c>
      <c r="D5145">
        <f t="shared" si="163"/>
        <v>0.965651574820443</v>
      </c>
      <c r="E5145">
        <v>-0.00427762155317724</v>
      </c>
      <c r="G5145">
        <v>5136</v>
      </c>
      <c r="H5145">
        <f ca="1" t="shared" si="164"/>
        <v>0.0225844700496063</v>
      </c>
    </row>
    <row r="5146" spans="2:8">
      <c r="B5146" s="31">
        <v>36879</v>
      </c>
      <c r="C5146">
        <v>14.364581</v>
      </c>
      <c r="D5146">
        <f t="shared" si="163"/>
        <v>-6.34085581751393</v>
      </c>
      <c r="E5146">
        <v>-0.00428303477839001</v>
      </c>
      <c r="G5146">
        <v>5137</v>
      </c>
      <c r="H5146">
        <f ca="1" t="shared" si="164"/>
        <v>0.0147399969253073</v>
      </c>
    </row>
    <row r="5147" spans="2:8">
      <c r="B5147" s="31">
        <v>38733</v>
      </c>
      <c r="C5147">
        <v>105.448318</v>
      </c>
      <c r="D5147">
        <f t="shared" si="163"/>
        <v>0.547512422151674</v>
      </c>
      <c r="E5147">
        <v>-0.00429048095390192</v>
      </c>
      <c r="G5147">
        <v>5138</v>
      </c>
      <c r="H5147">
        <f ca="1" t="shared" si="164"/>
        <v>0.0343091399371327</v>
      </c>
    </row>
    <row r="5148" spans="2:8">
      <c r="B5148" s="31">
        <v>35487</v>
      </c>
      <c r="C5148">
        <v>47.714054</v>
      </c>
      <c r="D5148">
        <f t="shared" si="163"/>
        <v>-5.15367839001901</v>
      </c>
      <c r="E5148">
        <v>-0.00429885919984925</v>
      </c>
      <c r="G5148">
        <v>5139</v>
      </c>
      <c r="H5148">
        <f ca="1" t="shared" si="164"/>
        <v>-0.0187666552683113</v>
      </c>
    </row>
    <row r="5149" spans="2:8">
      <c r="B5149" s="31">
        <v>41414</v>
      </c>
      <c r="C5149">
        <v>293.616943</v>
      </c>
      <c r="D5149">
        <f t="shared" si="163"/>
        <v>0.772830868278606</v>
      </c>
      <c r="E5149">
        <v>-0.00430391716189219</v>
      </c>
      <c r="G5149">
        <v>5140</v>
      </c>
      <c r="H5149">
        <f ca="1" t="shared" si="164"/>
        <v>0.00996563627142527</v>
      </c>
    </row>
    <row r="5150" spans="2:8">
      <c r="B5150" s="31">
        <v>38295</v>
      </c>
      <c r="C5150">
        <v>66.700706</v>
      </c>
      <c r="D5150">
        <f t="shared" si="163"/>
        <v>-7.11293220794395</v>
      </c>
      <c r="E5150">
        <v>-0.00430948961769614</v>
      </c>
      <c r="G5150">
        <v>5141</v>
      </c>
      <c r="H5150">
        <f ca="1" t="shared" si="164"/>
        <v>0.0159752277352705</v>
      </c>
    </row>
    <row r="5151" spans="2:8">
      <c r="B5151" s="31">
        <v>42664</v>
      </c>
      <c r="C5151">
        <v>541.138306</v>
      </c>
      <c r="D5151">
        <f t="shared" si="163"/>
        <v>0.957212330483217</v>
      </c>
      <c r="E5151">
        <v>-0.00431580794430015</v>
      </c>
      <c r="G5151">
        <v>5142</v>
      </c>
      <c r="H5151">
        <f ca="1" t="shared" si="164"/>
        <v>0.0137598065399656</v>
      </c>
    </row>
    <row r="5152" spans="2:8">
      <c r="B5152" s="31">
        <v>37693</v>
      </c>
      <c r="C5152">
        <v>23.154047</v>
      </c>
      <c r="D5152">
        <f t="shared" si="163"/>
        <v>-11.4195825896009</v>
      </c>
      <c r="E5152">
        <v>-0.00431760374331116</v>
      </c>
      <c r="G5152">
        <v>5143</v>
      </c>
      <c r="H5152">
        <f ca="1" t="shared" si="164"/>
        <v>0.00826869072790864</v>
      </c>
    </row>
    <row r="5153" spans="2:8">
      <c r="B5153" s="31">
        <v>44218</v>
      </c>
      <c r="C5153">
        <v>287.563599</v>
      </c>
      <c r="D5153">
        <f t="shared" si="163"/>
        <v>0.919535455528918</v>
      </c>
      <c r="E5153">
        <v>-0.00432001478740707</v>
      </c>
      <c r="G5153">
        <v>5144</v>
      </c>
      <c r="H5153">
        <f ca="1" t="shared" si="164"/>
        <v>0.0289395471632046</v>
      </c>
    </row>
    <row r="5154" spans="2:8">
      <c r="B5154" s="31">
        <v>37454</v>
      </c>
      <c r="C5154">
        <v>23.138674</v>
      </c>
      <c r="D5154">
        <f t="shared" si="163"/>
        <v>0.463609366725163</v>
      </c>
      <c r="E5154">
        <v>-0.00432004011984435</v>
      </c>
      <c r="G5154">
        <v>5145</v>
      </c>
      <c r="H5154">
        <f ca="1" t="shared" si="164"/>
        <v>-0.0375693075145645</v>
      </c>
    </row>
    <row r="5155" spans="2:8">
      <c r="B5155" s="31">
        <v>37034</v>
      </c>
      <c r="C5155">
        <v>12.411368</v>
      </c>
      <c r="D5155">
        <f t="shared" si="163"/>
        <v>-0.85377953501983</v>
      </c>
      <c r="E5155">
        <v>-0.00433723341375428</v>
      </c>
      <c r="G5155">
        <v>5146</v>
      </c>
      <c r="H5155">
        <f ca="1" t="shared" si="164"/>
        <v>0.0037368407371428</v>
      </c>
    </row>
    <row r="5156" spans="2:8">
      <c r="B5156" s="31">
        <v>37428</v>
      </c>
      <c r="C5156">
        <v>23.00794</v>
      </c>
      <c r="D5156">
        <f t="shared" si="163"/>
        <v>0.155414304800864</v>
      </c>
      <c r="E5156">
        <v>-0.00434502176205253</v>
      </c>
      <c r="G5156">
        <v>5147</v>
      </c>
      <c r="H5156">
        <f ca="1" t="shared" si="164"/>
        <v>-0.0187785640304057</v>
      </c>
    </row>
    <row r="5157" spans="2:8">
      <c r="B5157" s="31">
        <v>36706</v>
      </c>
      <c r="C5157">
        <v>19.432177</v>
      </c>
      <c r="D5157">
        <f t="shared" si="163"/>
        <v>-0.394752785547394</v>
      </c>
      <c r="E5157">
        <v>-0.00435272898142097</v>
      </c>
      <c r="G5157">
        <v>5148</v>
      </c>
      <c r="H5157">
        <f ca="1" t="shared" si="164"/>
        <v>0.0129128176802824</v>
      </c>
    </row>
    <row r="5158" spans="2:8">
      <c r="B5158" s="31">
        <v>39871</v>
      </c>
      <c r="C5158">
        <v>27.103083</v>
      </c>
      <c r="D5158">
        <f t="shared" si="163"/>
        <v>0.0237025064639326</v>
      </c>
      <c r="E5158">
        <v>-0.00435367445098405</v>
      </c>
      <c r="G5158">
        <v>5149</v>
      </c>
      <c r="H5158">
        <f ca="1" t="shared" si="164"/>
        <v>-0.0308806970723735</v>
      </c>
    </row>
    <row r="5159" spans="2:8">
      <c r="B5159" s="31">
        <v>37775</v>
      </c>
      <c r="C5159">
        <v>26.460672</v>
      </c>
      <c r="D5159">
        <f t="shared" si="163"/>
        <v>-1.07612017563273</v>
      </c>
      <c r="E5159">
        <v>-0.00435911075878955</v>
      </c>
      <c r="G5159">
        <v>5150</v>
      </c>
      <c r="H5159">
        <f ca="1" t="shared" si="164"/>
        <v>-0.0115626494304315</v>
      </c>
    </row>
    <row r="5160" spans="2:8">
      <c r="B5160" s="31">
        <v>35506</v>
      </c>
      <c r="C5160">
        <v>54.935535</v>
      </c>
      <c r="D5160">
        <f t="shared" si="163"/>
        <v>-6.84687148309377</v>
      </c>
      <c r="E5160">
        <v>-0.004377549067284</v>
      </c>
      <c r="G5160">
        <v>5151</v>
      </c>
      <c r="H5160">
        <f ca="1" t="shared" si="164"/>
        <v>-0.00956631326183235</v>
      </c>
    </row>
    <row r="5161" spans="2:8">
      <c r="B5161" s="31">
        <v>44651</v>
      </c>
      <c r="C5161">
        <v>431.072083</v>
      </c>
      <c r="D5161">
        <f t="shared" si="163"/>
        <v>0.885436877154487</v>
      </c>
      <c r="E5161">
        <v>-0.00438034397138166</v>
      </c>
      <c r="G5161">
        <v>5152</v>
      </c>
      <c r="H5161">
        <f ca="1" t="shared" si="164"/>
        <v>-0.000907441918040435</v>
      </c>
    </row>
    <row r="5162" spans="2:8">
      <c r="B5162" s="31">
        <v>34618</v>
      </c>
      <c r="C5162">
        <v>49.384964</v>
      </c>
      <c r="D5162">
        <f t="shared" si="163"/>
        <v>-4.38350122114091</v>
      </c>
      <c r="E5162">
        <v>-0.00438584910176314</v>
      </c>
      <c r="G5162">
        <v>5153</v>
      </c>
      <c r="H5162">
        <f ca="1" t="shared" si="164"/>
        <v>-0.0371596300970463</v>
      </c>
    </row>
    <row r="5163" spans="2:8">
      <c r="B5163" s="31">
        <v>41185</v>
      </c>
      <c r="C5163">
        <v>265.864014</v>
      </c>
      <c r="D5163">
        <f t="shared" si="163"/>
        <v>0.541686495412651</v>
      </c>
      <c r="E5163">
        <v>-0.00438747983395751</v>
      </c>
      <c r="G5163">
        <v>5154</v>
      </c>
      <c r="H5163">
        <f ca="1" t="shared" si="164"/>
        <v>-0.0221544840519463</v>
      </c>
    </row>
    <row r="5164" spans="2:8">
      <c r="B5164" s="31">
        <v>39209</v>
      </c>
      <c r="C5164">
        <v>121.849068</v>
      </c>
      <c r="D5164">
        <f t="shared" si="163"/>
        <v>-2.61850079969426</v>
      </c>
      <c r="E5164">
        <v>-0.00439389491268002</v>
      </c>
      <c r="G5164">
        <v>5155</v>
      </c>
      <c r="H5164">
        <f ca="1" t="shared" si="164"/>
        <v>-0.06793995629266</v>
      </c>
    </row>
    <row r="5165" spans="2:8">
      <c r="B5165" s="31">
        <v>44956</v>
      </c>
      <c r="C5165">
        <v>440.91095</v>
      </c>
      <c r="D5165">
        <f t="shared" si="163"/>
        <v>0.728138979084098</v>
      </c>
      <c r="E5165">
        <v>-0.00439534785879095</v>
      </c>
      <c r="G5165">
        <v>5156</v>
      </c>
      <c r="H5165">
        <f ca="1" t="shared" si="164"/>
        <v>0.0305753272998162</v>
      </c>
    </row>
    <row r="5166" spans="2:8">
      <c r="B5166" s="31">
        <v>39170</v>
      </c>
      <c r="C5166">
        <v>119.866501</v>
      </c>
      <c r="D5166">
        <f t="shared" si="163"/>
        <v>0.409171082753137</v>
      </c>
      <c r="E5166">
        <v>-0.00439681642162887</v>
      </c>
      <c r="G5166">
        <v>5157</v>
      </c>
      <c r="H5166">
        <f ca="1" t="shared" si="164"/>
        <v>0.00976057454991037</v>
      </c>
    </row>
    <row r="5167" spans="2:8">
      <c r="B5167" s="31">
        <v>38497</v>
      </c>
      <c r="C5167">
        <v>70.820595</v>
      </c>
      <c r="D5167">
        <f t="shared" si="163"/>
        <v>-1.55049959690398</v>
      </c>
      <c r="E5167">
        <v>-0.00439694131346972</v>
      </c>
      <c r="G5167">
        <v>5158</v>
      </c>
      <c r="H5167">
        <f ca="1" t="shared" si="164"/>
        <v>-0.0118129820869225</v>
      </c>
    </row>
    <row r="5168" spans="2:8">
      <c r="B5168" s="31">
        <v>43430</v>
      </c>
      <c r="C5168">
        <v>180.627899</v>
      </c>
      <c r="D5168">
        <f t="shared" si="163"/>
        <v>0.328377893605461</v>
      </c>
      <c r="E5168">
        <v>-0.00440164008108172</v>
      </c>
      <c r="G5168">
        <v>5159</v>
      </c>
      <c r="H5168">
        <f ca="1" t="shared" si="164"/>
        <v>-0.0464670193359823</v>
      </c>
    </row>
    <row r="5169" spans="2:8">
      <c r="B5169" s="31">
        <v>39210</v>
      </c>
      <c r="C5169">
        <v>121.31369</v>
      </c>
      <c r="D5169">
        <f t="shared" si="163"/>
        <v>0.716743806902585</v>
      </c>
      <c r="E5169">
        <v>-0.00441317051686424</v>
      </c>
      <c r="G5169">
        <v>5160</v>
      </c>
      <c r="H5169">
        <f ca="1" t="shared" si="164"/>
        <v>-0.0322057365522378</v>
      </c>
    </row>
    <row r="5170" spans="2:8">
      <c r="B5170" s="31">
        <v>35844</v>
      </c>
      <c r="C5170">
        <v>34.362854</v>
      </c>
      <c r="D5170">
        <f t="shared" si="163"/>
        <v>-2.30903853329528</v>
      </c>
      <c r="E5170">
        <v>-0.00441738628578413</v>
      </c>
      <c r="G5170">
        <v>5161</v>
      </c>
      <c r="H5170">
        <f ca="1" t="shared" si="164"/>
        <v>-0.0347065329055413</v>
      </c>
    </row>
    <row r="5171" spans="2:8">
      <c r="B5171" s="31">
        <v>39581</v>
      </c>
      <c r="C5171">
        <v>113.708008</v>
      </c>
      <c r="D5171">
        <f t="shared" si="163"/>
        <v>0.404853121690427</v>
      </c>
      <c r="E5171">
        <v>-0.00442836005006777</v>
      </c>
      <c r="G5171">
        <v>5162</v>
      </c>
      <c r="H5171">
        <f ca="1" t="shared" si="164"/>
        <v>0.00472632876936873</v>
      </c>
    </row>
    <row r="5172" spans="2:8">
      <c r="B5172" s="31">
        <v>35173</v>
      </c>
      <c r="C5172">
        <v>67.672966</v>
      </c>
      <c r="D5172">
        <f t="shared" si="163"/>
        <v>0.279842928711001</v>
      </c>
      <c r="E5172">
        <v>-0.00444271941619936</v>
      </c>
      <c r="G5172">
        <v>5163</v>
      </c>
      <c r="H5172">
        <f ca="1" t="shared" si="164"/>
        <v>-0.023913214576028</v>
      </c>
    </row>
    <row r="5173" spans="2:8">
      <c r="B5173" s="31">
        <v>34626</v>
      </c>
      <c r="C5173">
        <v>48.735165</v>
      </c>
      <c r="D5173">
        <f t="shared" si="163"/>
        <v>0</v>
      </c>
      <c r="E5173">
        <v>-0.00444438835900109</v>
      </c>
      <c r="G5173">
        <v>5164</v>
      </c>
      <c r="H5173">
        <f ca="1" t="shared" si="164"/>
        <v>-0.0058542699618389</v>
      </c>
    </row>
    <row r="5174" spans="2:8">
      <c r="B5174" s="31">
        <v>34583</v>
      </c>
      <c r="C5174">
        <v>48.735165</v>
      </c>
      <c r="D5174">
        <f t="shared" si="163"/>
        <v>-3.84142971507329</v>
      </c>
      <c r="E5174">
        <v>-0.00444438835900109</v>
      </c>
      <c r="G5174">
        <v>5165</v>
      </c>
      <c r="H5174">
        <f ca="1" t="shared" si="164"/>
        <v>0.0104022877952494</v>
      </c>
    </row>
    <row r="5175" spans="2:8">
      <c r="B5175" s="31">
        <v>41082</v>
      </c>
      <c r="C5175">
        <v>235.947876</v>
      </c>
      <c r="D5175">
        <f t="shared" si="163"/>
        <v>0.890200312716526</v>
      </c>
      <c r="E5175">
        <v>-0.00445169932362514</v>
      </c>
      <c r="G5175">
        <v>5166</v>
      </c>
      <c r="H5175">
        <f ca="1" t="shared" si="164"/>
        <v>0.0164646930951887</v>
      </c>
    </row>
    <row r="5176" spans="2:8">
      <c r="B5176" s="31">
        <v>37592</v>
      </c>
      <c r="C5176">
        <v>25.907003</v>
      </c>
      <c r="D5176">
        <f t="shared" si="163"/>
        <v>-13.626992091675</v>
      </c>
      <c r="E5176">
        <v>-0.00445250266887299</v>
      </c>
      <c r="G5176">
        <v>5167</v>
      </c>
      <c r="H5176">
        <f ca="1" t="shared" si="164"/>
        <v>-0.000492983077557418</v>
      </c>
    </row>
    <row r="5177" spans="2:8">
      <c r="B5177" s="31">
        <v>42298</v>
      </c>
      <c r="C5177">
        <v>378.941528</v>
      </c>
      <c r="D5177">
        <f t="shared" si="163"/>
        <v>0.871962950970103</v>
      </c>
      <c r="E5177">
        <v>-0.00445657674130665</v>
      </c>
      <c r="G5177">
        <v>5168</v>
      </c>
      <c r="H5177">
        <f ca="1" t="shared" si="164"/>
        <v>-0.0241646226513608</v>
      </c>
    </row>
    <row r="5178" spans="2:8">
      <c r="B5178" s="31">
        <v>34631</v>
      </c>
      <c r="C5178">
        <v>48.518555</v>
      </c>
      <c r="D5178">
        <f t="shared" si="163"/>
        <v>0</v>
      </c>
      <c r="E5178">
        <v>-0.00446447755915243</v>
      </c>
      <c r="G5178">
        <v>5169</v>
      </c>
      <c r="H5178">
        <f ca="1" t="shared" si="164"/>
        <v>-0.0282211257443859</v>
      </c>
    </row>
    <row r="5179" spans="2:8">
      <c r="B5179" s="31">
        <v>34627</v>
      </c>
      <c r="C5179">
        <v>48.518555</v>
      </c>
      <c r="D5179">
        <f t="shared" si="163"/>
        <v>-19.6931494353037</v>
      </c>
      <c r="E5179">
        <v>-0.00446447755915243</v>
      </c>
      <c r="G5179">
        <v>5170</v>
      </c>
      <c r="H5179">
        <f ca="1" t="shared" si="164"/>
        <v>0.00181027991692589</v>
      </c>
    </row>
    <row r="5180" spans="2:8">
      <c r="B5180" s="31">
        <v>45387</v>
      </c>
      <c r="C5180">
        <v>1004.001709</v>
      </c>
      <c r="D5180">
        <f t="shared" si="163"/>
        <v>0.401846881716812</v>
      </c>
      <c r="E5180">
        <v>-0.00446826430651022</v>
      </c>
      <c r="G5180">
        <v>5171</v>
      </c>
      <c r="H5180">
        <f ca="1" t="shared" si="164"/>
        <v>0.0175362479261873</v>
      </c>
    </row>
    <row r="5181" spans="2:8">
      <c r="B5181" s="31">
        <v>45166</v>
      </c>
      <c r="C5181">
        <v>600.546753</v>
      </c>
      <c r="D5181">
        <f t="shared" si="163"/>
        <v>0.919570007233059</v>
      </c>
      <c r="E5181">
        <v>-0.00448199908925323</v>
      </c>
      <c r="G5181">
        <v>5172</v>
      </c>
      <c r="H5181">
        <f ca="1" t="shared" si="164"/>
        <v>0.0190973152726545</v>
      </c>
    </row>
    <row r="5182" spans="2:8">
      <c r="B5182" s="31">
        <v>34606</v>
      </c>
      <c r="C5182">
        <v>48.301971</v>
      </c>
      <c r="D5182">
        <f t="shared" si="163"/>
        <v>0.55451966960106</v>
      </c>
      <c r="E5182">
        <v>-0.00448395780785007</v>
      </c>
      <c r="G5182">
        <v>5173</v>
      </c>
      <c r="H5182">
        <f ca="1" t="shared" si="164"/>
        <v>0.00499680405530663</v>
      </c>
    </row>
    <row r="5183" spans="2:8">
      <c r="B5183" s="31">
        <v>36053</v>
      </c>
      <c r="C5183">
        <v>21.517578</v>
      </c>
      <c r="D5183">
        <f t="shared" si="163"/>
        <v>-18.0196855798548</v>
      </c>
      <c r="E5183">
        <v>-0.00448888810813183</v>
      </c>
      <c r="G5183">
        <v>5174</v>
      </c>
      <c r="H5183">
        <f ca="1" t="shared" si="164"/>
        <v>-0.034179343281782</v>
      </c>
    </row>
    <row r="5184" spans="2:8">
      <c r="B5184" s="31">
        <v>43000</v>
      </c>
      <c r="C5184">
        <v>409.257568</v>
      </c>
      <c r="D5184">
        <f t="shared" si="163"/>
        <v>-1.82621535785503</v>
      </c>
      <c r="E5184">
        <v>-0.00449250824849744</v>
      </c>
      <c r="G5184">
        <v>5175</v>
      </c>
      <c r="H5184">
        <f ca="1" t="shared" si="164"/>
        <v>0.0233205148456193</v>
      </c>
    </row>
    <row r="5185" spans="2:8">
      <c r="B5185" s="31">
        <v>45504</v>
      </c>
      <c r="C5185">
        <v>1156.650024</v>
      </c>
      <c r="D5185">
        <f t="shared" si="163"/>
        <v>0.969466152883597</v>
      </c>
      <c r="E5185">
        <v>-0.00449570042113269</v>
      </c>
      <c r="G5185">
        <v>5176</v>
      </c>
      <c r="H5185">
        <f ca="1" t="shared" si="164"/>
        <v>0.000978348138160547</v>
      </c>
    </row>
    <row r="5186" spans="2:8">
      <c r="B5186" s="31">
        <v>35818</v>
      </c>
      <c r="C5186">
        <v>35.316975</v>
      </c>
      <c r="D5186">
        <f t="shared" si="163"/>
        <v>-0.852006634203524</v>
      </c>
      <c r="E5186">
        <v>-0.00450273558253496</v>
      </c>
      <c r="G5186">
        <v>5177</v>
      </c>
      <c r="H5186">
        <f ca="1" t="shared" si="164"/>
        <v>-0.02095351697216</v>
      </c>
    </row>
    <row r="5187" spans="2:8">
      <c r="B5187" s="31">
        <v>38281</v>
      </c>
      <c r="C5187">
        <v>65.407272</v>
      </c>
      <c r="D5187">
        <f t="shared" si="163"/>
        <v>-3.7034354987317</v>
      </c>
      <c r="E5187">
        <v>-0.00451636325697842</v>
      </c>
      <c r="G5187">
        <v>5178</v>
      </c>
      <c r="H5187">
        <f ca="1" t="shared" si="164"/>
        <v>0.00548712667517451</v>
      </c>
    </row>
    <row r="5188" spans="2:8">
      <c r="B5188" s="31">
        <v>44391</v>
      </c>
      <c r="C5188">
        <v>307.638885</v>
      </c>
      <c r="D5188">
        <f t="shared" si="163"/>
        <v>0.642868693273284</v>
      </c>
      <c r="E5188">
        <v>-0.00452269874791663</v>
      </c>
      <c r="G5188">
        <v>5179</v>
      </c>
      <c r="H5188">
        <f ca="1" t="shared" si="164"/>
        <v>0.00181610013331146</v>
      </c>
    </row>
    <row r="5189" spans="2:8">
      <c r="B5189" s="31">
        <v>43703</v>
      </c>
      <c r="C5189">
        <v>109.867477</v>
      </c>
      <c r="D5189">
        <f t="shared" si="163"/>
        <v>0.522475873365145</v>
      </c>
      <c r="E5189">
        <v>-0.00452288533029668</v>
      </c>
      <c r="G5189">
        <v>5180</v>
      </c>
      <c r="H5189">
        <f ca="1" t="shared" si="164"/>
        <v>0.0238762625051157</v>
      </c>
    </row>
    <row r="5190" spans="2:8">
      <c r="B5190" s="31">
        <v>35081</v>
      </c>
      <c r="C5190">
        <v>52.464371</v>
      </c>
      <c r="D5190">
        <f t="shared" si="163"/>
        <v>-0.0999488014446986</v>
      </c>
      <c r="E5190">
        <v>-0.00453143715379715</v>
      </c>
      <c r="G5190">
        <v>5181</v>
      </c>
      <c r="H5190">
        <f ca="1" t="shared" si="164"/>
        <v>-0.0372790051396297</v>
      </c>
    </row>
    <row r="5191" spans="2:8">
      <c r="B5191" s="31">
        <v>35387</v>
      </c>
      <c r="C5191">
        <v>57.708122</v>
      </c>
      <c r="D5191">
        <f t="shared" si="163"/>
        <v>0.618094936445861</v>
      </c>
      <c r="E5191">
        <v>-0.00453508086781958</v>
      </c>
      <c r="G5191">
        <v>5182</v>
      </c>
      <c r="H5191">
        <f ca="1" t="shared" si="164"/>
        <v>-0.00799222534234247</v>
      </c>
    </row>
    <row r="5192" spans="2:8">
      <c r="B5192" s="31">
        <v>37571</v>
      </c>
      <c r="C5192">
        <v>22.039024</v>
      </c>
      <c r="D5192">
        <f t="shared" si="163"/>
        <v>-4.44734644329077</v>
      </c>
      <c r="E5192">
        <v>-0.00453586329412765</v>
      </c>
      <c r="G5192">
        <v>5183</v>
      </c>
      <c r="H5192">
        <f ca="1" t="shared" si="164"/>
        <v>0.017297850894667</v>
      </c>
    </row>
    <row r="5193" spans="2:8">
      <c r="B5193" s="31">
        <v>43696</v>
      </c>
      <c r="C5193">
        <v>120.054199</v>
      </c>
      <c r="D5193">
        <f t="shared" si="163"/>
        <v>-3.3010303204805</v>
      </c>
      <c r="E5193">
        <v>-0.00455295195464183</v>
      </c>
      <c r="G5193">
        <v>5184</v>
      </c>
      <c r="H5193">
        <f ca="1" t="shared" si="164"/>
        <v>0.029907456923325</v>
      </c>
    </row>
    <row r="5194" spans="2:8">
      <c r="B5194" s="31">
        <v>41978</v>
      </c>
      <c r="C5194">
        <v>516.35675</v>
      </c>
      <c r="D5194">
        <f t="shared" ref="D5194:D5257" si="165">(C5194-C5195)/C5194</f>
        <v>-0.924347893195935</v>
      </c>
      <c r="E5194">
        <v>-0.0045683280019095</v>
      </c>
      <c r="G5194">
        <v>5185</v>
      </c>
      <c r="H5194">
        <f ca="1" t="shared" si="164"/>
        <v>0.013154987416006</v>
      </c>
    </row>
    <row r="5195" spans="2:8">
      <c r="B5195" s="31">
        <v>45478</v>
      </c>
      <c r="C5195">
        <v>993.650024</v>
      </c>
      <c r="D5195">
        <f t="shared" si="165"/>
        <v>0.940962135980384</v>
      </c>
      <c r="E5195">
        <v>-0.00457906495255113</v>
      </c>
      <c r="G5195">
        <v>5186</v>
      </c>
      <c r="H5195">
        <f ca="1" t="shared" ref="H5195:H5258" si="166">_xlfn.NORM.INV(RAND(),N$12,N$13)</f>
        <v>0.00353115341287994</v>
      </c>
    </row>
    <row r="5196" spans="2:8">
      <c r="B5196" s="31">
        <v>35369</v>
      </c>
      <c r="C5196">
        <v>58.662975</v>
      </c>
      <c r="D5196">
        <f t="shared" si="165"/>
        <v>0.600636278674922</v>
      </c>
      <c r="E5196">
        <v>-0.00458157807373388</v>
      </c>
      <c r="G5196">
        <v>5187</v>
      </c>
      <c r="H5196">
        <f ca="1" t="shared" si="166"/>
        <v>-0.0457472599675309</v>
      </c>
    </row>
    <row r="5197" spans="2:8">
      <c r="B5197" s="31">
        <v>34226</v>
      </c>
      <c r="C5197">
        <v>23.427864</v>
      </c>
      <c r="D5197">
        <f t="shared" si="165"/>
        <v>-2.04439295020664</v>
      </c>
      <c r="E5197">
        <v>-0.00458735802803027</v>
      </c>
      <c r="G5197">
        <v>5188</v>
      </c>
      <c r="H5197">
        <f ca="1" t="shared" si="166"/>
        <v>0.0666697267171419</v>
      </c>
    </row>
    <row r="5198" spans="2:8">
      <c r="B5198" s="31">
        <v>38489</v>
      </c>
      <c r="C5198">
        <v>71.323624</v>
      </c>
      <c r="D5198">
        <f t="shared" si="165"/>
        <v>-0.537055983021839</v>
      </c>
      <c r="E5198">
        <v>-0.00458948917121779</v>
      </c>
      <c r="G5198">
        <v>5189</v>
      </c>
      <c r="H5198">
        <f ca="1" t="shared" si="166"/>
        <v>0.000909472141374898</v>
      </c>
    </row>
    <row r="5199" spans="2:8">
      <c r="B5199" s="31">
        <v>39247</v>
      </c>
      <c r="C5199">
        <v>109.628403</v>
      </c>
      <c r="D5199">
        <f t="shared" si="165"/>
        <v>0.820671017163317</v>
      </c>
      <c r="E5199">
        <v>-0.0045932895693098</v>
      </c>
      <c r="G5199">
        <v>5190</v>
      </c>
      <c r="H5199">
        <f ca="1" t="shared" si="166"/>
        <v>-0.0291432486261997</v>
      </c>
    </row>
    <row r="5200" spans="2:8">
      <c r="B5200" s="31">
        <v>36668</v>
      </c>
      <c r="C5200">
        <v>19.65955</v>
      </c>
      <c r="D5200">
        <f t="shared" si="165"/>
        <v>-8.28889801648563</v>
      </c>
      <c r="E5200">
        <v>-0.00460839642819907</v>
      </c>
      <c r="G5200">
        <v>5191</v>
      </c>
      <c r="H5200">
        <f ca="1" t="shared" si="166"/>
        <v>0.00810794785910846</v>
      </c>
    </row>
    <row r="5201" spans="2:8">
      <c r="B5201" s="31">
        <v>43424</v>
      </c>
      <c r="C5201">
        <v>182.615555</v>
      </c>
      <c r="D5201">
        <f t="shared" si="165"/>
        <v>-0.431913371234997</v>
      </c>
      <c r="E5201">
        <v>-0.00462587647585655</v>
      </c>
      <c r="G5201">
        <v>5192</v>
      </c>
      <c r="H5201">
        <f ca="1" t="shared" si="166"/>
        <v>-0.0193965581030193</v>
      </c>
    </row>
    <row r="5202" spans="2:8">
      <c r="B5202" s="31">
        <v>41201</v>
      </c>
      <c r="C5202">
        <v>261.489655</v>
      </c>
      <c r="D5202">
        <f t="shared" si="165"/>
        <v>0.821908254840904</v>
      </c>
      <c r="E5202">
        <v>-0.00464678803450172</v>
      </c>
      <c r="G5202">
        <v>5193</v>
      </c>
      <c r="H5202">
        <f ca="1" t="shared" si="166"/>
        <v>0.0385633072027366</v>
      </c>
    </row>
    <row r="5203" spans="2:8">
      <c r="B5203" s="31">
        <v>34638</v>
      </c>
      <c r="C5203">
        <v>46.569149</v>
      </c>
      <c r="D5203">
        <f t="shared" si="165"/>
        <v>0.503846183661205</v>
      </c>
      <c r="E5203">
        <v>-0.00465112643565797</v>
      </c>
      <c r="G5203">
        <v>5194</v>
      </c>
      <c r="H5203">
        <f ca="1" t="shared" si="166"/>
        <v>-0.00634198120454444</v>
      </c>
    </row>
    <row r="5204" spans="2:8">
      <c r="B5204" s="31">
        <v>34011</v>
      </c>
      <c r="C5204">
        <v>23.105461</v>
      </c>
      <c r="D5204">
        <f t="shared" si="165"/>
        <v>-4.71284468204292</v>
      </c>
      <c r="E5204">
        <v>-0.00465119479762818</v>
      </c>
      <c r="G5204">
        <v>5195</v>
      </c>
      <c r="H5204">
        <f ca="1" t="shared" si="166"/>
        <v>-0.0044786718718959</v>
      </c>
    </row>
    <row r="5205" spans="2:8">
      <c r="B5205" s="31">
        <v>39356</v>
      </c>
      <c r="C5205">
        <v>131.99791</v>
      </c>
      <c r="D5205">
        <f t="shared" si="165"/>
        <v>-6.61676756851681</v>
      </c>
      <c r="E5205">
        <v>-0.00465527067814937</v>
      </c>
      <c r="G5205">
        <v>5196</v>
      </c>
      <c r="H5205">
        <f ca="1" t="shared" si="166"/>
        <v>-0.00728366062869056</v>
      </c>
    </row>
    <row r="5206" spans="2:8">
      <c r="B5206" s="31">
        <v>45391</v>
      </c>
      <c r="C5206">
        <v>1005.3974</v>
      </c>
      <c r="D5206">
        <f t="shared" si="165"/>
        <v>0.940465925215243</v>
      </c>
      <c r="E5206">
        <v>-0.00466039299484964</v>
      </c>
      <c r="G5206">
        <v>5197</v>
      </c>
      <c r="H5206">
        <f ca="1" t="shared" si="166"/>
        <v>0.0481537175997491</v>
      </c>
    </row>
    <row r="5207" spans="2:8">
      <c r="B5207" s="31">
        <v>34983</v>
      </c>
      <c r="C5207">
        <v>59.855404</v>
      </c>
      <c r="D5207">
        <f t="shared" si="165"/>
        <v>-0.951471232238279</v>
      </c>
      <c r="E5207">
        <v>-0.00467256055944417</v>
      </c>
      <c r="G5207">
        <v>5198</v>
      </c>
      <c r="H5207">
        <f ca="1" t="shared" si="166"/>
        <v>0.00107177493713329</v>
      </c>
    </row>
    <row r="5208" spans="2:8">
      <c r="B5208" s="31">
        <v>39255</v>
      </c>
      <c r="C5208">
        <v>116.806099</v>
      </c>
      <c r="D5208">
        <f t="shared" si="165"/>
        <v>-0.545965515037019</v>
      </c>
      <c r="E5208">
        <v>-0.00467628835031973</v>
      </c>
      <c r="G5208">
        <v>5199</v>
      </c>
      <c r="H5208">
        <f ca="1" t="shared" si="166"/>
        <v>0.0412935679325849</v>
      </c>
    </row>
    <row r="5209" spans="2:8">
      <c r="B5209" s="31">
        <v>44182</v>
      </c>
      <c r="C5209">
        <v>180.578201</v>
      </c>
      <c r="D5209">
        <f t="shared" si="165"/>
        <v>0.936293694718999</v>
      </c>
      <c r="E5209">
        <v>-0.00467806742631126</v>
      </c>
      <c r="G5209">
        <v>5200</v>
      </c>
      <c r="H5209">
        <f ca="1" t="shared" si="166"/>
        <v>0.03226109894639</v>
      </c>
    </row>
    <row r="5210" spans="2:8">
      <c r="B5210" s="31">
        <v>37127</v>
      </c>
      <c r="C5210">
        <v>11.50397</v>
      </c>
      <c r="D5210">
        <f t="shared" si="165"/>
        <v>-6.01680706747323</v>
      </c>
      <c r="E5210">
        <v>-0.00467925420528736</v>
      </c>
      <c r="G5210">
        <v>5201</v>
      </c>
      <c r="H5210">
        <f ca="1" t="shared" si="166"/>
        <v>-0.0177275717999671</v>
      </c>
    </row>
    <row r="5211" spans="2:8">
      <c r="B5211" s="31">
        <v>38583</v>
      </c>
      <c r="C5211">
        <v>80.721138</v>
      </c>
      <c r="D5211">
        <f t="shared" si="165"/>
        <v>-5.43293916396471</v>
      </c>
      <c r="E5211">
        <v>-0.00468768168258477</v>
      </c>
      <c r="G5211">
        <v>5202</v>
      </c>
      <c r="H5211">
        <f ca="1" t="shared" si="166"/>
        <v>0.00189170104947006</v>
      </c>
    </row>
    <row r="5212" spans="2:8">
      <c r="B5212" s="31">
        <v>45068</v>
      </c>
      <c r="C5212">
        <v>519.27417</v>
      </c>
      <c r="D5212">
        <f t="shared" si="165"/>
        <v>0.955918215612381</v>
      </c>
      <c r="E5212">
        <v>-0.00468887947960123</v>
      </c>
      <c r="G5212">
        <v>5203</v>
      </c>
      <c r="H5212">
        <f ca="1" t="shared" si="166"/>
        <v>-0.0277045166395272</v>
      </c>
    </row>
    <row r="5213" spans="2:8">
      <c r="B5213" s="31">
        <v>34234</v>
      </c>
      <c r="C5213">
        <v>22.890532</v>
      </c>
      <c r="D5213">
        <f t="shared" si="165"/>
        <v>-2.09144282885168</v>
      </c>
      <c r="E5213">
        <v>-0.00469482316968429</v>
      </c>
      <c r="G5213">
        <v>5204</v>
      </c>
      <c r="H5213">
        <f ca="1" t="shared" si="166"/>
        <v>-0.00582322422771028</v>
      </c>
    </row>
    <row r="5214" spans="2:8">
      <c r="B5214" s="31">
        <v>35284</v>
      </c>
      <c r="C5214">
        <v>70.764771</v>
      </c>
      <c r="D5214">
        <f t="shared" si="165"/>
        <v>-0.0427729357027102</v>
      </c>
      <c r="E5214">
        <v>-0.00469774713183208</v>
      </c>
      <c r="G5214">
        <v>5205</v>
      </c>
      <c r="H5214">
        <f ca="1" t="shared" si="166"/>
        <v>0.00209532588573399</v>
      </c>
    </row>
    <row r="5215" spans="2:8">
      <c r="B5215" s="31">
        <v>43934</v>
      </c>
      <c r="C5215">
        <v>73.791588</v>
      </c>
      <c r="D5215">
        <f t="shared" si="165"/>
        <v>0.691251230424801</v>
      </c>
      <c r="E5215">
        <v>-0.0047138028795368</v>
      </c>
      <c r="G5215">
        <v>5206</v>
      </c>
      <c r="H5215">
        <f ca="1" t="shared" si="166"/>
        <v>-0.0176195123241176</v>
      </c>
    </row>
    <row r="5216" spans="2:8">
      <c r="B5216" s="31">
        <v>34236</v>
      </c>
      <c r="C5216">
        <v>22.783062</v>
      </c>
      <c r="D5216">
        <f t="shared" si="165"/>
        <v>-17.4779702131347</v>
      </c>
      <c r="E5216">
        <v>-0.00471710080058595</v>
      </c>
      <c r="G5216">
        <v>5207</v>
      </c>
      <c r="H5216">
        <f ca="1" t="shared" si="166"/>
        <v>-0.0215180969336161</v>
      </c>
    </row>
    <row r="5217" spans="2:8">
      <c r="B5217" s="31">
        <v>43018</v>
      </c>
      <c r="C5217">
        <v>420.984741</v>
      </c>
      <c r="D5217">
        <f t="shared" si="165"/>
        <v>0.949712965962346</v>
      </c>
      <c r="E5217">
        <v>-0.00472140865552178</v>
      </c>
      <c r="G5217">
        <v>5208</v>
      </c>
      <c r="H5217">
        <f ca="1" t="shared" si="166"/>
        <v>0.00724550608415314</v>
      </c>
    </row>
    <row r="5218" spans="2:8">
      <c r="B5218" s="31">
        <v>37508</v>
      </c>
      <c r="C5218">
        <v>21.170074</v>
      </c>
      <c r="D5218">
        <f t="shared" si="165"/>
        <v>-18.3483233927288</v>
      </c>
      <c r="E5218">
        <v>-0.00472209024871616</v>
      </c>
      <c r="G5218">
        <v>5209</v>
      </c>
      <c r="H5218">
        <f ca="1" t="shared" si="166"/>
        <v>-0.01919539213711</v>
      </c>
    </row>
    <row r="5219" spans="2:8">
      <c r="B5219" s="31">
        <v>44841</v>
      </c>
      <c r="C5219">
        <v>409.605438</v>
      </c>
      <c r="D5219">
        <f t="shared" si="165"/>
        <v>0.855714288636959</v>
      </c>
      <c r="E5219">
        <v>-0.00473127995922745</v>
      </c>
      <c r="G5219">
        <v>5210</v>
      </c>
      <c r="H5219">
        <f ca="1" t="shared" si="166"/>
        <v>0.0770647866041893</v>
      </c>
    </row>
    <row r="5220" spans="2:8">
      <c r="B5220" s="31">
        <v>35124</v>
      </c>
      <c r="C5220">
        <v>59.100212</v>
      </c>
      <c r="D5220">
        <f t="shared" si="165"/>
        <v>-6.96655524687458</v>
      </c>
      <c r="E5220">
        <v>-0.00473233497030436</v>
      </c>
      <c r="G5220">
        <v>5211</v>
      </c>
      <c r="H5220">
        <f ca="1" t="shared" si="166"/>
        <v>0.0481719146710957</v>
      </c>
    </row>
    <row r="5221" spans="2:8">
      <c r="B5221" s="31">
        <v>42815</v>
      </c>
      <c r="C5221">
        <v>470.825104</v>
      </c>
      <c r="D5221">
        <f t="shared" si="165"/>
        <v>0.912768829335829</v>
      </c>
      <c r="E5221">
        <v>-0.00474935168282783</v>
      </c>
      <c r="G5221">
        <v>5212</v>
      </c>
      <c r="H5221">
        <f ca="1" t="shared" si="166"/>
        <v>-0.0237484835346099</v>
      </c>
    </row>
    <row r="5222" spans="2:8">
      <c r="B5222" s="31">
        <v>35786</v>
      </c>
      <c r="C5222">
        <v>41.070625</v>
      </c>
      <c r="D5222">
        <f t="shared" si="165"/>
        <v>-9.42752536636586</v>
      </c>
      <c r="E5222">
        <v>-0.00475200949583802</v>
      </c>
      <c r="G5222">
        <v>5213</v>
      </c>
      <c r="H5222">
        <f ca="1" t="shared" si="166"/>
        <v>-0.0531976090070636</v>
      </c>
    </row>
    <row r="5223" spans="2:8">
      <c r="B5223" s="31">
        <v>42191</v>
      </c>
      <c r="C5223">
        <v>428.264984</v>
      </c>
      <c r="D5223">
        <f t="shared" si="165"/>
        <v>0.847236558102542</v>
      </c>
      <c r="E5223">
        <v>-0.00475530355290492</v>
      </c>
      <c r="G5223">
        <v>5214</v>
      </c>
      <c r="H5223">
        <f ca="1" t="shared" si="166"/>
        <v>0.0200277901516572</v>
      </c>
    </row>
    <row r="5224" spans="2:8">
      <c r="B5224" s="31">
        <v>38257</v>
      </c>
      <c r="C5224">
        <v>65.423233</v>
      </c>
      <c r="D5224">
        <f t="shared" si="165"/>
        <v>0.308050734820763</v>
      </c>
      <c r="E5224">
        <v>-0.00475956301334113</v>
      </c>
      <c r="G5224">
        <v>5215</v>
      </c>
      <c r="H5224">
        <f ca="1" t="shared" si="166"/>
        <v>0.00607308275267538</v>
      </c>
    </row>
    <row r="5225" spans="2:8">
      <c r="B5225" s="31">
        <v>34702</v>
      </c>
      <c r="C5225">
        <v>45.269558</v>
      </c>
      <c r="D5225">
        <f t="shared" si="165"/>
        <v>-10.005298903073</v>
      </c>
      <c r="E5225">
        <v>-0.0047846281158742</v>
      </c>
      <c r="G5225">
        <v>5216</v>
      </c>
      <c r="H5225">
        <f ca="1" t="shared" si="166"/>
        <v>-0.0240261241588431</v>
      </c>
    </row>
    <row r="5226" spans="2:8">
      <c r="B5226" s="31">
        <v>44572</v>
      </c>
      <c r="C5226">
        <v>498.205017</v>
      </c>
      <c r="D5226">
        <f t="shared" si="165"/>
        <v>0.956451867685628</v>
      </c>
      <c r="E5226">
        <v>-0.00478757322510065</v>
      </c>
      <c r="G5226">
        <v>5217</v>
      </c>
      <c r="H5226">
        <f ca="1" t="shared" si="166"/>
        <v>-0.0319469906447457</v>
      </c>
    </row>
    <row r="5227" spans="2:8">
      <c r="B5227" s="31">
        <v>36117</v>
      </c>
      <c r="C5227">
        <v>21.695898</v>
      </c>
      <c r="D5227">
        <f t="shared" si="165"/>
        <v>0.557663066078205</v>
      </c>
      <c r="E5227">
        <v>-0.00479459296868014</v>
      </c>
      <c r="G5227">
        <v>5218</v>
      </c>
      <c r="H5227">
        <f ca="1" t="shared" si="166"/>
        <v>5.4176898737096e-5</v>
      </c>
    </row>
    <row r="5228" spans="2:8">
      <c r="B5228" s="31">
        <v>37071</v>
      </c>
      <c r="C5228">
        <v>9.596897</v>
      </c>
      <c r="D5228">
        <f t="shared" si="165"/>
        <v>-5.55255839465611</v>
      </c>
      <c r="E5228">
        <v>-0.00480759562179308</v>
      </c>
      <c r="G5228">
        <v>5219</v>
      </c>
      <c r="H5228">
        <f ca="1" t="shared" si="166"/>
        <v>-0.0154291551383115</v>
      </c>
    </row>
    <row r="5229" spans="2:8">
      <c r="B5229" s="31">
        <v>38243</v>
      </c>
      <c r="C5229">
        <v>62.884228</v>
      </c>
      <c r="D5229">
        <f t="shared" si="165"/>
        <v>0.285389748284737</v>
      </c>
      <c r="E5229">
        <v>-0.00482458017930983</v>
      </c>
      <c r="G5229">
        <v>5220</v>
      </c>
      <c r="H5229">
        <f ca="1" t="shared" si="166"/>
        <v>-0.0290330061835431</v>
      </c>
    </row>
    <row r="5230" spans="2:8">
      <c r="B5230" s="31">
        <v>35760</v>
      </c>
      <c r="C5230">
        <v>44.937714</v>
      </c>
      <c r="D5230">
        <f t="shared" si="165"/>
        <v>0.129567360725114</v>
      </c>
      <c r="E5230">
        <v>-0.00482547910648051</v>
      </c>
      <c r="G5230">
        <v>5221</v>
      </c>
      <c r="H5230">
        <f ca="1" t="shared" si="166"/>
        <v>0.00537141226546127</v>
      </c>
    </row>
    <row r="5231" spans="2:8">
      <c r="B5231" s="31">
        <v>36368</v>
      </c>
      <c r="C5231">
        <v>39.115253</v>
      </c>
      <c r="D5231">
        <f t="shared" si="165"/>
        <v>-14.5711746259189</v>
      </c>
      <c r="E5231">
        <v>-0.00482553442770762</v>
      </c>
      <c r="G5231">
        <v>5222</v>
      </c>
      <c r="H5231">
        <f ca="1" t="shared" si="166"/>
        <v>-0.0547264842724617</v>
      </c>
    </row>
    <row r="5232" spans="2:8">
      <c r="B5232" s="31">
        <v>45162</v>
      </c>
      <c r="C5232">
        <v>609.070435</v>
      </c>
      <c r="D5232">
        <f t="shared" si="165"/>
        <v>0.324553739010497</v>
      </c>
      <c r="E5232">
        <v>-0.00482863529568624</v>
      </c>
      <c r="G5232">
        <v>5223</v>
      </c>
      <c r="H5232">
        <f ca="1" t="shared" si="166"/>
        <v>-0.013581598294899</v>
      </c>
    </row>
    <row r="5233" spans="2:8">
      <c r="B5233" s="31">
        <v>43068</v>
      </c>
      <c r="C5233">
        <v>411.394348</v>
      </c>
      <c r="D5233">
        <f t="shared" si="165"/>
        <v>0.350646300079942</v>
      </c>
      <c r="E5233">
        <v>-0.00483147376638241</v>
      </c>
      <c r="G5233">
        <v>5224</v>
      </c>
      <c r="H5233">
        <f ca="1" t="shared" si="166"/>
        <v>0.0402250619077686</v>
      </c>
    </row>
    <row r="5234" spans="2:8">
      <c r="B5234" s="31">
        <v>43333</v>
      </c>
      <c r="C5234">
        <v>267.140442</v>
      </c>
      <c r="D5234">
        <f t="shared" si="165"/>
        <v>0.75420812547731</v>
      </c>
      <c r="E5234">
        <v>-0.00483637741379493</v>
      </c>
      <c r="G5234">
        <v>5225</v>
      </c>
      <c r="H5234">
        <f ca="1" t="shared" si="166"/>
        <v>0.00132938208870509</v>
      </c>
    </row>
    <row r="5235" spans="2:8">
      <c r="B5235" s="31">
        <v>35606</v>
      </c>
      <c r="C5235">
        <v>65.66095</v>
      </c>
      <c r="D5235">
        <f t="shared" si="165"/>
        <v>0.758276601237113</v>
      </c>
      <c r="E5235">
        <v>-0.00484365517099583</v>
      </c>
      <c r="G5235">
        <v>5226</v>
      </c>
      <c r="H5235">
        <f ca="1" t="shared" si="166"/>
        <v>-0.0116712951635817</v>
      </c>
    </row>
    <row r="5236" spans="2:8">
      <c r="B5236" s="31">
        <v>37218</v>
      </c>
      <c r="C5236">
        <v>15.871788</v>
      </c>
      <c r="D5236">
        <f t="shared" si="165"/>
        <v>-2.56997245678937</v>
      </c>
      <c r="E5236">
        <v>-0.00484513780047966</v>
      </c>
      <c r="G5236">
        <v>5227</v>
      </c>
      <c r="H5236">
        <f ca="1" t="shared" si="166"/>
        <v>-0.00514386460337243</v>
      </c>
    </row>
    <row r="5237" spans="2:8">
      <c r="B5237" s="31">
        <v>35572</v>
      </c>
      <c r="C5237">
        <v>56.661846</v>
      </c>
      <c r="D5237">
        <f t="shared" si="165"/>
        <v>-15.8561857303414</v>
      </c>
      <c r="E5237">
        <v>-0.00484731824656758</v>
      </c>
      <c r="G5237">
        <v>5228</v>
      </c>
      <c r="H5237">
        <f ca="1" t="shared" si="166"/>
        <v>0.0170230986956374</v>
      </c>
    </row>
    <row r="5238" spans="2:8">
      <c r="B5238" s="31">
        <v>45350</v>
      </c>
      <c r="C5238">
        <v>955.1026</v>
      </c>
      <c r="D5238">
        <f t="shared" si="165"/>
        <v>0.953282770877181</v>
      </c>
      <c r="E5238">
        <v>-0.00485365865405448</v>
      </c>
      <c r="G5238">
        <v>5229</v>
      </c>
      <c r="H5238">
        <f ca="1" t="shared" si="166"/>
        <v>0.0352354147879214</v>
      </c>
    </row>
    <row r="5239" spans="2:8">
      <c r="B5239" s="31">
        <v>34689</v>
      </c>
      <c r="C5239">
        <v>44.619747</v>
      </c>
      <c r="D5239">
        <f t="shared" si="165"/>
        <v>-3.56935407993237</v>
      </c>
      <c r="E5239">
        <v>-0.00485439776249744</v>
      </c>
      <c r="G5239">
        <v>5230</v>
      </c>
      <c r="H5239">
        <f ca="1" t="shared" si="166"/>
        <v>0.0188090300777707</v>
      </c>
    </row>
    <row r="5240" spans="2:8">
      <c r="B5240" s="31">
        <v>43560</v>
      </c>
      <c r="C5240">
        <v>203.883423</v>
      </c>
      <c r="D5240">
        <f t="shared" si="165"/>
        <v>0.782213049267865</v>
      </c>
      <c r="E5240">
        <v>-0.0048745257725049</v>
      </c>
      <c r="G5240">
        <v>5231</v>
      </c>
      <c r="H5240">
        <f ca="1" t="shared" si="166"/>
        <v>0.000916676051055272</v>
      </c>
    </row>
    <row r="5241" spans="2:8">
      <c r="B5241" s="31">
        <v>34670</v>
      </c>
      <c r="C5241">
        <v>44.403149</v>
      </c>
      <c r="D5241">
        <f t="shared" si="165"/>
        <v>0</v>
      </c>
      <c r="E5241">
        <v>-0.0048779873697696</v>
      </c>
      <c r="G5241">
        <v>5232</v>
      </c>
      <c r="H5241">
        <f ca="1" t="shared" si="166"/>
        <v>0.0037594294216717</v>
      </c>
    </row>
    <row r="5242" spans="2:8">
      <c r="B5242" s="31">
        <v>34493</v>
      </c>
      <c r="C5242">
        <v>44.403149</v>
      </c>
      <c r="D5242">
        <f t="shared" si="165"/>
        <v>0.313935527410455</v>
      </c>
      <c r="E5242">
        <v>-0.0048779873697696</v>
      </c>
      <c r="G5242">
        <v>5233</v>
      </c>
      <c r="H5242">
        <f ca="1" t="shared" si="166"/>
        <v>-0.0139854092329374</v>
      </c>
    </row>
    <row r="5243" spans="2:8">
      <c r="B5243" s="31">
        <v>36208</v>
      </c>
      <c r="C5243">
        <v>30.463423</v>
      </c>
      <c r="D5243">
        <f t="shared" si="165"/>
        <v>-3.72369844977697</v>
      </c>
      <c r="E5243">
        <v>-0.00487840778759501</v>
      </c>
      <c r="G5243">
        <v>5234</v>
      </c>
      <c r="H5243">
        <f ca="1" t="shared" si="166"/>
        <v>-0.0179176166448857</v>
      </c>
    </row>
    <row r="5244" spans="2:8">
      <c r="B5244" s="31">
        <v>39073</v>
      </c>
      <c r="C5244">
        <v>143.900024</v>
      </c>
      <c r="D5244">
        <f t="shared" si="165"/>
        <v>-0.201016860150072</v>
      </c>
      <c r="E5244">
        <v>-0.00488323754553368</v>
      </c>
      <c r="G5244">
        <v>5235</v>
      </c>
      <c r="H5244">
        <f ca="1" t="shared" si="166"/>
        <v>0.0299661924670853</v>
      </c>
    </row>
    <row r="5245" spans="2:8">
      <c r="B5245" s="31">
        <v>43453</v>
      </c>
      <c r="C5245">
        <v>172.826355</v>
      </c>
      <c r="D5245">
        <f t="shared" si="165"/>
        <v>0.162156327372639</v>
      </c>
      <c r="E5245">
        <v>-0.00488789455751692</v>
      </c>
      <c r="G5245">
        <v>5236</v>
      </c>
      <c r="H5245">
        <f ca="1" t="shared" si="166"/>
        <v>0.0059295024796928</v>
      </c>
    </row>
    <row r="5246" spans="2:8">
      <c r="B5246" s="31">
        <v>40190</v>
      </c>
      <c r="C5246">
        <v>144.801468</v>
      </c>
      <c r="D5246">
        <f t="shared" si="165"/>
        <v>0.694847389254369</v>
      </c>
      <c r="E5246">
        <v>-0.00489624870377686</v>
      </c>
      <c r="G5246">
        <v>5237</v>
      </c>
      <c r="H5246">
        <f ca="1" t="shared" si="166"/>
        <v>0.00896304658490168</v>
      </c>
    </row>
    <row r="5247" spans="2:8">
      <c r="B5247" s="31">
        <v>34673</v>
      </c>
      <c r="C5247">
        <v>44.186546</v>
      </c>
      <c r="D5247">
        <f t="shared" si="165"/>
        <v>-0.835860580729709</v>
      </c>
      <c r="E5247">
        <v>-0.00490201248135573</v>
      </c>
      <c r="G5247">
        <v>5238</v>
      </c>
      <c r="H5247">
        <f ca="1" t="shared" si="166"/>
        <v>-0.0113399601964178</v>
      </c>
    </row>
    <row r="5248" spans="2:8">
      <c r="B5248" s="31">
        <v>38350</v>
      </c>
      <c r="C5248">
        <v>81.120338</v>
      </c>
      <c r="D5248">
        <f t="shared" si="165"/>
        <v>-8.98455605547403</v>
      </c>
      <c r="E5248">
        <v>-0.00492128126980925</v>
      </c>
      <c r="G5248">
        <v>5239</v>
      </c>
      <c r="H5248">
        <f ca="1" t="shared" si="166"/>
        <v>0.0158088341315062</v>
      </c>
    </row>
    <row r="5249" spans="2:8">
      <c r="B5249" s="31">
        <v>45306</v>
      </c>
      <c r="C5249">
        <v>809.950562</v>
      </c>
      <c r="D5249">
        <f t="shared" si="165"/>
        <v>0.589193480922605</v>
      </c>
      <c r="E5249">
        <v>-0.00492334987724841</v>
      </c>
      <c r="G5249">
        <v>5240</v>
      </c>
      <c r="H5249">
        <f ca="1" t="shared" si="166"/>
        <v>0.0110779545078388</v>
      </c>
    </row>
    <row r="5250" spans="2:8">
      <c r="B5250" s="31">
        <v>43208</v>
      </c>
      <c r="C5250">
        <v>332.732971</v>
      </c>
      <c r="D5250">
        <f t="shared" si="165"/>
        <v>0.939102289926056</v>
      </c>
      <c r="E5250">
        <v>-0.00492837242751021</v>
      </c>
      <c r="G5250">
        <v>5241</v>
      </c>
      <c r="H5250">
        <f ca="1" t="shared" si="166"/>
        <v>0.0183149214657467</v>
      </c>
    </row>
    <row r="5251" spans="2:8">
      <c r="B5251" s="31">
        <v>36720</v>
      </c>
      <c r="C5251">
        <v>20.262676</v>
      </c>
      <c r="D5251">
        <f t="shared" si="165"/>
        <v>-5.51838133324542</v>
      </c>
      <c r="E5251">
        <v>-0.00493360304433632</v>
      </c>
      <c r="G5251">
        <v>5242</v>
      </c>
      <c r="H5251">
        <f ca="1" t="shared" si="166"/>
        <v>0.0206677066794837</v>
      </c>
    </row>
    <row r="5252" spans="2:8">
      <c r="B5252" s="31">
        <v>38939</v>
      </c>
      <c r="C5252">
        <v>132.079849</v>
      </c>
      <c r="D5252">
        <f t="shared" si="165"/>
        <v>0.671283800453164</v>
      </c>
      <c r="E5252">
        <v>-0.00494004956047455</v>
      </c>
      <c r="G5252">
        <v>5243</v>
      </c>
      <c r="H5252">
        <f ca="1" t="shared" si="166"/>
        <v>-0.00191864201568602</v>
      </c>
    </row>
    <row r="5253" spans="2:8">
      <c r="B5253" s="31">
        <v>34477</v>
      </c>
      <c r="C5253">
        <v>43.416786</v>
      </c>
      <c r="D5253">
        <f t="shared" si="165"/>
        <v>0.428622883324436</v>
      </c>
      <c r="E5253">
        <v>-0.00495034339944003</v>
      </c>
      <c r="G5253">
        <v>5244</v>
      </c>
      <c r="H5253">
        <f ca="1" t="shared" si="166"/>
        <v>-0.000476098216033601</v>
      </c>
    </row>
    <row r="5254" spans="2:8">
      <c r="B5254" s="31">
        <v>37672</v>
      </c>
      <c r="C5254">
        <v>24.807358</v>
      </c>
      <c r="D5254">
        <f t="shared" si="165"/>
        <v>-9.66228467376494</v>
      </c>
      <c r="E5254">
        <v>-0.0049598590869693</v>
      </c>
      <c r="G5254">
        <v>5245</v>
      </c>
      <c r="H5254">
        <f ca="1" t="shared" si="166"/>
        <v>-0.00757595009658393</v>
      </c>
    </row>
    <row r="5255" spans="2:8">
      <c r="B5255" s="31">
        <v>41246</v>
      </c>
      <c r="C5255">
        <v>264.503113</v>
      </c>
      <c r="D5255">
        <f t="shared" si="165"/>
        <v>0.906298683146311</v>
      </c>
      <c r="E5255">
        <v>-0.00496132535120684</v>
      </c>
      <c r="G5255">
        <v>5246</v>
      </c>
      <c r="H5255">
        <f ca="1" t="shared" si="166"/>
        <v>-0.0439018215994195</v>
      </c>
    </row>
    <row r="5256" spans="2:8">
      <c r="B5256" s="31">
        <v>37670</v>
      </c>
      <c r="C5256">
        <v>24.78429</v>
      </c>
      <c r="D5256">
        <f t="shared" si="165"/>
        <v>-20.1512958006866</v>
      </c>
      <c r="E5256">
        <v>-0.00496443513209388</v>
      </c>
      <c r="G5256">
        <v>5247</v>
      </c>
      <c r="H5256">
        <f ca="1" t="shared" si="166"/>
        <v>0.0102952621643882</v>
      </c>
    </row>
    <row r="5257" spans="2:8">
      <c r="B5257" s="31">
        <v>41950</v>
      </c>
      <c r="C5257">
        <v>524.219849</v>
      </c>
      <c r="D5257">
        <f t="shared" si="165"/>
        <v>0.916949441950642</v>
      </c>
      <c r="E5257">
        <v>-0.00496843643934591</v>
      </c>
      <c r="G5257">
        <v>5248</v>
      </c>
      <c r="H5257">
        <f ca="1" t="shared" si="166"/>
        <v>0.00454524273294589</v>
      </c>
    </row>
    <row r="5258" spans="2:8">
      <c r="B5258" s="31">
        <v>34740</v>
      </c>
      <c r="C5258">
        <v>43.536751</v>
      </c>
      <c r="D5258">
        <f t="shared" ref="D5258:D5321" si="167">(C5258-C5259)/C5258</f>
        <v>0</v>
      </c>
      <c r="E5258">
        <v>-0.00497490040081312</v>
      </c>
      <c r="G5258">
        <v>5249</v>
      </c>
      <c r="H5258">
        <f ca="1" t="shared" si="166"/>
        <v>0.0383894689443414</v>
      </c>
    </row>
    <row r="5259" spans="2:8">
      <c r="B5259" s="31">
        <v>34680</v>
      </c>
      <c r="C5259">
        <v>43.536751</v>
      </c>
      <c r="D5259">
        <f t="shared" si="167"/>
        <v>0.00769235168696912</v>
      </c>
      <c r="E5259">
        <v>-0.00497490040081312</v>
      </c>
      <c r="G5259">
        <v>5250</v>
      </c>
      <c r="H5259">
        <f ca="1" t="shared" ref="H5259:H5322" si="168">_xlfn.NORM.INV(RAND(),N$12,N$13)</f>
        <v>0.00148820470858545</v>
      </c>
    </row>
    <row r="5260" spans="2:8">
      <c r="B5260" s="31">
        <v>34478</v>
      </c>
      <c r="C5260">
        <v>43.201851</v>
      </c>
      <c r="D5260">
        <f t="shared" si="167"/>
        <v>0.502487567025774</v>
      </c>
      <c r="E5260">
        <v>-0.00497513405154803</v>
      </c>
      <c r="G5260">
        <v>5251</v>
      </c>
      <c r="H5260">
        <f ca="1" t="shared" si="168"/>
        <v>0.0118134477451011</v>
      </c>
    </row>
    <row r="5261" spans="2:8">
      <c r="B5261" s="31">
        <v>34032</v>
      </c>
      <c r="C5261">
        <v>21.493458</v>
      </c>
      <c r="D5261">
        <f t="shared" si="167"/>
        <v>-1.01550374071962</v>
      </c>
      <c r="E5261">
        <v>-0.00499993998173764</v>
      </c>
      <c r="G5261">
        <v>5252</v>
      </c>
      <c r="H5261">
        <f ca="1" t="shared" si="168"/>
        <v>0.0170853728290626</v>
      </c>
    </row>
    <row r="5262" spans="2:8">
      <c r="B5262" s="31">
        <v>34681</v>
      </c>
      <c r="C5262">
        <v>43.320145</v>
      </c>
      <c r="D5262">
        <f t="shared" si="167"/>
        <v>-2.4389201144179</v>
      </c>
      <c r="E5262">
        <v>-0.00500012176782894</v>
      </c>
      <c r="G5262">
        <v>5253</v>
      </c>
      <c r="H5262">
        <f ca="1" t="shared" si="168"/>
        <v>0.0170109332959502</v>
      </c>
    </row>
    <row r="5263" spans="2:8">
      <c r="B5263" s="31">
        <v>43886</v>
      </c>
      <c r="C5263">
        <v>148.974518</v>
      </c>
      <c r="D5263">
        <f t="shared" si="167"/>
        <v>-0.0653770667007629</v>
      </c>
      <c r="E5263">
        <v>-0.00500337916851002</v>
      </c>
      <c r="G5263">
        <v>5254</v>
      </c>
      <c r="H5263">
        <f ca="1" t="shared" si="168"/>
        <v>-0.0446706190979747</v>
      </c>
    </row>
    <row r="5264" spans="2:8">
      <c r="B5264" s="31">
        <v>43809</v>
      </c>
      <c r="C5264">
        <v>158.714035</v>
      </c>
      <c r="D5264">
        <f t="shared" si="167"/>
        <v>0.0177501630526877</v>
      </c>
      <c r="E5264">
        <v>-0.00500938055037167</v>
      </c>
      <c r="G5264">
        <v>5255</v>
      </c>
      <c r="H5264">
        <f ca="1" t="shared" si="168"/>
        <v>0.0501568700181394</v>
      </c>
    </row>
    <row r="5265" spans="2:8">
      <c r="B5265" s="31">
        <v>40295</v>
      </c>
      <c r="C5265">
        <v>155.896835</v>
      </c>
      <c r="D5265">
        <f t="shared" si="167"/>
        <v>0.862819626838479</v>
      </c>
      <c r="E5265">
        <v>-0.00502023661994157</v>
      </c>
      <c r="G5265">
        <v>5256</v>
      </c>
      <c r="H5265">
        <f ca="1" t="shared" si="168"/>
        <v>0.0173570195917398</v>
      </c>
    </row>
    <row r="5266" spans="2:8">
      <c r="B5266" s="31">
        <v>34051</v>
      </c>
      <c r="C5266">
        <v>21.385986</v>
      </c>
      <c r="D5266">
        <f t="shared" si="167"/>
        <v>-0.00105101537053293</v>
      </c>
      <c r="E5266">
        <v>-0.00502534697254554</v>
      </c>
      <c r="G5266">
        <v>5257</v>
      </c>
      <c r="H5266">
        <f ca="1" t="shared" si="168"/>
        <v>0.019993890181867</v>
      </c>
    </row>
    <row r="5267" spans="2:8">
      <c r="B5267" s="31">
        <v>37384</v>
      </c>
      <c r="C5267">
        <v>21.408463</v>
      </c>
      <c r="D5267">
        <f t="shared" si="167"/>
        <v>-6.40502968382177</v>
      </c>
      <c r="E5267">
        <v>-0.00502866553287822</v>
      </c>
      <c r="G5267">
        <v>5258</v>
      </c>
      <c r="H5267">
        <f ca="1" t="shared" si="168"/>
        <v>0.0075350342152115</v>
      </c>
    </row>
    <row r="5268" spans="2:8">
      <c r="B5268" s="31">
        <v>38845</v>
      </c>
      <c r="C5268">
        <v>158.530304</v>
      </c>
      <c r="D5268">
        <f t="shared" si="167"/>
        <v>0.518424666617683</v>
      </c>
      <c r="E5268">
        <v>-0.00503318911190629</v>
      </c>
      <c r="G5268">
        <v>5259</v>
      </c>
      <c r="H5268">
        <f ca="1" t="shared" si="168"/>
        <v>0.0438718271147895</v>
      </c>
    </row>
    <row r="5269" spans="2:8">
      <c r="B5269" s="31">
        <v>39700</v>
      </c>
      <c r="C5269">
        <v>76.344284</v>
      </c>
      <c r="D5269">
        <f t="shared" si="167"/>
        <v>-2.78547714194294</v>
      </c>
      <c r="E5269">
        <v>-0.00504426762323151</v>
      </c>
      <c r="G5269">
        <v>5260</v>
      </c>
      <c r="H5269">
        <f ca="1" t="shared" si="168"/>
        <v>0.0142339590407102</v>
      </c>
    </row>
    <row r="5270" spans="2:8">
      <c r="B5270" s="31">
        <v>41479</v>
      </c>
      <c r="C5270">
        <v>288.999542</v>
      </c>
      <c r="D5270">
        <f t="shared" si="167"/>
        <v>0.91290732564552</v>
      </c>
      <c r="E5270">
        <v>-0.00504544052183994</v>
      </c>
      <c r="G5270">
        <v>5261</v>
      </c>
      <c r="H5270">
        <f ca="1" t="shared" si="168"/>
        <v>-0.0426588457912483</v>
      </c>
    </row>
    <row r="5271" spans="2:8">
      <c r="B5271" s="31">
        <v>39878</v>
      </c>
      <c r="C5271">
        <v>25.169743</v>
      </c>
      <c r="D5271">
        <f t="shared" si="167"/>
        <v>-0.986985445183131</v>
      </c>
      <c r="E5271">
        <v>-0.00504864114027701</v>
      </c>
      <c r="G5271">
        <v>5262</v>
      </c>
      <c r="H5271">
        <f ca="1" t="shared" si="168"/>
        <v>0.0598017741478734</v>
      </c>
    </row>
    <row r="5272" spans="2:8">
      <c r="B5272" s="31">
        <v>35667</v>
      </c>
      <c r="C5272">
        <v>50.011913</v>
      </c>
      <c r="D5272">
        <f t="shared" si="167"/>
        <v>-6.14475705018522</v>
      </c>
      <c r="E5272">
        <v>-0.00505831480591428</v>
      </c>
      <c r="G5272">
        <v>5263</v>
      </c>
      <c r="H5272">
        <f ca="1" t="shared" si="168"/>
        <v>0.014409449683476</v>
      </c>
    </row>
    <row r="5273" spans="2:8">
      <c r="B5273" s="31">
        <v>41646</v>
      </c>
      <c r="C5273">
        <v>357.322968</v>
      </c>
      <c r="D5273">
        <f t="shared" si="167"/>
        <v>0.88058326829973</v>
      </c>
      <c r="E5273">
        <v>-0.00506714418648847</v>
      </c>
      <c r="G5273">
        <v>5264</v>
      </c>
      <c r="H5273">
        <f ca="1" t="shared" si="168"/>
        <v>0.00712295981562592</v>
      </c>
    </row>
    <row r="5274" spans="2:8">
      <c r="B5274" s="31">
        <v>34557</v>
      </c>
      <c r="C5274">
        <v>42.670341</v>
      </c>
      <c r="D5274">
        <f t="shared" si="167"/>
        <v>0</v>
      </c>
      <c r="E5274">
        <v>-0.00507600818095168</v>
      </c>
      <c r="G5274">
        <v>5265</v>
      </c>
      <c r="H5274">
        <f ca="1" t="shared" si="168"/>
        <v>0.0250469610721485</v>
      </c>
    </row>
    <row r="5275" spans="2:8">
      <c r="B5275" s="31">
        <v>34555</v>
      </c>
      <c r="C5275">
        <v>42.670341</v>
      </c>
      <c r="D5275">
        <f t="shared" si="167"/>
        <v>0.434486473871863</v>
      </c>
      <c r="E5275">
        <v>-0.00507600818095168</v>
      </c>
      <c r="G5275">
        <v>5266</v>
      </c>
      <c r="H5275">
        <f ca="1" t="shared" si="168"/>
        <v>0.0514220456873351</v>
      </c>
    </row>
    <row r="5276" spans="2:8">
      <c r="B5276" s="31">
        <v>37754</v>
      </c>
      <c r="C5276">
        <v>24.130655</v>
      </c>
      <c r="D5276">
        <f t="shared" si="167"/>
        <v>-0.74579475774694</v>
      </c>
      <c r="E5276">
        <v>-0.005098825539547</v>
      </c>
      <c r="G5276">
        <v>5267</v>
      </c>
      <c r="H5276">
        <f ca="1" t="shared" si="168"/>
        <v>-0.00877618612759549</v>
      </c>
    </row>
    <row r="5277" spans="2:8">
      <c r="B5277" s="31">
        <v>34404</v>
      </c>
      <c r="C5277">
        <v>42.127171</v>
      </c>
      <c r="D5277">
        <f t="shared" si="167"/>
        <v>0.500000011868824</v>
      </c>
      <c r="E5277">
        <v>-0.00510214654575312</v>
      </c>
      <c r="G5277">
        <v>5268</v>
      </c>
      <c r="H5277">
        <f ca="1" t="shared" si="168"/>
        <v>0.0101338646339692</v>
      </c>
    </row>
    <row r="5278" spans="2:8">
      <c r="B5278" s="31">
        <v>33436</v>
      </c>
      <c r="C5278">
        <v>21.063585</v>
      </c>
      <c r="D5278">
        <f t="shared" si="167"/>
        <v>-23.4781211270541</v>
      </c>
      <c r="E5278">
        <v>-0.00510217040451563</v>
      </c>
      <c r="G5278">
        <v>5269</v>
      </c>
      <c r="H5278">
        <f ca="1" t="shared" si="168"/>
        <v>-0.00541591505920473</v>
      </c>
    </row>
    <row r="5279" spans="2:8">
      <c r="B5279" s="31">
        <v>45076</v>
      </c>
      <c r="C5279">
        <v>515.596985</v>
      </c>
      <c r="D5279">
        <f t="shared" si="167"/>
        <v>0.730851616597409</v>
      </c>
      <c r="E5279">
        <v>-0.0051078770369458</v>
      </c>
      <c r="G5279">
        <v>5270</v>
      </c>
      <c r="H5279">
        <f ca="1" t="shared" si="168"/>
        <v>-0.0223307681345531</v>
      </c>
    </row>
    <row r="5280" spans="2:8">
      <c r="B5280" s="31">
        <v>39035</v>
      </c>
      <c r="C5280">
        <v>138.772095</v>
      </c>
      <c r="D5280">
        <f t="shared" si="167"/>
        <v>0.106034062539735</v>
      </c>
      <c r="E5280">
        <v>-0.00512393359774532</v>
      </c>
      <c r="G5280">
        <v>5271</v>
      </c>
      <c r="H5280">
        <f ca="1" t="shared" si="168"/>
        <v>-0.0318344188045059</v>
      </c>
    </row>
    <row r="5281" spans="2:8">
      <c r="B5281" s="31">
        <v>38896</v>
      </c>
      <c r="C5281">
        <v>124.057526</v>
      </c>
      <c r="D5281">
        <f t="shared" si="167"/>
        <v>0.801995720920632</v>
      </c>
      <c r="E5281">
        <v>-0.00512450973752289</v>
      </c>
      <c r="G5281">
        <v>5272</v>
      </c>
      <c r="H5281">
        <f ca="1" t="shared" si="168"/>
        <v>0.0551447293177199</v>
      </c>
    </row>
    <row r="5282" spans="2:8">
      <c r="B5282" s="31">
        <v>36164</v>
      </c>
      <c r="C5282">
        <v>24.563921</v>
      </c>
      <c r="D5282">
        <f t="shared" si="167"/>
        <v>-6.47273519565545</v>
      </c>
      <c r="E5282">
        <v>-0.00514209437491678</v>
      </c>
      <c r="G5282">
        <v>5273</v>
      </c>
      <c r="H5282">
        <f ca="1" t="shared" si="168"/>
        <v>0.0251762276406947</v>
      </c>
    </row>
    <row r="5283" spans="2:8">
      <c r="B5283" s="31">
        <v>43837</v>
      </c>
      <c r="C5283">
        <v>183.559677</v>
      </c>
      <c r="D5283">
        <f t="shared" si="167"/>
        <v>0.190681415287084</v>
      </c>
      <c r="E5283">
        <v>-0.00514349346997385</v>
      </c>
      <c r="G5283">
        <v>5274</v>
      </c>
      <c r="H5283">
        <f ca="1" t="shared" si="168"/>
        <v>0.0158480020987017</v>
      </c>
    </row>
    <row r="5284" spans="2:8">
      <c r="B5284" s="31">
        <v>40197</v>
      </c>
      <c r="C5284">
        <v>148.558258</v>
      </c>
      <c r="D5284">
        <f t="shared" si="167"/>
        <v>0.129776615985898</v>
      </c>
      <c r="E5284">
        <v>-0.00514425122028553</v>
      </c>
      <c r="G5284">
        <v>5275</v>
      </c>
      <c r="H5284">
        <f ca="1" t="shared" si="168"/>
        <v>0.0126282374533066</v>
      </c>
    </row>
    <row r="5285" spans="2:8">
      <c r="B5285" s="31">
        <v>38873</v>
      </c>
      <c r="C5285">
        <v>129.27887</v>
      </c>
      <c r="D5285">
        <f t="shared" si="167"/>
        <v>-0.342230551674841</v>
      </c>
      <c r="E5285">
        <v>-0.00515401318096294</v>
      </c>
      <c r="G5285">
        <v>5276</v>
      </c>
      <c r="H5285">
        <f ca="1" t="shared" si="168"/>
        <v>0.0238151293636922</v>
      </c>
    </row>
    <row r="5286" spans="2:8">
      <c r="B5286" s="31">
        <v>43825</v>
      </c>
      <c r="C5286">
        <v>173.522049</v>
      </c>
      <c r="D5286">
        <f t="shared" si="167"/>
        <v>0.757837489574596</v>
      </c>
      <c r="E5286">
        <v>-0.00515452650054856</v>
      </c>
      <c r="G5286">
        <v>5277</v>
      </c>
      <c r="H5286">
        <f ca="1" t="shared" si="168"/>
        <v>-0.0354087919706037</v>
      </c>
    </row>
    <row r="5287" spans="2:8">
      <c r="B5287" s="31">
        <v>34807</v>
      </c>
      <c r="C5287">
        <v>42.020535</v>
      </c>
      <c r="D5287">
        <f t="shared" si="167"/>
        <v>-11.3860092690395</v>
      </c>
      <c r="E5287">
        <v>-0.00515476540220154</v>
      </c>
      <c r="G5287">
        <v>5278</v>
      </c>
      <c r="H5287">
        <f ca="1" t="shared" si="168"/>
        <v>-0.0396343309703116</v>
      </c>
    </row>
    <row r="5288" spans="2:8">
      <c r="B5288" s="31">
        <v>42752</v>
      </c>
      <c r="C5288">
        <v>520.466736</v>
      </c>
      <c r="D5288">
        <f t="shared" si="167"/>
        <v>0.977098978329328</v>
      </c>
      <c r="E5288">
        <v>-0.00515565897759895</v>
      </c>
      <c r="G5288">
        <v>5279</v>
      </c>
      <c r="H5288">
        <f ca="1" t="shared" si="168"/>
        <v>0.00962830731078741</v>
      </c>
    </row>
    <row r="5289" spans="2:8">
      <c r="B5289" s="31">
        <v>36812</v>
      </c>
      <c r="C5289">
        <v>11.91922</v>
      </c>
      <c r="D5289">
        <f t="shared" si="167"/>
        <v>-17.0758828178354</v>
      </c>
      <c r="E5289">
        <v>-0.00516132767077045</v>
      </c>
      <c r="G5289">
        <v>5280</v>
      </c>
      <c r="H5289">
        <f ca="1" t="shared" si="168"/>
        <v>0.039888801534134</v>
      </c>
    </row>
    <row r="5290" spans="2:8">
      <c r="B5290" s="31">
        <v>40578</v>
      </c>
      <c r="C5290">
        <v>215.450424</v>
      </c>
      <c r="D5290">
        <f t="shared" si="167"/>
        <v>-0.782580000863679</v>
      </c>
      <c r="E5290">
        <v>-0.00517006176789883</v>
      </c>
      <c r="G5290">
        <v>5281</v>
      </c>
      <c r="H5290">
        <f ca="1" t="shared" si="168"/>
        <v>-0.00481489261820307</v>
      </c>
    </row>
    <row r="5291" spans="2:8">
      <c r="B5291" s="31">
        <v>42460</v>
      </c>
      <c r="C5291">
        <v>384.057617</v>
      </c>
      <c r="D5291">
        <f t="shared" si="167"/>
        <v>0.0256014399006178</v>
      </c>
      <c r="E5291">
        <v>-0.00517330450446453</v>
      </c>
      <c r="G5291">
        <v>5282</v>
      </c>
      <c r="H5291">
        <f ca="1" t="shared" si="168"/>
        <v>0.0266982403344238</v>
      </c>
    </row>
    <row r="5292" spans="2:8">
      <c r="B5292" s="31">
        <v>42978</v>
      </c>
      <c r="C5292">
        <v>374.225189</v>
      </c>
      <c r="D5292">
        <f t="shared" si="167"/>
        <v>0.889151320596968</v>
      </c>
      <c r="E5292">
        <v>-0.0051786679704236</v>
      </c>
      <c r="G5292">
        <v>5283</v>
      </c>
      <c r="H5292">
        <f ca="1" t="shared" si="168"/>
        <v>0.00239954177858904</v>
      </c>
    </row>
    <row r="5293" spans="2:8">
      <c r="B5293" s="31">
        <v>34437</v>
      </c>
      <c r="C5293">
        <v>41.482368</v>
      </c>
      <c r="D5293">
        <f t="shared" si="167"/>
        <v>0.5</v>
      </c>
      <c r="E5293">
        <v>-0.00518128569709418</v>
      </c>
      <c r="G5293">
        <v>5284</v>
      </c>
      <c r="H5293">
        <f ca="1" t="shared" si="168"/>
        <v>-0.0252608919811892</v>
      </c>
    </row>
    <row r="5294" spans="2:8">
      <c r="B5294" s="31">
        <v>34005</v>
      </c>
      <c r="C5294">
        <v>20.741184</v>
      </c>
      <c r="D5294">
        <f t="shared" si="167"/>
        <v>-42.5900855515288</v>
      </c>
      <c r="E5294">
        <v>-0.00518128569709418</v>
      </c>
      <c r="G5294">
        <v>5285</v>
      </c>
      <c r="H5294">
        <f ca="1" t="shared" si="168"/>
        <v>0.0113654707612164</v>
      </c>
    </row>
    <row r="5295" spans="2:8">
      <c r="B5295" s="31">
        <v>45335</v>
      </c>
      <c r="C5295">
        <v>904.109985</v>
      </c>
      <c r="D5295">
        <f t="shared" si="167"/>
        <v>0.954001900554168</v>
      </c>
      <c r="E5295">
        <v>-0.00518242921518002</v>
      </c>
      <c r="G5295">
        <v>5286</v>
      </c>
      <c r="H5295">
        <f ca="1" t="shared" si="168"/>
        <v>0.000319710464909993</v>
      </c>
    </row>
    <row r="5296" spans="2:8">
      <c r="B5296" s="31">
        <v>34747</v>
      </c>
      <c r="C5296">
        <v>41.587341</v>
      </c>
      <c r="D5296">
        <f t="shared" si="167"/>
        <v>-3.33377940657471</v>
      </c>
      <c r="E5296">
        <v>-0.00520829162893572</v>
      </c>
      <c r="G5296">
        <v>5287</v>
      </c>
      <c r="H5296">
        <f ca="1" t="shared" si="168"/>
        <v>0.0586966875372281</v>
      </c>
    </row>
    <row r="5297" spans="2:8">
      <c r="B5297" s="31">
        <v>43612</v>
      </c>
      <c r="C5297">
        <v>180.230362</v>
      </c>
      <c r="D5297">
        <f t="shared" si="167"/>
        <v>0.771658179324968</v>
      </c>
      <c r="E5297">
        <v>-0.00523850692814999</v>
      </c>
      <c r="G5297">
        <v>5288</v>
      </c>
      <c r="H5297">
        <f ca="1" t="shared" si="168"/>
        <v>0.0153704862339446</v>
      </c>
    </row>
    <row r="5298" spans="2:8">
      <c r="B5298" s="31">
        <v>34716</v>
      </c>
      <c r="C5298">
        <v>41.154129</v>
      </c>
      <c r="D5298">
        <f t="shared" si="167"/>
        <v>-0.692149140126377</v>
      </c>
      <c r="E5298">
        <v>-0.00526328719045435</v>
      </c>
      <c r="G5298">
        <v>5289</v>
      </c>
      <c r="H5298">
        <f ca="1" t="shared" si="168"/>
        <v>0.0209434047767422</v>
      </c>
    </row>
    <row r="5299" spans="2:8">
      <c r="B5299" s="31">
        <v>38509</v>
      </c>
      <c r="C5299">
        <v>69.638924</v>
      </c>
      <c r="D5299">
        <f t="shared" si="167"/>
        <v>-2.33832208550494</v>
      </c>
      <c r="E5299">
        <v>-0.00527414811865837</v>
      </c>
      <c r="G5299">
        <v>5290</v>
      </c>
      <c r="H5299">
        <f ca="1" t="shared" si="168"/>
        <v>-0.0235220061806418</v>
      </c>
    </row>
    <row r="5300" spans="2:8">
      <c r="B5300" s="31">
        <v>40634</v>
      </c>
      <c r="C5300">
        <v>232.477158</v>
      </c>
      <c r="D5300">
        <f t="shared" si="167"/>
        <v>-1.38349320753482</v>
      </c>
      <c r="E5300">
        <v>-0.00527467735131202</v>
      </c>
      <c r="G5300">
        <v>5291</v>
      </c>
      <c r="H5300">
        <f ca="1" t="shared" si="168"/>
        <v>0.0377840496883742</v>
      </c>
    </row>
    <row r="5301" spans="2:8">
      <c r="B5301" s="31">
        <v>42628</v>
      </c>
      <c r="C5301">
        <v>554.107727</v>
      </c>
      <c r="D5301">
        <f t="shared" si="167"/>
        <v>0.892799042306082</v>
      </c>
      <c r="E5301">
        <v>-0.00529107221780361</v>
      </c>
      <c r="G5301">
        <v>5292</v>
      </c>
      <c r="H5301">
        <f ca="1" t="shared" si="168"/>
        <v>0.0209906187220039</v>
      </c>
    </row>
    <row r="5302" spans="2:8">
      <c r="B5302" s="31">
        <v>35130</v>
      </c>
      <c r="C5302">
        <v>59.400879</v>
      </c>
      <c r="D5302">
        <f t="shared" si="167"/>
        <v>-6.87018301530521</v>
      </c>
      <c r="E5302">
        <v>-0.00529739635671047</v>
      </c>
      <c r="G5302">
        <v>5293</v>
      </c>
      <c r="H5302">
        <f ca="1" t="shared" si="168"/>
        <v>-0.0438701943256496</v>
      </c>
    </row>
    <row r="5303" spans="2:8">
      <c r="B5303" s="31">
        <v>42818</v>
      </c>
      <c r="C5303">
        <v>467.495789</v>
      </c>
      <c r="D5303">
        <f t="shared" si="167"/>
        <v>0.609307345012256</v>
      </c>
      <c r="E5303">
        <v>-0.00531467460982835</v>
      </c>
      <c r="G5303">
        <v>5294</v>
      </c>
      <c r="H5303">
        <f ca="1" t="shared" si="168"/>
        <v>-0.010527031786375</v>
      </c>
    </row>
    <row r="5304" spans="2:8">
      <c r="B5304" s="31">
        <v>40757</v>
      </c>
      <c r="C5304">
        <v>182.647171</v>
      </c>
      <c r="D5304">
        <f t="shared" si="167"/>
        <v>0.6382945564484</v>
      </c>
      <c r="E5304">
        <v>-0.0053323464834832</v>
      </c>
      <c r="G5304">
        <v>5295</v>
      </c>
      <c r="H5304">
        <f ca="1" t="shared" si="168"/>
        <v>0.0338261857496529</v>
      </c>
    </row>
    <row r="5305" spans="2:8">
      <c r="B5305" s="31">
        <v>37965</v>
      </c>
      <c r="C5305">
        <v>66.064476</v>
      </c>
      <c r="D5305">
        <f t="shared" si="167"/>
        <v>-5.47236934112669</v>
      </c>
      <c r="E5305">
        <v>-0.00534299250326298</v>
      </c>
      <c r="G5305">
        <v>5296</v>
      </c>
      <c r="H5305">
        <f ca="1" t="shared" si="168"/>
        <v>-0.0074574318266949</v>
      </c>
    </row>
    <row r="5306" spans="2:8">
      <c r="B5306" s="31">
        <v>42919</v>
      </c>
      <c r="C5306">
        <v>427.593689</v>
      </c>
      <c r="D5306">
        <f t="shared" si="167"/>
        <v>0.902208247980012</v>
      </c>
      <c r="E5306">
        <v>-0.00534572202257177</v>
      </c>
      <c r="G5306">
        <v>5297</v>
      </c>
      <c r="H5306">
        <f ca="1" t="shared" si="168"/>
        <v>0.00453236579517271</v>
      </c>
    </row>
    <row r="5307" spans="2:8">
      <c r="B5307" s="31">
        <v>35768</v>
      </c>
      <c r="C5307">
        <v>41.815136</v>
      </c>
      <c r="D5307">
        <f t="shared" si="167"/>
        <v>-5.76298276298802</v>
      </c>
      <c r="E5307">
        <v>-0.00535853811404549</v>
      </c>
      <c r="G5307">
        <v>5298</v>
      </c>
      <c r="H5307">
        <f ca="1" t="shared" si="168"/>
        <v>-0.0529474836380333</v>
      </c>
    </row>
    <row r="5308" spans="2:8">
      <c r="B5308" s="31">
        <v>41487</v>
      </c>
      <c r="C5308">
        <v>282.795044</v>
      </c>
      <c r="D5308">
        <f t="shared" si="167"/>
        <v>0.924052173276417</v>
      </c>
      <c r="E5308">
        <v>-0.00536430192885559</v>
      </c>
      <c r="G5308">
        <v>5299</v>
      </c>
      <c r="H5308">
        <f ca="1" t="shared" si="168"/>
        <v>0.0513759620435314</v>
      </c>
    </row>
    <row r="5309" spans="2:8">
      <c r="B5309" s="31">
        <v>37502</v>
      </c>
      <c r="C5309">
        <v>21.477669</v>
      </c>
      <c r="D5309">
        <f t="shared" si="167"/>
        <v>-0.875796623925995</v>
      </c>
      <c r="E5309">
        <v>-0.00537064799722921</v>
      </c>
      <c r="G5309">
        <v>5300</v>
      </c>
      <c r="H5309">
        <f ca="1" t="shared" si="168"/>
        <v>-0.0111180293874777</v>
      </c>
    </row>
    <row r="5310" spans="2:8">
      <c r="B5310" s="31">
        <v>34816</v>
      </c>
      <c r="C5310">
        <v>40.287739</v>
      </c>
      <c r="D5310">
        <f t="shared" si="167"/>
        <v>0</v>
      </c>
      <c r="E5310">
        <v>-0.00537617660797496</v>
      </c>
      <c r="G5310">
        <v>5301</v>
      </c>
      <c r="H5310">
        <f ca="1" t="shared" si="168"/>
        <v>-0.000254497118279094</v>
      </c>
    </row>
    <row r="5311" spans="2:8">
      <c r="B5311" s="31">
        <v>34535</v>
      </c>
      <c r="C5311">
        <v>40.287739</v>
      </c>
      <c r="D5311">
        <f t="shared" si="167"/>
        <v>0.31577984557535</v>
      </c>
      <c r="E5311">
        <v>-0.00537617660797496</v>
      </c>
      <c r="G5311">
        <v>5302</v>
      </c>
      <c r="H5311">
        <f ca="1" t="shared" si="168"/>
        <v>-0.00155889928965379</v>
      </c>
    </row>
    <row r="5312" spans="2:8">
      <c r="B5312" s="31">
        <v>36234</v>
      </c>
      <c r="C5312">
        <v>27.565683</v>
      </c>
      <c r="D5312">
        <f t="shared" si="167"/>
        <v>-12.477414290805</v>
      </c>
      <c r="E5312">
        <v>-0.00539083323275539</v>
      </c>
      <c r="G5312">
        <v>5303</v>
      </c>
      <c r="H5312">
        <f ca="1" t="shared" si="168"/>
        <v>0.00192762097118875</v>
      </c>
    </row>
    <row r="5313" spans="2:8">
      <c r="B5313" s="31">
        <v>41577</v>
      </c>
      <c r="C5313">
        <v>371.51413</v>
      </c>
      <c r="D5313">
        <f t="shared" si="167"/>
        <v>0.86072094485343</v>
      </c>
      <c r="E5313">
        <v>-0.00540029527275312</v>
      </c>
      <c r="G5313">
        <v>5304</v>
      </c>
      <c r="H5313">
        <f ca="1" t="shared" si="168"/>
        <v>-0.0216148990092398</v>
      </c>
    </row>
    <row r="5314" spans="2:8">
      <c r="B5314" s="31">
        <v>35047</v>
      </c>
      <c r="C5314">
        <v>51.744137</v>
      </c>
      <c r="D5314">
        <f t="shared" si="167"/>
        <v>0.225591220122195</v>
      </c>
      <c r="E5314">
        <v>-0.00540567523621075</v>
      </c>
      <c r="G5314">
        <v>5305</v>
      </c>
      <c r="H5314">
        <f ca="1" t="shared" si="168"/>
        <v>-0.0294736511152319</v>
      </c>
    </row>
    <row r="5315" spans="2:8">
      <c r="B5315" s="31">
        <v>34773</v>
      </c>
      <c r="C5315">
        <v>40.071114</v>
      </c>
      <c r="D5315">
        <f t="shared" si="167"/>
        <v>0</v>
      </c>
      <c r="E5315">
        <v>-0.00540601391815562</v>
      </c>
      <c r="G5315">
        <v>5306</v>
      </c>
      <c r="H5315">
        <f ca="1" t="shared" si="168"/>
        <v>-0.000315199597678764</v>
      </c>
    </row>
    <row r="5316" spans="2:8">
      <c r="B5316" s="31">
        <v>34768</v>
      </c>
      <c r="C5316">
        <v>40.071114</v>
      </c>
      <c r="D5316">
        <f t="shared" si="167"/>
        <v>0</v>
      </c>
      <c r="E5316">
        <v>-0.00540601391815562</v>
      </c>
      <c r="G5316">
        <v>5307</v>
      </c>
      <c r="H5316">
        <f ca="1" t="shared" si="168"/>
        <v>0.00864072493583464</v>
      </c>
    </row>
    <row r="5317" spans="2:8">
      <c r="B5317" s="31">
        <v>34536</v>
      </c>
      <c r="C5317">
        <v>40.071114</v>
      </c>
      <c r="D5317">
        <f t="shared" si="167"/>
        <v>-0.0452920525244195</v>
      </c>
      <c r="E5317">
        <v>-0.00540601391815562</v>
      </c>
      <c r="G5317">
        <v>5308</v>
      </c>
      <c r="H5317">
        <f ca="1" t="shared" si="168"/>
        <v>-0.0110348038659335</v>
      </c>
    </row>
    <row r="5318" spans="2:8">
      <c r="B5318" s="31">
        <v>36445</v>
      </c>
      <c r="C5318">
        <v>41.886017</v>
      </c>
      <c r="D5318">
        <f t="shared" si="167"/>
        <v>0.1078219492677</v>
      </c>
      <c r="E5318">
        <v>-0.00540738929652813</v>
      </c>
      <c r="G5318">
        <v>5309</v>
      </c>
      <c r="H5318">
        <f ca="1" t="shared" si="168"/>
        <v>0.00602665407901734</v>
      </c>
    </row>
    <row r="5319" spans="2:8">
      <c r="B5319" s="31">
        <v>35928</v>
      </c>
      <c r="C5319">
        <v>37.369785</v>
      </c>
      <c r="D5319">
        <f t="shared" si="167"/>
        <v>-9.05126267116602</v>
      </c>
      <c r="E5319">
        <v>-0.00541584598359334</v>
      </c>
      <c r="G5319">
        <v>5310</v>
      </c>
      <c r="H5319">
        <f ca="1" t="shared" si="168"/>
        <v>0.0418118530769005</v>
      </c>
    </row>
    <row r="5320" spans="2:8">
      <c r="B5320" s="31">
        <v>42360</v>
      </c>
      <c r="C5320">
        <v>375.613525</v>
      </c>
      <c r="D5320">
        <f t="shared" si="167"/>
        <v>0.390126007842769</v>
      </c>
      <c r="E5320">
        <v>-0.00542187611588275</v>
      </c>
      <c r="G5320">
        <v>5311</v>
      </c>
      <c r="H5320">
        <f ca="1" t="shared" si="168"/>
        <v>-0.00975759201493453</v>
      </c>
    </row>
    <row r="5321" spans="2:8">
      <c r="B5321" s="31">
        <v>43571</v>
      </c>
      <c r="C5321">
        <v>229.07692</v>
      </c>
      <c r="D5321">
        <f t="shared" si="167"/>
        <v>-0.599782981192518</v>
      </c>
      <c r="E5321">
        <v>-0.0054229775745195</v>
      </c>
      <c r="G5321">
        <v>5312</v>
      </c>
      <c r="H5321">
        <f ca="1" t="shared" si="168"/>
        <v>0.00956556725878469</v>
      </c>
    </row>
    <row r="5322" spans="2:8">
      <c r="B5322" s="31">
        <v>43150</v>
      </c>
      <c r="C5322">
        <v>366.473358</v>
      </c>
      <c r="D5322">
        <f t="shared" ref="D5322:D5385" si="169">(C5322-C5323)/C5322</f>
        <v>0.917928399586417</v>
      </c>
      <c r="E5322">
        <v>-0.00542378035567862</v>
      </c>
      <c r="G5322">
        <v>5313</v>
      </c>
      <c r="H5322">
        <f ca="1" t="shared" si="168"/>
        <v>-0.0353606217527373</v>
      </c>
    </row>
    <row r="5323" spans="2:8">
      <c r="B5323" s="31">
        <v>36210</v>
      </c>
      <c r="C5323">
        <v>30.077055</v>
      </c>
      <c r="D5323">
        <f t="shared" si="169"/>
        <v>-18.4373493349</v>
      </c>
      <c r="E5323">
        <v>-0.00543464112427226</v>
      </c>
      <c r="G5323">
        <v>5314</v>
      </c>
      <c r="H5323">
        <f ca="1" t="shared" ref="H5323:H5386" si="170">_xlfn.NORM.INV(RAND(),N$12,N$13)</f>
        <v>0.0487508018237062</v>
      </c>
    </row>
    <row r="5324" spans="2:8">
      <c r="B5324" s="31">
        <v>45112</v>
      </c>
      <c r="C5324">
        <v>584.618225</v>
      </c>
      <c r="D5324">
        <f t="shared" si="169"/>
        <v>0.119200260990837</v>
      </c>
      <c r="E5324">
        <v>-0.00543985264913683</v>
      </c>
      <c r="G5324">
        <v>5315</v>
      </c>
      <c r="H5324">
        <f ca="1" t="shared" si="170"/>
        <v>0.0153786901378762</v>
      </c>
    </row>
    <row r="5325" spans="2:8">
      <c r="B5325" s="31">
        <v>41957</v>
      </c>
      <c r="C5325">
        <v>514.93158</v>
      </c>
      <c r="D5325">
        <f t="shared" si="169"/>
        <v>0.10090209072048</v>
      </c>
      <c r="E5325">
        <v>-0.00543996155761116</v>
      </c>
      <c r="G5325">
        <v>5316</v>
      </c>
      <c r="H5325">
        <f ca="1" t="shared" si="170"/>
        <v>0.0318912116474877</v>
      </c>
    </row>
    <row r="5326" spans="2:8">
      <c r="B5326" s="31">
        <v>42825</v>
      </c>
      <c r="C5326">
        <v>462.973907</v>
      </c>
      <c r="D5326">
        <f t="shared" si="169"/>
        <v>-0.254051669482099</v>
      </c>
      <c r="E5326">
        <v>-0.00547383116344829</v>
      </c>
      <c r="G5326">
        <v>5317</v>
      </c>
      <c r="H5326">
        <f ca="1" t="shared" si="170"/>
        <v>-0.0158249875574307</v>
      </c>
    </row>
    <row r="5327" spans="2:8">
      <c r="B5327" s="31">
        <v>42621</v>
      </c>
      <c r="C5327">
        <v>580.593201</v>
      </c>
      <c r="D5327">
        <f t="shared" si="169"/>
        <v>0.562649757932663</v>
      </c>
      <c r="E5327">
        <v>-0.00547767007006338</v>
      </c>
      <c r="G5327">
        <v>5318</v>
      </c>
      <c r="H5327">
        <f ca="1" t="shared" si="170"/>
        <v>0.00257981580055746</v>
      </c>
    </row>
    <row r="5328" spans="2:8">
      <c r="B5328" s="31">
        <v>43336</v>
      </c>
      <c r="C5328">
        <v>253.922577</v>
      </c>
      <c r="D5328">
        <f t="shared" si="169"/>
        <v>-1.01068284684272</v>
      </c>
      <c r="E5328">
        <v>-0.00547939461090145</v>
      </c>
      <c r="G5328">
        <v>5319</v>
      </c>
      <c r="H5328">
        <f ca="1" t="shared" si="170"/>
        <v>0.0493317969597766</v>
      </c>
    </row>
    <row r="5329" spans="2:8">
      <c r="B5329" s="31">
        <v>42017</v>
      </c>
      <c r="C5329">
        <v>510.55777</v>
      </c>
      <c r="D5329">
        <f t="shared" si="169"/>
        <v>0.237553211657126</v>
      </c>
      <c r="E5329">
        <v>-0.00548650547419942</v>
      </c>
      <c r="G5329">
        <v>5320</v>
      </c>
      <c r="H5329">
        <f ca="1" t="shared" si="170"/>
        <v>-0.00296040261235918</v>
      </c>
    </row>
    <row r="5330" spans="2:8">
      <c r="B5330" s="31">
        <v>42367</v>
      </c>
      <c r="C5330">
        <v>389.273132</v>
      </c>
      <c r="D5330">
        <f t="shared" si="169"/>
        <v>0.820695010104114</v>
      </c>
      <c r="E5330">
        <v>-0.0054868030296014</v>
      </c>
      <c r="G5330">
        <v>5321</v>
      </c>
      <c r="H5330">
        <f ca="1" t="shared" si="170"/>
        <v>-0.00326263276943118</v>
      </c>
    </row>
    <row r="5331" spans="2:8">
      <c r="B5331" s="31">
        <v>38464</v>
      </c>
      <c r="C5331">
        <v>69.798615</v>
      </c>
      <c r="D5331">
        <f t="shared" si="169"/>
        <v>-4.56926115224493</v>
      </c>
      <c r="E5331">
        <v>-0.00549063903345365</v>
      </c>
      <c r="G5331">
        <v>5322</v>
      </c>
      <c r="H5331">
        <f ca="1" t="shared" si="170"/>
        <v>0.00772848993099098</v>
      </c>
    </row>
    <row r="5332" spans="2:8">
      <c r="B5332" s="31">
        <v>42369</v>
      </c>
      <c r="C5332">
        <v>388.726715</v>
      </c>
      <c r="D5332">
        <f t="shared" si="169"/>
        <v>0.798506719560038</v>
      </c>
      <c r="E5332">
        <v>-0.00549459277580139</v>
      </c>
      <c r="G5332">
        <v>5323</v>
      </c>
      <c r="H5332">
        <f ca="1" t="shared" si="170"/>
        <v>0.00734042499940771</v>
      </c>
    </row>
    <row r="5333" spans="2:8">
      <c r="B5333" s="31">
        <v>38387</v>
      </c>
      <c r="C5333">
        <v>78.325821</v>
      </c>
      <c r="D5333">
        <f t="shared" si="169"/>
        <v>-4.40841286553511</v>
      </c>
      <c r="E5333">
        <v>-0.00550480026248304</v>
      </c>
      <c r="G5333">
        <v>5324</v>
      </c>
      <c r="H5333">
        <f ca="1" t="shared" si="170"/>
        <v>0.0245779040955596</v>
      </c>
    </row>
    <row r="5334" spans="2:8">
      <c r="B5334" s="31">
        <v>43062</v>
      </c>
      <c r="C5334">
        <v>423.618378</v>
      </c>
      <c r="D5334">
        <f t="shared" si="169"/>
        <v>0.595777128913892</v>
      </c>
      <c r="E5334">
        <v>-0.00551324050440512</v>
      </c>
      <c r="G5334">
        <v>5325</v>
      </c>
      <c r="H5334">
        <f ca="1" t="shared" si="170"/>
        <v>-0.021857551444126</v>
      </c>
    </row>
    <row r="5335" spans="2:8">
      <c r="B5335" s="31">
        <v>43493</v>
      </c>
      <c r="C5335">
        <v>171.236237</v>
      </c>
      <c r="D5335">
        <f t="shared" si="169"/>
        <v>0.752171889878659</v>
      </c>
      <c r="E5335">
        <v>-0.00551365187965449</v>
      </c>
      <c r="G5335">
        <v>5326</v>
      </c>
      <c r="H5335">
        <f ca="1" t="shared" si="170"/>
        <v>-0.00259272676191219</v>
      </c>
    </row>
    <row r="5336" spans="2:8">
      <c r="B5336" s="31">
        <v>36455</v>
      </c>
      <c r="C5336">
        <v>42.437153</v>
      </c>
      <c r="D5336">
        <f t="shared" si="169"/>
        <v>0.541638054748866</v>
      </c>
      <c r="E5336">
        <v>-0.00551486099927577</v>
      </c>
      <c r="G5336">
        <v>5327</v>
      </c>
      <c r="H5336">
        <f ca="1" t="shared" si="170"/>
        <v>0.0550975859353078</v>
      </c>
    </row>
    <row r="5337" spans="2:8">
      <c r="B5337" s="31">
        <v>33367</v>
      </c>
      <c r="C5337">
        <v>19.451576</v>
      </c>
      <c r="D5337">
        <f t="shared" si="169"/>
        <v>-21.8065584505852</v>
      </c>
      <c r="E5337">
        <v>-0.00552500219005387</v>
      </c>
      <c r="G5337">
        <v>5328</v>
      </c>
      <c r="H5337">
        <f ca="1" t="shared" si="170"/>
        <v>0.00826426172219235</v>
      </c>
    </row>
    <row r="5338" spans="2:8">
      <c r="B5338" s="31">
        <v>41850</v>
      </c>
      <c r="C5338">
        <v>443.623505</v>
      </c>
      <c r="D5338">
        <f t="shared" si="169"/>
        <v>0.929960512349317</v>
      </c>
      <c r="E5338">
        <v>-0.00553896259396797</v>
      </c>
      <c r="G5338">
        <v>5329</v>
      </c>
      <c r="H5338">
        <f ca="1" t="shared" si="170"/>
        <v>0.050121514999999</v>
      </c>
    </row>
    <row r="5339" spans="2:8">
      <c r="B5339" s="31">
        <v>37802</v>
      </c>
      <c r="C5339">
        <v>31.071163</v>
      </c>
      <c r="D5339">
        <f t="shared" si="169"/>
        <v>0.377425621306805</v>
      </c>
      <c r="E5339">
        <v>-0.00555424977172565</v>
      </c>
      <c r="G5339">
        <v>5330</v>
      </c>
      <c r="H5339">
        <f ca="1" t="shared" si="170"/>
        <v>-0.0147367907493788</v>
      </c>
    </row>
    <row r="5340" spans="2:8">
      <c r="B5340" s="31">
        <v>33385</v>
      </c>
      <c r="C5340">
        <v>19.34411</v>
      </c>
      <c r="D5340">
        <f t="shared" si="169"/>
        <v>-5.84962311525317</v>
      </c>
      <c r="E5340">
        <v>-0.00555548950042151</v>
      </c>
      <c r="G5340">
        <v>5331</v>
      </c>
      <c r="H5340">
        <f ca="1" t="shared" si="170"/>
        <v>0.0032835647470347</v>
      </c>
    </row>
    <row r="5341" spans="2:8">
      <c r="B5341" s="31">
        <v>40156</v>
      </c>
      <c r="C5341">
        <v>132.499863</v>
      </c>
      <c r="D5341">
        <f t="shared" si="169"/>
        <v>0.854817608377452</v>
      </c>
      <c r="E5341">
        <v>-0.00555938688027166</v>
      </c>
      <c r="G5341">
        <v>5332</v>
      </c>
      <c r="H5341">
        <f ca="1" t="shared" si="170"/>
        <v>-0.00633121379804178</v>
      </c>
    </row>
    <row r="5342" spans="2:8">
      <c r="B5342" s="31">
        <v>33394</v>
      </c>
      <c r="C5342">
        <v>19.236647</v>
      </c>
      <c r="D5342">
        <f t="shared" si="169"/>
        <v>0</v>
      </c>
      <c r="E5342">
        <v>-0.00558636855996781</v>
      </c>
      <c r="G5342">
        <v>5333</v>
      </c>
      <c r="H5342">
        <f ca="1" t="shared" si="170"/>
        <v>0.0119558899361446</v>
      </c>
    </row>
    <row r="5343" spans="2:8">
      <c r="B5343" s="31">
        <v>33388</v>
      </c>
      <c r="C5343">
        <v>19.236647</v>
      </c>
      <c r="D5343">
        <f t="shared" si="169"/>
        <v>-11.4268638396286</v>
      </c>
      <c r="E5343">
        <v>-0.00558636855996781</v>
      </c>
      <c r="G5343">
        <v>5334</v>
      </c>
      <c r="H5343">
        <f ca="1" t="shared" si="170"/>
        <v>-0.00283318134561206</v>
      </c>
    </row>
    <row r="5344" spans="2:8">
      <c r="B5344" s="31">
        <v>40946</v>
      </c>
      <c r="C5344">
        <v>239.051193</v>
      </c>
      <c r="D5344">
        <f t="shared" si="169"/>
        <v>0.368910039281837</v>
      </c>
      <c r="E5344">
        <v>-0.00559220384229574</v>
      </c>
      <c r="G5344">
        <v>5335</v>
      </c>
      <c r="H5344">
        <f ca="1" t="shared" si="170"/>
        <v>-0.0333509052175046</v>
      </c>
    </row>
    <row r="5345" spans="2:8">
      <c r="B5345" s="31">
        <v>43508</v>
      </c>
      <c r="C5345">
        <v>150.862808</v>
      </c>
      <c r="D5345">
        <f t="shared" si="169"/>
        <v>-0.941040842882893</v>
      </c>
      <c r="E5345">
        <v>-0.00559940525566776</v>
      </c>
      <c r="G5345">
        <v>5336</v>
      </c>
      <c r="H5345">
        <f ca="1" t="shared" si="170"/>
        <v>-0.00088248584933313</v>
      </c>
    </row>
    <row r="5346" spans="2:8">
      <c r="B5346" s="31">
        <v>43249</v>
      </c>
      <c r="C5346">
        <v>292.830872</v>
      </c>
      <c r="D5346">
        <f t="shared" si="169"/>
        <v>-0.633989410788628</v>
      </c>
      <c r="E5346">
        <v>-0.00559982282195976</v>
      </c>
      <c r="G5346">
        <v>5337</v>
      </c>
      <c r="H5346">
        <f ca="1" t="shared" si="170"/>
        <v>-0.0284843399443188</v>
      </c>
    </row>
    <row r="5347" spans="2:8">
      <c r="B5347" s="31">
        <v>42153</v>
      </c>
      <c r="C5347">
        <v>478.482544</v>
      </c>
      <c r="D5347">
        <f t="shared" si="169"/>
        <v>0.0191191154509495</v>
      </c>
      <c r="E5347">
        <v>-0.00560580742941374</v>
      </c>
      <c r="G5347">
        <v>5338</v>
      </c>
      <c r="H5347">
        <f ca="1" t="shared" si="170"/>
        <v>-0.00413417235663326</v>
      </c>
    </row>
    <row r="5348" spans="2:8">
      <c r="B5348" s="31">
        <v>42836</v>
      </c>
      <c r="C5348">
        <v>469.334381</v>
      </c>
      <c r="D5348">
        <f t="shared" si="169"/>
        <v>0.917851916329139</v>
      </c>
      <c r="E5348">
        <v>-0.00561142994550822</v>
      </c>
      <c r="G5348">
        <v>5339</v>
      </c>
      <c r="H5348">
        <f ca="1" t="shared" si="170"/>
        <v>0.0363238912728222</v>
      </c>
    </row>
    <row r="5349" spans="2:8">
      <c r="B5349" s="31">
        <v>34781</v>
      </c>
      <c r="C5349">
        <v>38.55492</v>
      </c>
      <c r="D5349">
        <f t="shared" si="169"/>
        <v>0.503846123918815</v>
      </c>
      <c r="E5349">
        <v>-0.00561832316083135</v>
      </c>
      <c r="G5349">
        <v>5340</v>
      </c>
      <c r="H5349">
        <f ca="1" t="shared" si="170"/>
        <v>0.00198719885852333</v>
      </c>
    </row>
    <row r="5350" spans="2:8">
      <c r="B5350" s="31">
        <v>33395</v>
      </c>
      <c r="C5350">
        <v>19.129173</v>
      </c>
      <c r="D5350">
        <f t="shared" si="169"/>
        <v>0</v>
      </c>
      <c r="E5350">
        <v>-0.00561832965805682</v>
      </c>
      <c r="G5350">
        <v>5341</v>
      </c>
      <c r="H5350">
        <f ca="1" t="shared" si="170"/>
        <v>-0.0215488075246823</v>
      </c>
    </row>
    <row r="5351" spans="2:8">
      <c r="B5351" s="31">
        <v>33346</v>
      </c>
      <c r="C5351">
        <v>19.129173</v>
      </c>
      <c r="D5351">
        <f t="shared" si="169"/>
        <v>-3.1133873900351</v>
      </c>
      <c r="E5351">
        <v>-0.00561832965805682</v>
      </c>
      <c r="G5351">
        <v>5342</v>
      </c>
      <c r="H5351">
        <f ca="1" t="shared" si="170"/>
        <v>0.0870448817360405</v>
      </c>
    </row>
    <row r="5352" spans="2:8">
      <c r="B5352" s="31">
        <v>38084</v>
      </c>
      <c r="C5352">
        <v>78.685699</v>
      </c>
      <c r="D5352">
        <f t="shared" si="169"/>
        <v>-4.4180276011782</v>
      </c>
      <c r="E5352">
        <v>-0.0056241859146476</v>
      </c>
      <c r="G5352">
        <v>5343</v>
      </c>
      <c r="H5352">
        <f ca="1" t="shared" si="170"/>
        <v>-0.0175449578218676</v>
      </c>
    </row>
    <row r="5353" spans="2:8">
      <c r="B5353" s="31">
        <v>41813</v>
      </c>
      <c r="C5353">
        <v>426.321289</v>
      </c>
      <c r="D5353">
        <f t="shared" si="169"/>
        <v>0.864378445337268</v>
      </c>
      <c r="E5353">
        <v>-0.00562438954344601</v>
      </c>
      <c r="G5353">
        <v>5344</v>
      </c>
      <c r="H5353">
        <f ca="1" t="shared" si="170"/>
        <v>0.00563261220323868</v>
      </c>
    </row>
    <row r="5354" spans="2:8">
      <c r="B5354" s="31">
        <v>35570</v>
      </c>
      <c r="C5354">
        <v>57.818356</v>
      </c>
      <c r="D5354">
        <f t="shared" si="169"/>
        <v>-3.27484570816922</v>
      </c>
      <c r="E5354">
        <v>-0.00562594688787068</v>
      </c>
      <c r="G5354">
        <v>5345</v>
      </c>
      <c r="H5354">
        <f ca="1" t="shared" si="170"/>
        <v>0.0153163281118756</v>
      </c>
    </row>
    <row r="5355" spans="2:8">
      <c r="B5355" s="31">
        <v>43325</v>
      </c>
      <c r="C5355">
        <v>247.164551</v>
      </c>
      <c r="D5355">
        <f t="shared" si="169"/>
        <v>-2.90336220180701</v>
      </c>
      <c r="E5355">
        <v>-0.00562927407822329</v>
      </c>
      <c r="G5355">
        <v>5346</v>
      </c>
      <c r="H5355">
        <f ca="1" t="shared" si="170"/>
        <v>0.0217685825694427</v>
      </c>
    </row>
    <row r="5356" spans="2:8">
      <c r="B5356" s="31">
        <v>45365</v>
      </c>
      <c r="C5356">
        <v>964.772766</v>
      </c>
      <c r="D5356">
        <f t="shared" si="169"/>
        <v>0.527486586411375</v>
      </c>
      <c r="E5356">
        <v>-0.00563167741822425</v>
      </c>
      <c r="G5356">
        <v>5347</v>
      </c>
      <c r="H5356">
        <f ca="1" t="shared" si="170"/>
        <v>-0.0115068564833339</v>
      </c>
    </row>
    <row r="5357" spans="2:8">
      <c r="B5357" s="31">
        <v>45027</v>
      </c>
      <c r="C5357">
        <v>455.868073</v>
      </c>
      <c r="D5357">
        <f t="shared" si="169"/>
        <v>0.812192188769491</v>
      </c>
      <c r="E5357">
        <v>-0.00566806967418399</v>
      </c>
      <c r="G5357">
        <v>5348</v>
      </c>
      <c r="H5357">
        <f ca="1" t="shared" si="170"/>
        <v>0.034673875911445</v>
      </c>
    </row>
    <row r="5358" spans="2:8">
      <c r="B5358" s="31">
        <v>38610</v>
      </c>
      <c r="C5358">
        <v>85.615585</v>
      </c>
      <c r="D5358">
        <f t="shared" si="169"/>
        <v>-3.41934784420383</v>
      </c>
      <c r="E5358">
        <v>-0.00566843057838136</v>
      </c>
      <c r="G5358">
        <v>5349</v>
      </c>
      <c r="H5358">
        <f ca="1" t="shared" si="170"/>
        <v>-0.0389313712979183</v>
      </c>
    </row>
    <row r="5359" spans="2:8">
      <c r="B5359" s="31">
        <v>41687</v>
      </c>
      <c r="C5359">
        <v>378.365051</v>
      </c>
      <c r="D5359">
        <f t="shared" si="169"/>
        <v>0.832562936686243</v>
      </c>
      <c r="E5359">
        <v>-0.00569047271757665</v>
      </c>
      <c r="G5359">
        <v>5350</v>
      </c>
      <c r="H5359">
        <f ca="1" t="shared" si="170"/>
        <v>-0.019328160349797</v>
      </c>
    </row>
    <row r="5360" spans="2:8">
      <c r="B5360" s="31">
        <v>35338</v>
      </c>
      <c r="C5360">
        <v>63.352333</v>
      </c>
      <c r="D5360">
        <f t="shared" si="169"/>
        <v>-2.52464517762905</v>
      </c>
      <c r="E5360">
        <v>-0.00569394973978299</v>
      </c>
      <c r="G5360">
        <v>5351</v>
      </c>
      <c r="H5360">
        <f ca="1" t="shared" si="170"/>
        <v>-0.0340717151951307</v>
      </c>
    </row>
    <row r="5361" spans="2:8">
      <c r="B5361" s="31">
        <v>40562</v>
      </c>
      <c r="C5361">
        <v>223.294495</v>
      </c>
      <c r="D5361">
        <f t="shared" si="169"/>
        <v>-0.0100554650933065</v>
      </c>
      <c r="E5361">
        <v>-0.00570130938516862</v>
      </c>
      <c r="G5361">
        <v>5352</v>
      </c>
      <c r="H5361">
        <f ca="1" t="shared" si="170"/>
        <v>0.0188743263111522</v>
      </c>
    </row>
    <row r="5362" spans="2:8">
      <c r="B5362" s="31">
        <v>41094</v>
      </c>
      <c r="C5362">
        <v>225.539825</v>
      </c>
      <c r="D5362">
        <f t="shared" si="169"/>
        <v>0.89280474967115</v>
      </c>
      <c r="E5362">
        <v>-0.0057155227463708</v>
      </c>
      <c r="G5362">
        <v>5353</v>
      </c>
      <c r="H5362">
        <f ca="1" t="shared" si="170"/>
        <v>-0.0296141096400681</v>
      </c>
    </row>
    <row r="5363" spans="2:8">
      <c r="B5363" s="31">
        <v>37706</v>
      </c>
      <c r="C5363">
        <v>24.176798</v>
      </c>
      <c r="D5363">
        <f t="shared" si="169"/>
        <v>-12.9598038168661</v>
      </c>
      <c r="E5363">
        <v>-0.00572499302843986</v>
      </c>
      <c r="G5363">
        <v>5354</v>
      </c>
      <c r="H5363">
        <f ca="1" t="shared" si="170"/>
        <v>-0.0669646923589522</v>
      </c>
    </row>
    <row r="5364" spans="2:8">
      <c r="B5364" s="31">
        <v>44377</v>
      </c>
      <c r="C5364">
        <v>337.503357</v>
      </c>
      <c r="D5364">
        <f t="shared" si="169"/>
        <v>-0.153563014782102</v>
      </c>
      <c r="E5364">
        <v>-0.00574204066361325</v>
      </c>
      <c r="G5364">
        <v>5355</v>
      </c>
      <c r="H5364">
        <f ca="1" t="shared" si="170"/>
        <v>0.0267625155821265</v>
      </c>
    </row>
    <row r="5365" spans="2:8">
      <c r="B5365" s="31">
        <v>44628</v>
      </c>
      <c r="C5365">
        <v>389.33139</v>
      </c>
      <c r="D5365">
        <f t="shared" si="169"/>
        <v>-1.35844438589963</v>
      </c>
      <c r="E5365">
        <v>-0.00574347472984386</v>
      </c>
      <c r="G5365">
        <v>5356</v>
      </c>
      <c r="H5365">
        <f ca="1" t="shared" si="170"/>
        <v>-0.0297338615639412</v>
      </c>
    </row>
    <row r="5366" spans="2:8">
      <c r="B5366" s="31">
        <v>45343</v>
      </c>
      <c r="C5366">
        <v>918.216431</v>
      </c>
      <c r="D5366">
        <f t="shared" si="169"/>
        <v>0.972891442409834</v>
      </c>
      <c r="E5366">
        <v>-0.00575429802998153</v>
      </c>
      <c r="G5366">
        <v>5357</v>
      </c>
      <c r="H5366">
        <f ca="1" t="shared" si="170"/>
        <v>0.0150635069980569</v>
      </c>
    </row>
    <row r="5367" spans="2:8">
      <c r="B5367" s="31">
        <v>36572</v>
      </c>
      <c r="C5367">
        <v>24.891523</v>
      </c>
      <c r="D5367">
        <f t="shared" si="169"/>
        <v>-16.6314481038384</v>
      </c>
      <c r="E5367">
        <v>-0.00576292579606316</v>
      </c>
      <c r="G5367">
        <v>5358</v>
      </c>
      <c r="H5367">
        <f ca="1" t="shared" si="170"/>
        <v>-0.00565616220559161</v>
      </c>
    </row>
    <row r="5368" spans="2:8">
      <c r="B5368" s="31">
        <v>44973</v>
      </c>
      <c r="C5368">
        <v>438.873596</v>
      </c>
      <c r="D5368">
        <f t="shared" si="169"/>
        <v>0.670170870794424</v>
      </c>
      <c r="E5368">
        <v>-0.00577448956396089</v>
      </c>
      <c r="G5368">
        <v>5359</v>
      </c>
      <c r="H5368">
        <f ca="1" t="shared" si="170"/>
        <v>-0.00873731157045394</v>
      </c>
    </row>
    <row r="5369" spans="2:8">
      <c r="B5369" s="31">
        <v>38974</v>
      </c>
      <c r="C5369">
        <v>144.753296</v>
      </c>
      <c r="D5369">
        <f t="shared" si="169"/>
        <v>-0.856816255154563</v>
      </c>
      <c r="E5369">
        <v>-0.00577901866911552</v>
      </c>
      <c r="G5369">
        <v>5360</v>
      </c>
      <c r="H5369">
        <f ca="1" t="shared" si="170"/>
        <v>-0.00681272748161908</v>
      </c>
    </row>
    <row r="5370" spans="2:8">
      <c r="B5370" s="31">
        <v>41255</v>
      </c>
      <c r="C5370">
        <v>268.780273</v>
      </c>
      <c r="D5370">
        <f t="shared" si="169"/>
        <v>-2.62991678336453</v>
      </c>
      <c r="E5370">
        <v>-0.00578650353554776</v>
      </c>
      <c r="G5370">
        <v>5361</v>
      </c>
      <c r="H5370">
        <f ca="1" t="shared" si="170"/>
        <v>0.0357573888553811</v>
      </c>
    </row>
    <row r="5371" spans="2:8">
      <c r="B5371" s="31">
        <v>45476</v>
      </c>
      <c r="C5371">
        <v>975.650024</v>
      </c>
      <c r="D5371">
        <f t="shared" si="169"/>
        <v>0.49980187670246</v>
      </c>
      <c r="E5371">
        <v>-0.0057909740798612</v>
      </c>
      <c r="G5371">
        <v>5362</v>
      </c>
      <c r="H5371">
        <f ca="1" t="shared" si="170"/>
        <v>0.00645471250245108</v>
      </c>
    </row>
    <row r="5372" spans="2:8">
      <c r="B5372" s="31">
        <v>42572</v>
      </c>
      <c r="C5372">
        <v>488.018311</v>
      </c>
      <c r="D5372">
        <f t="shared" si="169"/>
        <v>0.959330579298694</v>
      </c>
      <c r="E5372">
        <v>-0.00580387443699836</v>
      </c>
      <c r="G5372">
        <v>5363</v>
      </c>
      <c r="H5372">
        <f ca="1" t="shared" si="170"/>
        <v>0.0197004622152745</v>
      </c>
    </row>
    <row r="5373" spans="2:8">
      <c r="B5373" s="31">
        <v>36714</v>
      </c>
      <c r="C5373">
        <v>19.847422</v>
      </c>
      <c r="D5373">
        <f t="shared" si="169"/>
        <v>-1.66205681523777</v>
      </c>
      <c r="E5373">
        <v>-0.00581193869914178</v>
      </c>
      <c r="G5373">
        <v>5364</v>
      </c>
      <c r="H5373">
        <f ca="1" t="shared" si="170"/>
        <v>-0.0607294159577066</v>
      </c>
    </row>
    <row r="5374" spans="2:8">
      <c r="B5374" s="31">
        <v>35066</v>
      </c>
      <c r="C5374">
        <v>52.834965</v>
      </c>
      <c r="D5374">
        <f t="shared" si="169"/>
        <v>0.000264616433454513</v>
      </c>
      <c r="E5374">
        <v>-0.00582337851458788</v>
      </c>
      <c r="G5374">
        <v>5365</v>
      </c>
      <c r="H5374">
        <f ca="1" t="shared" si="170"/>
        <v>-0.0169638180817046</v>
      </c>
    </row>
    <row r="5375" spans="2:8">
      <c r="B5375" s="31">
        <v>35079</v>
      </c>
      <c r="C5375">
        <v>52.820984</v>
      </c>
      <c r="D5375">
        <f t="shared" si="169"/>
        <v>0.525691683441566</v>
      </c>
      <c r="E5375">
        <v>-0.00582484415663288</v>
      </c>
      <c r="G5375">
        <v>5366</v>
      </c>
      <c r="H5375">
        <f ca="1" t="shared" si="170"/>
        <v>-0.0475862131574642</v>
      </c>
    </row>
    <row r="5376" spans="2:8">
      <c r="B5376" s="31">
        <v>37720</v>
      </c>
      <c r="C5376">
        <v>25.053432</v>
      </c>
      <c r="D5376">
        <f t="shared" si="169"/>
        <v>-3.84385205188654</v>
      </c>
      <c r="E5376">
        <v>-0.00583197543554103</v>
      </c>
      <c r="G5376">
        <v>5367</v>
      </c>
      <c r="H5376">
        <f ca="1" t="shared" si="170"/>
        <v>-0.0395295148357038</v>
      </c>
    </row>
    <row r="5377" spans="2:8">
      <c r="B5377" s="31">
        <v>39486</v>
      </c>
      <c r="C5377">
        <v>121.355118</v>
      </c>
      <c r="D5377">
        <f t="shared" si="169"/>
        <v>-1.73567044778449</v>
      </c>
      <c r="E5377">
        <v>-0.00583713329667726</v>
      </c>
      <c r="G5377">
        <v>5368</v>
      </c>
      <c r="H5377">
        <f ca="1" t="shared" si="170"/>
        <v>0.0145106626739968</v>
      </c>
    </row>
    <row r="5378" spans="2:8">
      <c r="B5378" s="31">
        <v>43213</v>
      </c>
      <c r="C5378">
        <v>331.98761</v>
      </c>
      <c r="D5378">
        <f t="shared" si="169"/>
        <v>0.773724166995268</v>
      </c>
      <c r="E5378">
        <v>-0.00583753110545289</v>
      </c>
      <c r="G5378">
        <v>5369</v>
      </c>
      <c r="H5378">
        <f ca="1" t="shared" si="170"/>
        <v>-0.0334022416814722</v>
      </c>
    </row>
    <row r="5379" spans="2:8">
      <c r="B5379" s="31">
        <v>39695</v>
      </c>
      <c r="C5379">
        <v>75.120773</v>
      </c>
      <c r="D5379">
        <f t="shared" si="169"/>
        <v>-1.2771942189679</v>
      </c>
      <c r="E5379">
        <v>-0.00585056546209925</v>
      </c>
      <c r="G5379">
        <v>5370</v>
      </c>
      <c r="H5379">
        <f ca="1" t="shared" si="170"/>
        <v>0.0487807706415445</v>
      </c>
    </row>
    <row r="5380" spans="2:8">
      <c r="B5380" s="31">
        <v>40906</v>
      </c>
      <c r="C5380">
        <v>171.06459</v>
      </c>
      <c r="D5380">
        <f t="shared" si="169"/>
        <v>0.812771491750572</v>
      </c>
      <c r="E5380">
        <v>-0.00586100256049486</v>
      </c>
      <c r="G5380">
        <v>5371</v>
      </c>
      <c r="H5380">
        <f ca="1" t="shared" si="170"/>
        <v>-0.0161112992915013</v>
      </c>
    </row>
    <row r="5381" spans="2:8">
      <c r="B5381" s="31">
        <v>37805</v>
      </c>
      <c r="C5381">
        <v>32.028168</v>
      </c>
      <c r="D5381">
        <f t="shared" si="169"/>
        <v>-11.7332869304295</v>
      </c>
      <c r="E5381">
        <v>-0.00587791971117431</v>
      </c>
      <c r="G5381">
        <v>5372</v>
      </c>
      <c r="H5381">
        <f ca="1" t="shared" si="170"/>
        <v>-0.0563370980189085</v>
      </c>
    </row>
    <row r="5382" spans="2:8">
      <c r="B5382" s="31">
        <v>41766</v>
      </c>
      <c r="C5382">
        <v>407.823853</v>
      </c>
      <c r="D5382">
        <f t="shared" si="169"/>
        <v>0.971150718837429</v>
      </c>
      <c r="E5382">
        <v>-0.00587956536225459</v>
      </c>
      <c r="G5382">
        <v>5373</v>
      </c>
      <c r="H5382">
        <f ca="1" t="shared" si="170"/>
        <v>-0.0050592900691089</v>
      </c>
    </row>
    <row r="5383" spans="2:8">
      <c r="B5383" s="31">
        <v>37139</v>
      </c>
      <c r="C5383">
        <v>11.765425</v>
      </c>
      <c r="D5383">
        <f t="shared" si="169"/>
        <v>-2.1056148842902</v>
      </c>
      <c r="E5383">
        <v>-0.00588223544835811</v>
      </c>
      <c r="G5383">
        <v>5374</v>
      </c>
      <c r="H5383">
        <f ca="1" t="shared" si="170"/>
        <v>0.0146138556309722</v>
      </c>
    </row>
    <row r="5384" spans="2:8">
      <c r="B5384" s="31">
        <v>33763</v>
      </c>
      <c r="C5384">
        <v>36.538879</v>
      </c>
      <c r="D5384">
        <f t="shared" si="169"/>
        <v>-0.201365728817241</v>
      </c>
      <c r="E5384">
        <v>-0.00588228226706127</v>
      </c>
      <c r="G5384">
        <v>5375</v>
      </c>
      <c r="H5384">
        <f ca="1" t="shared" si="170"/>
        <v>0.0278923147855852</v>
      </c>
    </row>
    <row r="5385" spans="2:8">
      <c r="B5385" s="31">
        <v>37881</v>
      </c>
      <c r="C5385">
        <v>43.896557</v>
      </c>
      <c r="D5385">
        <f t="shared" si="169"/>
        <v>-5.35666496577397</v>
      </c>
      <c r="E5385">
        <v>-0.0058970000767941</v>
      </c>
      <c r="G5385">
        <v>5376</v>
      </c>
      <c r="H5385">
        <f ca="1" t="shared" si="170"/>
        <v>0.0128636533086866</v>
      </c>
    </row>
    <row r="5386" spans="2:8">
      <c r="B5386" s="31">
        <v>41446</v>
      </c>
      <c r="C5386">
        <v>279.035706</v>
      </c>
      <c r="D5386">
        <f t="shared" ref="D5386:D5449" si="171">(C5386-C5387)/C5386</f>
        <v>-0.0680149765492736</v>
      </c>
      <c r="E5386">
        <v>-0.00592238543120357</v>
      </c>
      <c r="G5386">
        <v>5377</v>
      </c>
      <c r="H5386">
        <f ca="1" t="shared" si="170"/>
        <v>-0.000311299134032171</v>
      </c>
    </row>
    <row r="5387" spans="2:8">
      <c r="B5387" s="31">
        <v>41025</v>
      </c>
      <c r="C5387">
        <v>298.014313</v>
      </c>
      <c r="D5387">
        <f t="shared" si="171"/>
        <v>0.853183756311731</v>
      </c>
      <c r="E5387">
        <v>-0.00592760120216099</v>
      </c>
      <c r="G5387">
        <v>5378</v>
      </c>
      <c r="H5387">
        <f ca="1" t="shared" ref="H5387:H5450" si="172">_xlfn.NORM.INV(RAND(),N$12,N$13)</f>
        <v>-0.0212045965729685</v>
      </c>
    </row>
    <row r="5388" spans="2:8">
      <c r="B5388" s="31">
        <v>34842</v>
      </c>
      <c r="C5388">
        <v>43.753342</v>
      </c>
      <c r="D5388">
        <f t="shared" si="171"/>
        <v>0.733908554916788</v>
      </c>
      <c r="E5388">
        <v>-0.00594062049020155</v>
      </c>
      <c r="G5388">
        <v>5379</v>
      </c>
      <c r="H5388">
        <f ca="1" t="shared" si="172"/>
        <v>0.0156939978000871</v>
      </c>
    </row>
    <row r="5389" spans="2:8">
      <c r="B5389" s="31">
        <v>37182</v>
      </c>
      <c r="C5389">
        <v>11.64239</v>
      </c>
      <c r="D5389">
        <f t="shared" si="171"/>
        <v>-2.12555411732471</v>
      </c>
      <c r="E5389">
        <v>-0.00594431212148016</v>
      </c>
      <c r="G5389">
        <v>5380</v>
      </c>
      <c r="H5389">
        <f ca="1" t="shared" si="172"/>
        <v>0.0289572887405832</v>
      </c>
    </row>
    <row r="5390" spans="2:8">
      <c r="B5390" s="31">
        <v>34789</v>
      </c>
      <c r="C5390">
        <v>36.38892</v>
      </c>
      <c r="D5390">
        <f t="shared" si="171"/>
        <v>-14.4148669155336</v>
      </c>
      <c r="E5390">
        <v>-0.00595230636138706</v>
      </c>
      <c r="G5390">
        <v>5381</v>
      </c>
      <c r="H5390">
        <f ca="1" t="shared" si="172"/>
        <v>0.0251307954824617</v>
      </c>
    </row>
    <row r="5391" spans="2:8">
      <c r="B5391" s="31">
        <v>42068</v>
      </c>
      <c r="C5391">
        <v>560.930359</v>
      </c>
      <c r="D5391">
        <f t="shared" si="171"/>
        <v>0.956295562173343</v>
      </c>
      <c r="E5391">
        <v>-0.00595759695723662</v>
      </c>
      <c r="G5391">
        <v>5382</v>
      </c>
      <c r="H5391">
        <f ca="1" t="shared" si="172"/>
        <v>0.0145717126777147</v>
      </c>
    </row>
    <row r="5392" spans="2:8">
      <c r="B5392" s="31">
        <v>37616</v>
      </c>
      <c r="C5392">
        <v>24.515146</v>
      </c>
      <c r="D5392">
        <f t="shared" si="171"/>
        <v>-8.52064776607898</v>
      </c>
      <c r="E5392">
        <v>-0.00595994818876458</v>
      </c>
      <c r="G5392">
        <v>5383</v>
      </c>
      <c r="H5392">
        <f ca="1" t="shared" si="172"/>
        <v>0.0319153912187233</v>
      </c>
    </row>
    <row r="5393" spans="2:8">
      <c r="B5393" s="31">
        <v>43577</v>
      </c>
      <c r="C5393">
        <v>233.40007</v>
      </c>
      <c r="D5393">
        <f t="shared" si="171"/>
        <v>0.859112338740944</v>
      </c>
      <c r="E5393">
        <v>-0.00596125785223628</v>
      </c>
      <c r="G5393">
        <v>5384</v>
      </c>
      <c r="H5393">
        <f ca="1" t="shared" si="172"/>
        <v>0.0147304724297353</v>
      </c>
    </row>
    <row r="5394" spans="2:8">
      <c r="B5394" s="31">
        <v>37811</v>
      </c>
      <c r="C5394">
        <v>32.88319</v>
      </c>
      <c r="D5394">
        <f t="shared" si="171"/>
        <v>-7.6120222825097</v>
      </c>
      <c r="E5394">
        <v>-0.00596371580737758</v>
      </c>
      <c r="G5394">
        <v>5385</v>
      </c>
      <c r="H5394">
        <f ca="1" t="shared" si="172"/>
        <v>0.0114196805204551</v>
      </c>
    </row>
    <row r="5395" spans="2:8">
      <c r="B5395" s="31">
        <v>43256</v>
      </c>
      <c r="C5395">
        <v>283.190765</v>
      </c>
      <c r="D5395">
        <f t="shared" si="171"/>
        <v>0.768752678075502</v>
      </c>
      <c r="E5395">
        <v>-0.00596588663475659</v>
      </c>
      <c r="G5395">
        <v>5386</v>
      </c>
      <c r="H5395">
        <f ca="1" t="shared" si="172"/>
        <v>-0.0210385004390277</v>
      </c>
    </row>
    <row r="5396" spans="2:8">
      <c r="B5396" s="31">
        <v>38253</v>
      </c>
      <c r="C5396">
        <v>65.487106</v>
      </c>
      <c r="D5396">
        <f t="shared" si="171"/>
        <v>-8.42240197635241</v>
      </c>
      <c r="E5396">
        <v>-0.00597389354783837</v>
      </c>
      <c r="G5396">
        <v>5387</v>
      </c>
      <c r="H5396">
        <f ca="1" t="shared" si="172"/>
        <v>0.00124622924395022</v>
      </c>
    </row>
    <row r="5397" spans="2:8">
      <c r="B5397" s="31">
        <v>45141</v>
      </c>
      <c r="C5397">
        <v>617.045837</v>
      </c>
      <c r="D5397">
        <f t="shared" si="171"/>
        <v>0.96065085518112</v>
      </c>
      <c r="E5397">
        <v>-0.00597793515297637</v>
      </c>
      <c r="G5397">
        <v>5388</v>
      </c>
      <c r="H5397">
        <f ca="1" t="shared" si="172"/>
        <v>-0.0369672811397206</v>
      </c>
    </row>
    <row r="5398" spans="2:8">
      <c r="B5398" s="31">
        <v>39864</v>
      </c>
      <c r="C5398">
        <v>24.280226</v>
      </c>
      <c r="D5398">
        <f t="shared" si="171"/>
        <v>-17.7875598439652</v>
      </c>
      <c r="E5398">
        <v>-0.00598112225149805</v>
      </c>
      <c r="G5398">
        <v>5389</v>
      </c>
      <c r="H5398">
        <f ca="1" t="shared" si="172"/>
        <v>-0.0382848766893197</v>
      </c>
    </row>
    <row r="5399" spans="2:8">
      <c r="B5399" s="31">
        <v>44809</v>
      </c>
      <c r="C5399">
        <v>456.166199</v>
      </c>
      <c r="D5399">
        <f t="shared" si="171"/>
        <v>0.940255069183677</v>
      </c>
      <c r="E5399">
        <v>-0.00599123960957923</v>
      </c>
      <c r="G5399">
        <v>5390</v>
      </c>
      <c r="H5399">
        <f ca="1" t="shared" si="172"/>
        <v>-0.0337220147733616</v>
      </c>
    </row>
    <row r="5400" spans="2:8">
      <c r="B5400" s="31">
        <v>36224</v>
      </c>
      <c r="C5400">
        <v>27.253618</v>
      </c>
      <c r="D5400">
        <f t="shared" si="171"/>
        <v>-14.7970028786637</v>
      </c>
      <c r="E5400">
        <v>-0.00599773578685959</v>
      </c>
      <c r="G5400">
        <v>5391</v>
      </c>
      <c r="H5400">
        <f ca="1" t="shared" si="172"/>
        <v>0.0277313232687254</v>
      </c>
    </row>
    <row r="5401" spans="2:8">
      <c r="B5401" s="31">
        <v>44644</v>
      </c>
      <c r="C5401">
        <v>430.525482</v>
      </c>
      <c r="D5401">
        <f t="shared" si="171"/>
        <v>0.849530272403249</v>
      </c>
      <c r="E5401">
        <v>-0.00600179108562026</v>
      </c>
      <c r="G5401">
        <v>5392</v>
      </c>
      <c r="H5401">
        <f ca="1" t="shared" si="172"/>
        <v>0.0127039178682791</v>
      </c>
    </row>
    <row r="5402" spans="2:8">
      <c r="B5402" s="31">
        <v>35334</v>
      </c>
      <c r="C5402">
        <v>64.781052</v>
      </c>
      <c r="D5402">
        <f t="shared" si="171"/>
        <v>-3.47045722567148</v>
      </c>
      <c r="E5402">
        <v>-0.00600530537849233</v>
      </c>
      <c r="G5402">
        <v>5393</v>
      </c>
      <c r="H5402">
        <f ca="1" t="shared" si="172"/>
        <v>0.0287779579370525</v>
      </c>
    </row>
    <row r="5403" spans="2:8">
      <c r="B5403" s="31">
        <v>44404</v>
      </c>
      <c r="C5403">
        <v>289.600922</v>
      </c>
      <c r="D5403">
        <f t="shared" si="171"/>
        <v>0.765674799888931</v>
      </c>
      <c r="E5403">
        <v>-0.00600549193002912</v>
      </c>
      <c r="G5403">
        <v>5394</v>
      </c>
      <c r="H5403">
        <f ca="1" t="shared" si="172"/>
        <v>0.005479192079569</v>
      </c>
    </row>
    <row r="5404" spans="2:8">
      <c r="B5404" s="31">
        <v>37977</v>
      </c>
      <c r="C5404">
        <v>67.860794</v>
      </c>
      <c r="D5404">
        <f t="shared" si="171"/>
        <v>-4.62896753020603</v>
      </c>
      <c r="E5404">
        <v>-0.00601114393091248</v>
      </c>
      <c r="G5404">
        <v>5395</v>
      </c>
      <c r="H5404">
        <f ca="1" t="shared" si="172"/>
        <v>0.0204631494894838</v>
      </c>
    </row>
    <row r="5405" spans="2:8">
      <c r="B5405" s="31">
        <v>41613</v>
      </c>
      <c r="C5405">
        <v>381.986206</v>
      </c>
      <c r="D5405">
        <f t="shared" si="171"/>
        <v>-0.250913162555404</v>
      </c>
      <c r="E5405">
        <v>-0.00602096872576604</v>
      </c>
      <c r="G5405">
        <v>5396</v>
      </c>
      <c r="H5405">
        <f ca="1" t="shared" si="172"/>
        <v>0.0240395250927208</v>
      </c>
    </row>
    <row r="5406" spans="2:8">
      <c r="B5406" s="31">
        <v>45050</v>
      </c>
      <c r="C5406">
        <v>477.831573</v>
      </c>
      <c r="D5406">
        <f t="shared" si="171"/>
        <v>0.7001408255624</v>
      </c>
      <c r="E5406">
        <v>-0.00603164621773541</v>
      </c>
      <c r="G5406">
        <v>5397</v>
      </c>
      <c r="H5406">
        <f ca="1" t="shared" si="172"/>
        <v>0.0461116667414697</v>
      </c>
    </row>
    <row r="5407" spans="2:8">
      <c r="B5407" s="31">
        <v>40200</v>
      </c>
      <c r="C5407">
        <v>143.282181</v>
      </c>
      <c r="D5407">
        <f t="shared" si="171"/>
        <v>-0.686666041187634</v>
      </c>
      <c r="E5407">
        <v>-0.00604080000708521</v>
      </c>
      <c r="G5407">
        <v>5398</v>
      </c>
      <c r="H5407">
        <f ca="1" t="shared" si="172"/>
        <v>-0.00614925408334369</v>
      </c>
    </row>
    <row r="5408" spans="2:8">
      <c r="B5408" s="31">
        <v>40640</v>
      </c>
      <c r="C5408">
        <v>241.669189</v>
      </c>
      <c r="D5408">
        <f t="shared" si="171"/>
        <v>-3.09545681886655</v>
      </c>
      <c r="E5408">
        <v>-0.00604210245435967</v>
      </c>
      <c r="G5408">
        <v>5399</v>
      </c>
      <c r="H5408">
        <f ca="1" t="shared" si="172"/>
        <v>0.0301328365576716</v>
      </c>
    </row>
    <row r="5409" spans="2:8">
      <c r="B5409" s="31">
        <v>45398</v>
      </c>
      <c r="C5409">
        <v>989.745728</v>
      </c>
      <c r="D5409">
        <f t="shared" si="171"/>
        <v>0.804627579054325</v>
      </c>
      <c r="E5409">
        <v>-0.0060434774617183</v>
      </c>
      <c r="G5409">
        <v>5400</v>
      </c>
      <c r="H5409">
        <f ca="1" t="shared" si="172"/>
        <v>0.00474046296444607</v>
      </c>
    </row>
    <row r="5410" spans="2:8">
      <c r="B5410" s="31">
        <v>40429</v>
      </c>
      <c r="C5410">
        <v>193.369019</v>
      </c>
      <c r="D5410">
        <f t="shared" si="171"/>
        <v>0.602015232853821</v>
      </c>
      <c r="E5410">
        <v>-0.00605098999855814</v>
      </c>
      <c r="G5410">
        <v>5401</v>
      </c>
      <c r="H5410">
        <f ca="1" t="shared" si="172"/>
        <v>0.0229382897608693</v>
      </c>
    </row>
    <row r="5411" spans="2:8">
      <c r="B5411" s="31">
        <v>39692</v>
      </c>
      <c r="C5411">
        <v>76.957924</v>
      </c>
      <c r="D5411">
        <f t="shared" si="171"/>
        <v>0.769587066823684</v>
      </c>
      <c r="E5411">
        <v>-0.0060536196376607</v>
      </c>
      <c r="G5411">
        <v>5402</v>
      </c>
      <c r="H5411">
        <f ca="1" t="shared" si="172"/>
        <v>-0.00845910326967732</v>
      </c>
    </row>
    <row r="5412" spans="2:8">
      <c r="B5412" s="31">
        <v>34178</v>
      </c>
      <c r="C5412">
        <v>17.732101</v>
      </c>
      <c r="D5412">
        <f t="shared" si="171"/>
        <v>-11.010812706289</v>
      </c>
      <c r="E5412">
        <v>-0.00606098510266775</v>
      </c>
      <c r="G5412">
        <v>5403</v>
      </c>
      <c r="H5412">
        <f ca="1" t="shared" si="172"/>
        <v>0.0543040993019577</v>
      </c>
    </row>
    <row r="5413" spans="2:8">
      <c r="B5413" s="31">
        <v>43585</v>
      </c>
      <c r="C5413">
        <v>212.976944</v>
      </c>
      <c r="D5413">
        <f t="shared" si="171"/>
        <v>-2.70235720914467</v>
      </c>
      <c r="E5413">
        <v>-0.00606620592696637</v>
      </c>
      <c r="G5413">
        <v>5404</v>
      </c>
      <c r="H5413">
        <f ca="1" t="shared" si="172"/>
        <v>0.0351419174649443</v>
      </c>
    </row>
    <row r="5414" spans="2:8">
      <c r="B5414" s="31">
        <v>45296</v>
      </c>
      <c r="C5414">
        <v>788.516724</v>
      </c>
      <c r="D5414">
        <f t="shared" si="171"/>
        <v>0.356957102408902</v>
      </c>
      <c r="E5414">
        <v>-0.00606863095525175</v>
      </c>
      <c r="G5414">
        <v>5405</v>
      </c>
      <c r="H5414">
        <f ca="1" t="shared" si="172"/>
        <v>-0.022698910570211</v>
      </c>
    </row>
    <row r="5415" spans="2:8">
      <c r="B5415" s="31">
        <v>42677</v>
      </c>
      <c r="C5415">
        <v>507.050079</v>
      </c>
      <c r="D5415">
        <f t="shared" si="171"/>
        <v>0.177969423016301</v>
      </c>
      <c r="E5415">
        <v>-0.00607607044668264</v>
      </c>
      <c r="G5415">
        <v>5406</v>
      </c>
      <c r="H5415">
        <f ca="1" t="shared" si="172"/>
        <v>-0.00225654886862958</v>
      </c>
    </row>
    <row r="5416" spans="2:8">
      <c r="B5416" s="31">
        <v>43034</v>
      </c>
      <c r="C5416">
        <v>416.810669</v>
      </c>
      <c r="D5416">
        <f t="shared" si="171"/>
        <v>-0.156175493674803</v>
      </c>
      <c r="E5416">
        <v>-0.00608014906643378</v>
      </c>
      <c r="G5416">
        <v>5407</v>
      </c>
      <c r="H5416">
        <f ca="1" t="shared" si="172"/>
        <v>0.000534842812015421</v>
      </c>
    </row>
    <row r="5417" spans="2:8">
      <c r="B5417" s="31">
        <v>44503</v>
      </c>
      <c r="C5417">
        <v>481.906281</v>
      </c>
      <c r="D5417">
        <f t="shared" si="171"/>
        <v>0.46273272167623</v>
      </c>
      <c r="E5417">
        <v>-0.00608374100025483</v>
      </c>
      <c r="G5417">
        <v>5408</v>
      </c>
      <c r="H5417">
        <f ca="1" t="shared" si="172"/>
        <v>-0.0211205722565107</v>
      </c>
    </row>
    <row r="5418" spans="2:8">
      <c r="B5418" s="31">
        <v>40996</v>
      </c>
      <c r="C5418">
        <v>258.912476</v>
      </c>
      <c r="D5418">
        <f t="shared" si="171"/>
        <v>0.492227056683047</v>
      </c>
      <c r="E5418">
        <v>-0.0060851876446462</v>
      </c>
      <c r="G5418">
        <v>5409</v>
      </c>
      <c r="H5418">
        <f ca="1" t="shared" si="172"/>
        <v>0.0521580532810171</v>
      </c>
    </row>
    <row r="5419" spans="2:8">
      <c r="B5419" s="31">
        <v>39456</v>
      </c>
      <c r="C5419">
        <v>131.46875</v>
      </c>
      <c r="D5419">
        <f t="shared" si="171"/>
        <v>-0.362583473258854</v>
      </c>
      <c r="E5419">
        <v>-0.00610218017589729</v>
      </c>
      <c r="G5419">
        <v>5410</v>
      </c>
      <c r="H5419">
        <f ca="1" t="shared" si="172"/>
        <v>-0.0468542393767396</v>
      </c>
    </row>
    <row r="5420" spans="2:8">
      <c r="B5420" s="31">
        <v>43613</v>
      </c>
      <c r="C5420">
        <v>179.137146</v>
      </c>
      <c r="D5420">
        <f t="shared" si="171"/>
        <v>0.218452285714098</v>
      </c>
      <c r="E5420">
        <v>-0.00610267621434592</v>
      </c>
      <c r="G5420">
        <v>5411</v>
      </c>
      <c r="H5420">
        <f ca="1" t="shared" si="172"/>
        <v>0.0178396348485139</v>
      </c>
    </row>
    <row r="5421" spans="2:8">
      <c r="B5421" s="31">
        <v>40343</v>
      </c>
      <c r="C5421">
        <v>140.004227</v>
      </c>
      <c r="D5421">
        <f t="shared" si="171"/>
        <v>0.680075330868403</v>
      </c>
      <c r="E5421">
        <v>-0.00611630104568209</v>
      </c>
      <c r="G5421">
        <v>5412</v>
      </c>
      <c r="H5421">
        <f ca="1" t="shared" si="172"/>
        <v>-0.0239966480942879</v>
      </c>
    </row>
    <row r="5422" spans="2:8">
      <c r="B5422" s="31">
        <v>37875</v>
      </c>
      <c r="C5422">
        <v>44.790806</v>
      </c>
      <c r="D5422">
        <f t="shared" si="171"/>
        <v>-2.34979819295951</v>
      </c>
      <c r="E5422">
        <v>-0.00612947219570013</v>
      </c>
      <c r="G5422">
        <v>5413</v>
      </c>
      <c r="H5422">
        <f ca="1" t="shared" si="172"/>
        <v>0.0750989812519613</v>
      </c>
    </row>
    <row r="5423" spans="2:8">
      <c r="B5423" s="31">
        <v>39121</v>
      </c>
      <c r="C5423">
        <v>150.040161</v>
      </c>
      <c r="D5423">
        <f t="shared" si="171"/>
        <v>0.766500330534836</v>
      </c>
      <c r="E5423">
        <v>-0.0061327980046622</v>
      </c>
      <c r="G5423">
        <v>5414</v>
      </c>
      <c r="H5423">
        <f ca="1" t="shared" si="172"/>
        <v>-0.00282578620537607</v>
      </c>
    </row>
    <row r="5424" spans="2:8">
      <c r="B5424" s="31">
        <v>33753</v>
      </c>
      <c r="C5424">
        <v>35.034328</v>
      </c>
      <c r="D5424">
        <f t="shared" si="171"/>
        <v>-11.2818112566623</v>
      </c>
      <c r="E5424">
        <v>-0.006135325330059</v>
      </c>
      <c r="G5424">
        <v>5415</v>
      </c>
      <c r="H5424">
        <f ca="1" t="shared" si="172"/>
        <v>-0.00282795973350243</v>
      </c>
    </row>
    <row r="5425" spans="2:8">
      <c r="B5425" s="31">
        <v>41774</v>
      </c>
      <c r="C5425">
        <v>430.285004</v>
      </c>
      <c r="D5425">
        <f t="shared" si="171"/>
        <v>0.483382021372978</v>
      </c>
      <c r="E5425">
        <v>-0.0061412458613128</v>
      </c>
      <c r="G5425">
        <v>5416</v>
      </c>
      <c r="H5425">
        <f ca="1" t="shared" si="172"/>
        <v>-0.0272531374442999</v>
      </c>
    </row>
    <row r="5426" spans="2:8">
      <c r="B5426" s="31">
        <v>40564</v>
      </c>
      <c r="C5426">
        <v>222.292969</v>
      </c>
      <c r="D5426">
        <f t="shared" si="171"/>
        <v>-3.1878390899534</v>
      </c>
      <c r="E5426">
        <v>-0.00614777429150261</v>
      </c>
      <c r="G5426">
        <v>5417</v>
      </c>
      <c r="H5426">
        <f ca="1" t="shared" si="172"/>
        <v>0.0127523155596371</v>
      </c>
    </row>
    <row r="5427" spans="2:8">
      <c r="B5427" s="31">
        <v>45329</v>
      </c>
      <c r="C5427">
        <v>930.927185</v>
      </c>
      <c r="D5427">
        <f t="shared" si="171"/>
        <v>0.705672077886521</v>
      </c>
      <c r="E5427">
        <v>-0.0061576899808764</v>
      </c>
      <c r="G5427">
        <v>5418</v>
      </c>
      <c r="H5427">
        <f ca="1" t="shared" si="172"/>
        <v>0.00547170879221078</v>
      </c>
    </row>
    <row r="5428" spans="2:8">
      <c r="B5428" s="31">
        <v>43353</v>
      </c>
      <c r="C5428">
        <v>273.997864</v>
      </c>
      <c r="D5428">
        <f t="shared" si="171"/>
        <v>0.908984374418335</v>
      </c>
      <c r="E5428">
        <v>-0.00616615755807509</v>
      </c>
      <c r="G5428">
        <v>5419</v>
      </c>
      <c r="H5428">
        <f ca="1" t="shared" si="172"/>
        <v>-0.0467011424687609</v>
      </c>
    </row>
    <row r="5429" spans="2:8">
      <c r="B5429" s="31">
        <v>37683</v>
      </c>
      <c r="C5429">
        <v>24.938087</v>
      </c>
      <c r="D5429">
        <f t="shared" si="171"/>
        <v>-12.6533880886694</v>
      </c>
      <c r="E5429">
        <v>-0.0061672733758608</v>
      </c>
      <c r="G5429">
        <v>5420</v>
      </c>
      <c r="H5429">
        <f ca="1" t="shared" si="172"/>
        <v>-0.0442566602935175</v>
      </c>
    </row>
    <row r="5430" spans="2:8">
      <c r="B5430" s="31">
        <v>41554</v>
      </c>
      <c r="C5430">
        <v>340.48938</v>
      </c>
      <c r="D5430">
        <f t="shared" si="171"/>
        <v>0.168781005739445</v>
      </c>
      <c r="E5430">
        <v>-0.00617979920548473</v>
      </c>
      <c r="G5430">
        <v>5421</v>
      </c>
      <c r="H5430">
        <f ca="1" t="shared" si="172"/>
        <v>0.0591691713670964</v>
      </c>
    </row>
    <row r="5431" spans="2:8">
      <c r="B5431" s="31">
        <v>41416</v>
      </c>
      <c r="C5431">
        <v>283.02124</v>
      </c>
      <c r="D5431">
        <f t="shared" si="171"/>
        <v>-0.672346895236555</v>
      </c>
      <c r="E5431">
        <v>-0.00618231338397079</v>
      </c>
      <c r="G5431">
        <v>5422</v>
      </c>
      <c r="H5431">
        <f ca="1" t="shared" si="172"/>
        <v>-0.0122637023326433</v>
      </c>
    </row>
    <row r="5432" spans="2:8">
      <c r="B5432" s="31">
        <v>44775</v>
      </c>
      <c r="C5432">
        <v>473.309692</v>
      </c>
      <c r="D5432">
        <f t="shared" si="171"/>
        <v>0.848023767068771</v>
      </c>
      <c r="E5432">
        <v>-0.00619424036641114</v>
      </c>
      <c r="G5432">
        <v>5423</v>
      </c>
      <c r="H5432">
        <f ca="1" t="shared" si="172"/>
        <v>-0.0347714903894096</v>
      </c>
    </row>
    <row r="5433" spans="2:8">
      <c r="B5433" s="31">
        <v>35242</v>
      </c>
      <c r="C5433">
        <v>71.931824</v>
      </c>
      <c r="D5433">
        <f t="shared" si="171"/>
        <v>-5.94681256796713</v>
      </c>
      <c r="E5433">
        <v>-0.0061946851229575</v>
      </c>
      <c r="G5433">
        <v>5424</v>
      </c>
      <c r="H5433">
        <f ca="1" t="shared" si="172"/>
        <v>-0.078179747462547</v>
      </c>
    </row>
    <row r="5434" spans="2:8">
      <c r="B5434" s="31">
        <v>41876</v>
      </c>
      <c r="C5434">
        <v>499.696899</v>
      </c>
      <c r="D5434">
        <f t="shared" si="171"/>
        <v>0.957864999678535</v>
      </c>
      <c r="E5434">
        <v>-0.00619595600091974</v>
      </c>
      <c r="G5434">
        <v>5425</v>
      </c>
      <c r="H5434">
        <f ca="1" t="shared" si="172"/>
        <v>0.0376307082644523</v>
      </c>
    </row>
    <row r="5435" spans="2:8">
      <c r="B5435" s="31">
        <v>37309</v>
      </c>
      <c r="C5435">
        <v>21.054729</v>
      </c>
      <c r="D5435">
        <f t="shared" si="171"/>
        <v>-20.6468555354001</v>
      </c>
      <c r="E5435">
        <v>-0.00620872394035579</v>
      </c>
      <c r="G5435">
        <v>5426</v>
      </c>
      <c r="H5435">
        <f ca="1" t="shared" si="172"/>
        <v>-0.00467878158649787</v>
      </c>
    </row>
    <row r="5436" spans="2:8">
      <c r="B5436" s="31">
        <v>44530</v>
      </c>
      <c r="C5436">
        <v>455.768677</v>
      </c>
      <c r="D5436">
        <f t="shared" si="171"/>
        <v>0.365267552162212</v>
      </c>
      <c r="E5436">
        <v>-0.00621454949173692</v>
      </c>
      <c r="G5436">
        <v>5427</v>
      </c>
      <c r="H5436">
        <f ca="1" t="shared" si="172"/>
        <v>0.0261603906964338</v>
      </c>
    </row>
    <row r="5437" spans="2:8">
      <c r="B5437" s="31">
        <v>41443</v>
      </c>
      <c r="C5437">
        <v>289.291168</v>
      </c>
      <c r="D5437">
        <f t="shared" si="171"/>
        <v>0.448620934048011</v>
      </c>
      <c r="E5437">
        <v>-0.00621636675752229</v>
      </c>
      <c r="G5437">
        <v>5428</v>
      </c>
      <c r="H5437">
        <f ca="1" t="shared" si="172"/>
        <v>0.000217240193096464</v>
      </c>
    </row>
    <row r="5438" spans="2:8">
      <c r="B5438" s="31">
        <v>43808</v>
      </c>
      <c r="C5438">
        <v>159.509094</v>
      </c>
      <c r="D5438">
        <f t="shared" si="171"/>
        <v>-1.25824205358473</v>
      </c>
      <c r="E5438">
        <v>-0.00623049115933164</v>
      </c>
      <c r="G5438">
        <v>5429</v>
      </c>
      <c r="H5438">
        <f ca="1" t="shared" si="172"/>
        <v>0.0187792001700632</v>
      </c>
    </row>
    <row r="5439" spans="2:8">
      <c r="B5439" s="31">
        <v>41624</v>
      </c>
      <c r="C5439">
        <v>360.210144</v>
      </c>
      <c r="D5439">
        <f t="shared" si="171"/>
        <v>0.000271616448425233</v>
      </c>
      <c r="E5439">
        <v>-0.00624914938542086</v>
      </c>
      <c r="G5439">
        <v>5430</v>
      </c>
      <c r="H5439">
        <f ca="1" t="shared" si="172"/>
        <v>-0.000270711191453196</v>
      </c>
    </row>
    <row r="5440" spans="2:8">
      <c r="B5440" s="31">
        <v>41648</v>
      </c>
      <c r="C5440">
        <v>360.112305</v>
      </c>
      <c r="D5440">
        <f t="shared" si="171"/>
        <v>0.787617201805975</v>
      </c>
      <c r="E5440">
        <v>-0.0062507611340856</v>
      </c>
      <c r="G5440">
        <v>5431</v>
      </c>
      <c r="H5440">
        <f ca="1" t="shared" si="172"/>
        <v>0.0351234377680486</v>
      </c>
    </row>
    <row r="5441" spans="2:8">
      <c r="B5441" s="31">
        <v>38002</v>
      </c>
      <c r="C5441">
        <v>76.481659</v>
      </c>
      <c r="D5441">
        <f t="shared" si="171"/>
        <v>-1.83940991656575</v>
      </c>
      <c r="E5441">
        <v>-0.00625640194337326</v>
      </c>
      <c r="G5441">
        <v>5432</v>
      </c>
      <c r="H5441">
        <f ca="1" t="shared" si="172"/>
        <v>-0.0307911222575481</v>
      </c>
    </row>
    <row r="5442" spans="2:8">
      <c r="B5442" s="31">
        <v>41110</v>
      </c>
      <c r="C5442">
        <v>217.162781</v>
      </c>
      <c r="D5442">
        <f t="shared" si="171"/>
        <v>-1.43442191413086</v>
      </c>
      <c r="E5442">
        <v>-0.00626687038051881</v>
      </c>
      <c r="G5442">
        <v>5433</v>
      </c>
      <c r="H5442">
        <f ca="1" t="shared" si="172"/>
        <v>-0.0139430092501707</v>
      </c>
    </row>
    <row r="5443" spans="2:8">
      <c r="B5443" s="31">
        <v>42640</v>
      </c>
      <c r="C5443">
        <v>528.665833</v>
      </c>
      <c r="D5443">
        <f t="shared" si="171"/>
        <v>0.746592744154132</v>
      </c>
      <c r="E5443">
        <v>-0.00629740526469763</v>
      </c>
      <c r="G5443">
        <v>5434</v>
      </c>
      <c r="H5443">
        <f ca="1" t="shared" si="172"/>
        <v>0.0384036661214866</v>
      </c>
    </row>
    <row r="5444" spans="2:8">
      <c r="B5444" s="31">
        <v>44132</v>
      </c>
      <c r="C5444">
        <v>133.967758</v>
      </c>
      <c r="D5444">
        <f t="shared" si="171"/>
        <v>0.556303733917828</v>
      </c>
      <c r="E5444">
        <v>-0.00630567393685865</v>
      </c>
      <c r="G5444">
        <v>5435</v>
      </c>
      <c r="H5444">
        <f ca="1" t="shared" si="172"/>
        <v>0.00323598345650617</v>
      </c>
    </row>
    <row r="5445" spans="2:8">
      <c r="B5445" s="31">
        <v>35352</v>
      </c>
      <c r="C5445">
        <v>59.440994</v>
      </c>
      <c r="D5445">
        <f t="shared" si="171"/>
        <v>0.00728880812457485</v>
      </c>
      <c r="E5445">
        <v>-0.00630665765784466</v>
      </c>
      <c r="G5445">
        <v>5436</v>
      </c>
      <c r="H5445">
        <f ca="1" t="shared" si="172"/>
        <v>0.0255528305567985</v>
      </c>
    </row>
    <row r="5446" spans="2:8">
      <c r="B5446" s="31">
        <v>40016</v>
      </c>
      <c r="C5446">
        <v>59.00774</v>
      </c>
      <c r="D5446">
        <f t="shared" si="171"/>
        <v>-4.18406041309157</v>
      </c>
      <c r="E5446">
        <v>-0.00630693532746719</v>
      </c>
      <c r="G5446">
        <v>5437</v>
      </c>
      <c r="H5446">
        <f ca="1" t="shared" si="172"/>
        <v>-0.0275577653662836</v>
      </c>
    </row>
    <row r="5447" spans="2:8">
      <c r="B5447" s="31">
        <v>43263</v>
      </c>
      <c r="C5447">
        <v>305.899689</v>
      </c>
      <c r="D5447">
        <f t="shared" si="171"/>
        <v>-0.353151388787453</v>
      </c>
      <c r="E5447">
        <v>-0.00633526959878662</v>
      </c>
      <c r="G5447">
        <v>5438</v>
      </c>
      <c r="H5447">
        <f ca="1" t="shared" si="172"/>
        <v>0.0162459577491054</v>
      </c>
    </row>
    <row r="5448" spans="2:8">
      <c r="B5448" s="31">
        <v>45009</v>
      </c>
      <c r="C5448">
        <v>413.928589</v>
      </c>
      <c r="D5448">
        <f t="shared" si="171"/>
        <v>0.56650662030015</v>
      </c>
      <c r="E5448">
        <v>-0.00636246461343115</v>
      </c>
      <c r="G5448">
        <v>5439</v>
      </c>
      <c r="H5448">
        <f ca="1" t="shared" si="172"/>
        <v>-0.00404730452814851</v>
      </c>
    </row>
    <row r="5449" spans="2:8">
      <c r="B5449" s="31">
        <v>44183</v>
      </c>
      <c r="C5449">
        <v>179.435303</v>
      </c>
      <c r="D5449">
        <f t="shared" si="171"/>
        <v>-1.1284651159198</v>
      </c>
      <c r="E5449">
        <v>-0.00636941549902252</v>
      </c>
      <c r="G5449">
        <v>5440</v>
      </c>
      <c r="H5449">
        <f ca="1" t="shared" si="172"/>
        <v>0.027273469040319</v>
      </c>
    </row>
    <row r="5450" spans="2:8">
      <c r="B5450" s="31">
        <v>42510</v>
      </c>
      <c r="C5450">
        <v>381.921783</v>
      </c>
      <c r="D5450">
        <f t="shared" ref="D5450:D5513" si="173">(C5450-C5451)/C5450</f>
        <v>0.307562085297449</v>
      </c>
      <c r="E5450">
        <v>-0.0063726896666693</v>
      </c>
      <c r="G5450">
        <v>5441</v>
      </c>
      <c r="H5450">
        <f ca="1" t="shared" si="172"/>
        <v>0.0344152837664544</v>
      </c>
    </row>
    <row r="5451" spans="2:8">
      <c r="B5451" s="31">
        <v>43293</v>
      </c>
      <c r="C5451">
        <v>264.457123</v>
      </c>
      <c r="D5451">
        <f t="shared" si="173"/>
        <v>0.431035189020036</v>
      </c>
      <c r="E5451">
        <v>-0.00638849496974977</v>
      </c>
      <c r="G5451">
        <v>5442</v>
      </c>
      <c r="H5451">
        <f ca="1" t="shared" ref="H5451:H5514" si="174">_xlfn.NORM.INV(RAND(),N$12,N$13)</f>
        <v>0.0296272177843878</v>
      </c>
    </row>
    <row r="5452" spans="2:8">
      <c r="B5452" s="31">
        <v>39007</v>
      </c>
      <c r="C5452">
        <v>150.466797</v>
      </c>
      <c r="D5452">
        <f t="shared" si="173"/>
        <v>-0.768220273872115</v>
      </c>
      <c r="E5452">
        <v>-0.0063934703149159</v>
      </c>
      <c r="G5452">
        <v>5443</v>
      </c>
      <c r="H5452">
        <f ca="1" t="shared" si="174"/>
        <v>0.00531046170686501</v>
      </c>
    </row>
    <row r="5453" spans="2:8">
      <c r="B5453" s="31">
        <v>41176</v>
      </c>
      <c r="C5453">
        <v>266.058441</v>
      </c>
      <c r="D5453">
        <f t="shared" si="173"/>
        <v>0.703481811351364</v>
      </c>
      <c r="E5453">
        <v>-0.00639386592511833</v>
      </c>
      <c r="G5453">
        <v>5444</v>
      </c>
      <c r="H5453">
        <f ca="1" t="shared" si="174"/>
        <v>0.0160519905964766</v>
      </c>
    </row>
    <row r="5454" spans="2:8">
      <c r="B5454" s="31">
        <v>38089</v>
      </c>
      <c r="C5454">
        <v>78.891167</v>
      </c>
      <c r="D5454">
        <f t="shared" si="173"/>
        <v>-4.30477870862273</v>
      </c>
      <c r="E5454">
        <v>-0.00641085712422038</v>
      </c>
      <c r="G5454">
        <v>5445</v>
      </c>
      <c r="H5454">
        <f ca="1" t="shared" si="174"/>
        <v>-0.000811323829699047</v>
      </c>
    </row>
    <row r="5455" spans="2:8">
      <c r="B5455" s="31">
        <v>44886</v>
      </c>
      <c r="C5455">
        <v>418.500183</v>
      </c>
      <c r="D5455">
        <f t="shared" si="173"/>
        <v>-0.203633318363447</v>
      </c>
      <c r="E5455">
        <v>-0.00641175107921036</v>
      </c>
      <c r="G5455">
        <v>5446</v>
      </c>
      <c r="H5455">
        <f ca="1" t="shared" si="174"/>
        <v>0.000364497254662411</v>
      </c>
    </row>
    <row r="5456" spans="2:8">
      <c r="B5456" s="31">
        <v>42579</v>
      </c>
      <c r="C5456">
        <v>503.720764</v>
      </c>
      <c r="D5456">
        <f t="shared" si="173"/>
        <v>0.959544997037287</v>
      </c>
      <c r="E5456">
        <v>-0.00641212399971674</v>
      </c>
      <c r="G5456">
        <v>5447</v>
      </c>
      <c r="H5456">
        <f ca="1" t="shared" si="174"/>
        <v>-0.0234334299998503</v>
      </c>
    </row>
    <row r="5457" spans="2:8">
      <c r="B5457" s="31">
        <v>37537</v>
      </c>
      <c r="C5457">
        <v>20.378025</v>
      </c>
      <c r="D5457">
        <f t="shared" si="173"/>
        <v>-2.62497332297904</v>
      </c>
      <c r="E5457">
        <v>-0.00641494943695479</v>
      </c>
      <c r="G5457">
        <v>5448</v>
      </c>
      <c r="H5457">
        <f ca="1" t="shared" si="174"/>
        <v>0.02129891724064</v>
      </c>
    </row>
    <row r="5458" spans="2:8">
      <c r="B5458" s="31">
        <v>35271</v>
      </c>
      <c r="C5458">
        <v>73.869797</v>
      </c>
      <c r="D5458">
        <f t="shared" si="173"/>
        <v>-7.29984643114696</v>
      </c>
      <c r="E5458">
        <v>-0.00641543660936278</v>
      </c>
      <c r="G5458">
        <v>5449</v>
      </c>
      <c r="H5458">
        <f ca="1" t="shared" si="174"/>
        <v>0.0287279272820789</v>
      </c>
    </row>
    <row r="5459" spans="2:8">
      <c r="B5459" s="31">
        <v>45142</v>
      </c>
      <c r="C5459">
        <v>613.107971</v>
      </c>
      <c r="D5459">
        <f t="shared" si="173"/>
        <v>0.809359986285352</v>
      </c>
      <c r="E5459">
        <v>-0.00642279367788547</v>
      </c>
      <c r="G5459">
        <v>5450</v>
      </c>
      <c r="H5459">
        <f ca="1" t="shared" si="174"/>
        <v>-0.0482641277445577</v>
      </c>
    </row>
    <row r="5460" spans="2:8">
      <c r="B5460" s="31">
        <v>39337</v>
      </c>
      <c r="C5460">
        <v>116.882912</v>
      </c>
      <c r="D5460">
        <f t="shared" si="173"/>
        <v>-0.992097946704134</v>
      </c>
      <c r="E5460">
        <v>-0.00642555004105302</v>
      </c>
      <c r="G5460">
        <v>5451</v>
      </c>
      <c r="H5460">
        <f ca="1" t="shared" si="174"/>
        <v>0.0241627591378712</v>
      </c>
    </row>
    <row r="5461" spans="2:8">
      <c r="B5461" s="31">
        <v>40654</v>
      </c>
      <c r="C5461">
        <v>232.842209</v>
      </c>
      <c r="D5461">
        <f t="shared" si="173"/>
        <v>-2.99296545069283</v>
      </c>
      <c r="E5461">
        <v>-0.00643217141098331</v>
      </c>
      <c r="G5461">
        <v>5452</v>
      </c>
      <c r="H5461">
        <f ca="1" t="shared" si="174"/>
        <v>0.0410089136658964</v>
      </c>
    </row>
    <row r="5462" spans="2:8">
      <c r="B5462" s="31">
        <v>45341</v>
      </c>
      <c r="C5462">
        <v>929.730896</v>
      </c>
      <c r="D5462">
        <f t="shared" si="173"/>
        <v>0.880353413575276</v>
      </c>
      <c r="E5462">
        <v>-0.00643365410973707</v>
      </c>
      <c r="G5462">
        <v>5453</v>
      </c>
      <c r="H5462">
        <f ca="1" t="shared" si="174"/>
        <v>0.0319793866741079</v>
      </c>
    </row>
    <row r="5463" spans="2:8">
      <c r="B5463" s="31">
        <v>40080</v>
      </c>
      <c r="C5463">
        <v>111.239128</v>
      </c>
      <c r="D5463">
        <f t="shared" si="173"/>
        <v>0.41923097419462</v>
      </c>
      <c r="E5463">
        <v>-0.00645650512470767</v>
      </c>
      <c r="G5463">
        <v>5454</v>
      </c>
      <c r="H5463">
        <f ca="1" t="shared" si="174"/>
        <v>-0.00218094550570387</v>
      </c>
    </row>
    <row r="5464" spans="2:8">
      <c r="B5464" s="31">
        <v>35332</v>
      </c>
      <c r="C5464">
        <v>64.60424</v>
      </c>
      <c r="D5464">
        <f t="shared" si="173"/>
        <v>0.779080986015778</v>
      </c>
      <c r="E5464">
        <v>-0.00645976177414977</v>
      </c>
      <c r="G5464">
        <v>5455</v>
      </c>
      <c r="H5464">
        <f ca="1" t="shared" si="174"/>
        <v>0.00506272486014787</v>
      </c>
    </row>
    <row r="5465" spans="2:8">
      <c r="B5465" s="31">
        <v>36880</v>
      </c>
      <c r="C5465">
        <v>14.272305</v>
      </c>
      <c r="D5465">
        <f t="shared" si="173"/>
        <v>-0.881049627232602</v>
      </c>
      <c r="E5465">
        <v>-0.00646538873713812</v>
      </c>
      <c r="G5465">
        <v>5456</v>
      </c>
      <c r="H5465">
        <f ca="1" t="shared" si="174"/>
        <v>0.00762489059065267</v>
      </c>
    </row>
    <row r="5466" spans="2:8">
      <c r="B5466" s="31">
        <v>36563</v>
      </c>
      <c r="C5466">
        <v>26.846914</v>
      </c>
      <c r="D5466">
        <f t="shared" si="173"/>
        <v>-1.0120262984416</v>
      </c>
      <c r="E5466">
        <v>-0.00646789422426721</v>
      </c>
      <c r="G5466">
        <v>5457</v>
      </c>
      <c r="H5466">
        <f ca="1" t="shared" si="174"/>
        <v>-0.0247703343799782</v>
      </c>
    </row>
    <row r="5467" spans="2:8">
      <c r="B5467" s="31">
        <v>34933</v>
      </c>
      <c r="C5467">
        <v>54.016697</v>
      </c>
      <c r="D5467">
        <f t="shared" si="173"/>
        <v>-8.37495461819889</v>
      </c>
      <c r="E5467">
        <v>-0.0064724616538475</v>
      </c>
      <c r="G5467">
        <v>5458</v>
      </c>
      <c r="H5467">
        <f ca="1" t="shared" si="174"/>
        <v>0.01169093041504</v>
      </c>
    </row>
    <row r="5468" spans="2:8">
      <c r="B5468" s="31">
        <v>42776</v>
      </c>
      <c r="C5468">
        <v>506.404083</v>
      </c>
      <c r="D5468">
        <f t="shared" si="173"/>
        <v>0.284438468873878</v>
      </c>
      <c r="E5468">
        <v>-0.00647625505025798</v>
      </c>
      <c r="G5468">
        <v>5459</v>
      </c>
      <c r="H5468">
        <f ca="1" t="shared" si="174"/>
        <v>0.0075387459687012</v>
      </c>
    </row>
    <row r="5469" spans="2:8">
      <c r="B5469" s="31">
        <v>41634</v>
      </c>
      <c r="C5469">
        <v>362.363281</v>
      </c>
      <c r="D5469">
        <f t="shared" si="173"/>
        <v>0.970544838399341</v>
      </c>
      <c r="E5469">
        <v>-0.00648210545372564</v>
      </c>
      <c r="G5469">
        <v>5460</v>
      </c>
      <c r="H5469">
        <f ca="1" t="shared" si="174"/>
        <v>-0.0152743600800184</v>
      </c>
    </row>
    <row r="5470" spans="2:8">
      <c r="B5470" s="31">
        <v>37106</v>
      </c>
      <c r="C5470">
        <v>10.673469</v>
      </c>
      <c r="D5470">
        <f t="shared" si="173"/>
        <v>-81.0536756138047</v>
      </c>
      <c r="E5470">
        <v>-0.00648448971932167</v>
      </c>
      <c r="G5470">
        <v>5461</v>
      </c>
      <c r="H5470">
        <f ca="1" t="shared" si="174"/>
        <v>0.0547343268346717</v>
      </c>
    </row>
    <row r="5471" spans="2:8">
      <c r="B5471" s="31">
        <v>45323</v>
      </c>
      <c r="C5471">
        <v>875.797363</v>
      </c>
      <c r="D5471">
        <f t="shared" si="173"/>
        <v>0.981102983750363</v>
      </c>
      <c r="E5471">
        <v>-0.00648836733252418</v>
      </c>
      <c r="G5471">
        <v>5462</v>
      </c>
      <c r="H5471">
        <f ca="1" t="shared" si="174"/>
        <v>0.0638127408269436</v>
      </c>
    </row>
    <row r="5472" spans="2:8">
      <c r="B5472" s="31">
        <v>34157</v>
      </c>
      <c r="C5472">
        <v>16.549957</v>
      </c>
      <c r="D5472">
        <f t="shared" si="173"/>
        <v>-32.7511424349924</v>
      </c>
      <c r="E5472">
        <v>-0.00649367246090122</v>
      </c>
      <c r="G5472">
        <v>5463</v>
      </c>
      <c r="H5472">
        <f ca="1" t="shared" si="174"/>
        <v>-0.0132776138654066</v>
      </c>
    </row>
    <row r="5473" spans="2:8">
      <c r="B5473" s="31">
        <v>42653</v>
      </c>
      <c r="C5473">
        <v>558.579956</v>
      </c>
      <c r="D5473">
        <f t="shared" si="173"/>
        <v>0.792545617229416</v>
      </c>
      <c r="E5473">
        <v>-0.00649414996194374</v>
      </c>
      <c r="G5473">
        <v>5464</v>
      </c>
      <c r="H5473">
        <f ca="1" t="shared" si="174"/>
        <v>-0.043907754385275</v>
      </c>
    </row>
    <row r="5474" spans="2:8">
      <c r="B5474" s="31">
        <v>40144</v>
      </c>
      <c r="C5474">
        <v>115.87986</v>
      </c>
      <c r="D5474">
        <f t="shared" si="173"/>
        <v>-2.23981168945147</v>
      </c>
      <c r="E5474">
        <v>-0.00651561021906663</v>
      </c>
      <c r="G5474">
        <v>5465</v>
      </c>
      <c r="H5474">
        <f ca="1" t="shared" si="174"/>
        <v>-9.17767520560558e-5</v>
      </c>
    </row>
    <row r="5475" spans="2:8">
      <c r="B5475" s="31">
        <v>41662</v>
      </c>
      <c r="C5475">
        <v>375.428925</v>
      </c>
      <c r="D5475">
        <f t="shared" si="173"/>
        <v>0.937179371568134</v>
      </c>
      <c r="E5475">
        <v>-0.00651712171618098</v>
      </c>
      <c r="G5475">
        <v>5466</v>
      </c>
      <c r="H5475">
        <f ca="1" t="shared" si="174"/>
        <v>0.0428871295034441</v>
      </c>
    </row>
    <row r="5476" spans="2:8">
      <c r="B5476" s="31">
        <v>37740</v>
      </c>
      <c r="C5476">
        <v>23.584681</v>
      </c>
      <c r="D5476">
        <f t="shared" si="173"/>
        <v>0.302831571052413</v>
      </c>
      <c r="E5476">
        <v>-0.00652088531534517</v>
      </c>
      <c r="G5476">
        <v>5467</v>
      </c>
      <c r="H5476">
        <f ca="1" t="shared" si="174"/>
        <v>0.00905555744086454</v>
      </c>
    </row>
    <row r="5477" spans="2:8">
      <c r="B5477" s="31">
        <v>34158</v>
      </c>
      <c r="C5477">
        <v>16.442495</v>
      </c>
      <c r="D5477">
        <f t="shared" si="173"/>
        <v>-17.0179195432323</v>
      </c>
      <c r="E5477">
        <v>-0.00653562613216535</v>
      </c>
      <c r="G5477">
        <v>5468</v>
      </c>
      <c r="H5477">
        <f ca="1" t="shared" si="174"/>
        <v>-0.021122932320796</v>
      </c>
    </row>
    <row r="5478" spans="2:8">
      <c r="B5478" s="31">
        <v>44417</v>
      </c>
      <c r="C5478">
        <v>296.259552</v>
      </c>
      <c r="D5478">
        <f t="shared" si="173"/>
        <v>-0.460583738410568</v>
      </c>
      <c r="E5478">
        <v>-0.00654141946451076</v>
      </c>
      <c r="G5478">
        <v>5469</v>
      </c>
      <c r="H5478">
        <f ca="1" t="shared" si="174"/>
        <v>-0.0268922440748054</v>
      </c>
    </row>
    <row r="5479" spans="2:8">
      <c r="B5479" s="31">
        <v>44897</v>
      </c>
      <c r="C5479">
        <v>432.711884</v>
      </c>
      <c r="D5479">
        <f t="shared" si="173"/>
        <v>0.844560760896505</v>
      </c>
      <c r="E5479">
        <v>-0.00654575967227189</v>
      </c>
      <c r="G5479">
        <v>5470</v>
      </c>
      <c r="H5479">
        <f ca="1" t="shared" si="174"/>
        <v>0.00715781786820058</v>
      </c>
    </row>
    <row r="5480" spans="2:8">
      <c r="B5480" s="31">
        <v>35177</v>
      </c>
      <c r="C5480">
        <v>67.260406</v>
      </c>
      <c r="D5480">
        <f t="shared" si="173"/>
        <v>-5.76731512741686</v>
      </c>
      <c r="E5480">
        <v>-0.0065493806266943</v>
      </c>
      <c r="G5480">
        <v>5471</v>
      </c>
      <c r="H5480">
        <f ca="1" t="shared" si="174"/>
        <v>-0.031186622004289</v>
      </c>
    </row>
    <row r="5481" spans="2:8">
      <c r="B5481" s="31">
        <v>42893</v>
      </c>
      <c r="C5481">
        <v>455.172363</v>
      </c>
      <c r="D5481">
        <f t="shared" si="173"/>
        <v>0.0504366452494833</v>
      </c>
      <c r="E5481">
        <v>-0.00655021315518664</v>
      </c>
      <c r="G5481">
        <v>5472</v>
      </c>
      <c r="H5481">
        <f ca="1" t="shared" si="174"/>
        <v>0.0245807590138923</v>
      </c>
    </row>
    <row r="5482" spans="2:8">
      <c r="B5482" s="31">
        <v>43041</v>
      </c>
      <c r="C5482">
        <v>432.214996</v>
      </c>
      <c r="D5482">
        <f t="shared" si="173"/>
        <v>0.878101552496804</v>
      </c>
      <c r="E5482">
        <v>-0.00655314375070881</v>
      </c>
      <c r="G5482">
        <v>5473</v>
      </c>
      <c r="H5482">
        <f ca="1" t="shared" si="174"/>
        <v>-0.0051210168224147</v>
      </c>
    </row>
    <row r="5483" spans="2:8">
      <c r="B5483" s="31">
        <v>35559</v>
      </c>
      <c r="C5483">
        <v>52.686337</v>
      </c>
      <c r="D5483">
        <f t="shared" si="173"/>
        <v>-1.94235885102432</v>
      </c>
      <c r="E5483">
        <v>-0.00657789134211396</v>
      </c>
      <c r="G5483">
        <v>5474</v>
      </c>
      <c r="H5483">
        <f ca="1" t="shared" si="174"/>
        <v>0.0253100411751058</v>
      </c>
    </row>
    <row r="5484" spans="2:8">
      <c r="B5484" s="31">
        <v>40393</v>
      </c>
      <c r="C5484">
        <v>155.02211</v>
      </c>
      <c r="D5484">
        <f t="shared" si="173"/>
        <v>-1.86726008309395</v>
      </c>
      <c r="E5484">
        <v>-0.00659292406741212</v>
      </c>
      <c r="G5484">
        <v>5475</v>
      </c>
      <c r="H5484">
        <f ca="1" t="shared" si="174"/>
        <v>-0.0258769089827275</v>
      </c>
    </row>
    <row r="5485" spans="2:8">
      <c r="B5485" s="31">
        <v>44819</v>
      </c>
      <c r="C5485">
        <v>444.488708</v>
      </c>
      <c r="D5485">
        <f t="shared" si="173"/>
        <v>0.101732741881038</v>
      </c>
      <c r="E5485">
        <v>-0.00659594708984149</v>
      </c>
      <c r="G5485">
        <v>5476</v>
      </c>
      <c r="H5485">
        <f ca="1" t="shared" si="174"/>
        <v>-0.00337142930502234</v>
      </c>
    </row>
    <row r="5486" spans="2:8">
      <c r="B5486" s="31">
        <v>42993</v>
      </c>
      <c r="C5486">
        <v>399.269653</v>
      </c>
      <c r="D5486">
        <f t="shared" si="173"/>
        <v>0.829071835319275</v>
      </c>
      <c r="E5486">
        <v>-0.00659613617065964</v>
      </c>
      <c r="G5486">
        <v>5477</v>
      </c>
      <c r="H5486">
        <f ca="1" t="shared" si="174"/>
        <v>-0.0422499604745667</v>
      </c>
    </row>
    <row r="5487" spans="2:8">
      <c r="B5487" s="31">
        <v>38069</v>
      </c>
      <c r="C5487">
        <v>68.246429</v>
      </c>
      <c r="D5487">
        <f t="shared" si="173"/>
        <v>-6.49740804753315</v>
      </c>
      <c r="E5487">
        <v>-0.00660031603997909</v>
      </c>
      <c r="G5487">
        <v>5478</v>
      </c>
      <c r="H5487">
        <f ca="1" t="shared" si="174"/>
        <v>-0.041347884692974</v>
      </c>
    </row>
    <row r="5488" spans="2:8">
      <c r="B5488" s="31">
        <v>42748</v>
      </c>
      <c r="C5488">
        <v>511.671326</v>
      </c>
      <c r="D5488">
        <f t="shared" si="173"/>
        <v>0.23599097870886</v>
      </c>
      <c r="E5488">
        <v>-0.00660390338152337</v>
      </c>
      <c r="G5488">
        <v>5479</v>
      </c>
      <c r="H5488">
        <f ca="1" t="shared" si="174"/>
        <v>0.00917559534394958</v>
      </c>
    </row>
    <row r="5489" spans="2:8">
      <c r="B5489" s="31">
        <v>44845</v>
      </c>
      <c r="C5489">
        <v>390.921509</v>
      </c>
      <c r="D5489">
        <f t="shared" si="173"/>
        <v>0.692646952818347</v>
      </c>
      <c r="E5489">
        <v>-0.00660990490548834</v>
      </c>
      <c r="G5489">
        <v>5480</v>
      </c>
      <c r="H5489">
        <f ca="1" t="shared" si="174"/>
        <v>0.0109673923623133</v>
      </c>
    </row>
    <row r="5490" spans="2:8">
      <c r="B5490" s="31">
        <v>39195</v>
      </c>
      <c r="C5490">
        <v>120.150917</v>
      </c>
      <c r="D5490">
        <f t="shared" si="173"/>
        <v>0.893565764462705</v>
      </c>
      <c r="E5490">
        <v>-0.00661405688647376</v>
      </c>
      <c r="G5490">
        <v>5481</v>
      </c>
      <c r="H5490">
        <f ca="1" t="shared" si="174"/>
        <v>0.00750296982999792</v>
      </c>
    </row>
    <row r="5491" spans="2:8">
      <c r="B5491" s="31">
        <v>37197</v>
      </c>
      <c r="C5491">
        <v>12.788171</v>
      </c>
      <c r="D5491">
        <f t="shared" si="173"/>
        <v>-8.39568074277393</v>
      </c>
      <c r="E5491">
        <v>-0.00661439388009433</v>
      </c>
      <c r="G5491">
        <v>5482</v>
      </c>
      <c r="H5491">
        <f ca="1" t="shared" si="174"/>
        <v>0.0188576861005396</v>
      </c>
    </row>
    <row r="5492" spans="2:8">
      <c r="B5492" s="31">
        <v>44064</v>
      </c>
      <c r="C5492">
        <v>120.153572</v>
      </c>
      <c r="D5492">
        <f t="shared" si="173"/>
        <v>0.125310173883137</v>
      </c>
      <c r="E5492">
        <v>-0.00661709000211832</v>
      </c>
      <c r="G5492">
        <v>5483</v>
      </c>
      <c r="H5492">
        <f ca="1" t="shared" si="174"/>
        <v>0.011534068194002</v>
      </c>
    </row>
    <row r="5493" spans="2:8">
      <c r="B5493" s="31">
        <v>44041</v>
      </c>
      <c r="C5493">
        <v>105.097107</v>
      </c>
      <c r="D5493">
        <f t="shared" si="173"/>
        <v>-4.35271857673494</v>
      </c>
      <c r="E5493">
        <v>-0.00661939248242116</v>
      </c>
      <c r="G5493">
        <v>5484</v>
      </c>
      <c r="H5493">
        <f ca="1" t="shared" si="174"/>
        <v>0.0391269779626938</v>
      </c>
    </row>
    <row r="5494" spans="2:8">
      <c r="B5494" s="31">
        <v>45096</v>
      </c>
      <c r="C5494">
        <v>562.555237</v>
      </c>
      <c r="D5494">
        <f t="shared" si="173"/>
        <v>0.746522612143063</v>
      </c>
      <c r="E5494">
        <v>-0.00662489077494797</v>
      </c>
      <c r="G5494">
        <v>5485</v>
      </c>
      <c r="H5494">
        <f ca="1" t="shared" si="174"/>
        <v>0.0302446405595427</v>
      </c>
    </row>
    <row r="5495" spans="2:8">
      <c r="B5495" s="31">
        <v>38987</v>
      </c>
      <c r="C5495">
        <v>142.595032</v>
      </c>
      <c r="D5495">
        <f t="shared" si="173"/>
        <v>-1.99900011243028</v>
      </c>
      <c r="E5495">
        <v>-0.00662913698143419</v>
      </c>
      <c r="G5495">
        <v>5486</v>
      </c>
      <c r="H5495">
        <f ca="1" t="shared" si="174"/>
        <v>0.00558830198933943</v>
      </c>
    </row>
    <row r="5496" spans="2:8">
      <c r="B5496" s="31">
        <v>41780</v>
      </c>
      <c r="C5496">
        <v>427.642517</v>
      </c>
      <c r="D5496">
        <f t="shared" si="173"/>
        <v>-0.117606807089296</v>
      </c>
      <c r="E5496">
        <v>-0.0066368424260303</v>
      </c>
      <c r="G5496">
        <v>5487</v>
      </c>
      <c r="H5496">
        <f ca="1" t="shared" si="174"/>
        <v>0.00925829631386058</v>
      </c>
    </row>
    <row r="5497" spans="2:8">
      <c r="B5497" s="31">
        <v>42564</v>
      </c>
      <c r="C5497">
        <v>477.936188</v>
      </c>
      <c r="D5497">
        <f t="shared" si="173"/>
        <v>0.836751380290961</v>
      </c>
      <c r="E5497">
        <v>-0.00665135656143283</v>
      </c>
      <c r="G5497">
        <v>5488</v>
      </c>
      <c r="H5497">
        <f ca="1" t="shared" si="174"/>
        <v>0.0161341723312416</v>
      </c>
    </row>
    <row r="5498" spans="2:8">
      <c r="B5498" s="31">
        <v>38400</v>
      </c>
      <c r="C5498">
        <v>78.022423</v>
      </c>
      <c r="D5498">
        <f t="shared" si="173"/>
        <v>-2.46484459986586</v>
      </c>
      <c r="E5498">
        <v>-0.00665160065587812</v>
      </c>
      <c r="G5498">
        <v>5489</v>
      </c>
      <c r="H5498">
        <f ca="1" t="shared" si="174"/>
        <v>0.00871979609973079</v>
      </c>
    </row>
    <row r="5499" spans="2:8">
      <c r="B5499" s="31">
        <v>41254</v>
      </c>
      <c r="C5499">
        <v>270.335571</v>
      </c>
      <c r="D5499">
        <f t="shared" si="173"/>
        <v>0.940150765435156</v>
      </c>
      <c r="E5499">
        <v>-0.00665247637722086</v>
      </c>
      <c r="G5499">
        <v>5490</v>
      </c>
      <c r="H5499">
        <f ca="1" t="shared" si="174"/>
        <v>0.0465239317276845</v>
      </c>
    </row>
    <row r="5500" spans="2:8">
      <c r="B5500" s="31">
        <v>36931</v>
      </c>
      <c r="C5500">
        <v>16.179377</v>
      </c>
      <c r="D5500">
        <f t="shared" si="173"/>
        <v>-10.4644403798737</v>
      </c>
      <c r="E5500">
        <v>-0.00665414990948062</v>
      </c>
      <c r="G5500">
        <v>5491</v>
      </c>
      <c r="H5500">
        <f ca="1" t="shared" si="174"/>
        <v>0.0361479500729436</v>
      </c>
    </row>
    <row r="5501" spans="2:8">
      <c r="B5501" s="31">
        <v>40417</v>
      </c>
      <c r="C5501">
        <v>185.487503</v>
      </c>
      <c r="D5501">
        <f t="shared" si="173"/>
        <v>0.117015732321331</v>
      </c>
      <c r="E5501">
        <v>-0.00666117652141777</v>
      </c>
      <c r="G5501">
        <v>5492</v>
      </c>
      <c r="H5501">
        <f ca="1" t="shared" si="174"/>
        <v>-0.063387525264658</v>
      </c>
    </row>
    <row r="5502" spans="2:8">
      <c r="B5502" s="31">
        <v>43797</v>
      </c>
      <c r="C5502">
        <v>163.782547</v>
      </c>
      <c r="D5502">
        <f t="shared" si="173"/>
        <v>-2.31826415545974</v>
      </c>
      <c r="E5502">
        <v>-0.00667470997382886</v>
      </c>
      <c r="G5502">
        <v>5493</v>
      </c>
      <c r="H5502">
        <f ca="1" t="shared" si="174"/>
        <v>0.0180871473013411</v>
      </c>
    </row>
    <row r="5503" spans="2:8">
      <c r="B5503" s="31">
        <v>42663</v>
      </c>
      <c r="C5503">
        <v>543.473755</v>
      </c>
      <c r="D5503">
        <f t="shared" si="173"/>
        <v>0.785970113681019</v>
      </c>
      <c r="E5503">
        <v>-0.00667477125919357</v>
      </c>
      <c r="G5503">
        <v>5494</v>
      </c>
      <c r="H5503">
        <f ca="1" t="shared" si="174"/>
        <v>-0.0041401124100291</v>
      </c>
    </row>
    <row r="5504" spans="2:8">
      <c r="B5504" s="31">
        <v>39574</v>
      </c>
      <c r="C5504">
        <v>116.319626</v>
      </c>
      <c r="D5504">
        <f t="shared" si="173"/>
        <v>-2.46104791464856</v>
      </c>
      <c r="E5504">
        <v>-0.00667679244429479</v>
      </c>
      <c r="G5504">
        <v>5495</v>
      </c>
      <c r="H5504">
        <f ca="1" t="shared" si="174"/>
        <v>-0.00210895346954639</v>
      </c>
    </row>
    <row r="5505" spans="2:8">
      <c r="B5505" s="31">
        <v>41732</v>
      </c>
      <c r="C5505">
        <v>402.587799</v>
      </c>
      <c r="D5505">
        <f t="shared" si="173"/>
        <v>0.67350443722712</v>
      </c>
      <c r="E5505">
        <v>-0.00668534169859432</v>
      </c>
      <c r="G5505">
        <v>5496</v>
      </c>
      <c r="H5505">
        <f ca="1" t="shared" si="174"/>
        <v>-0.0485912207132621</v>
      </c>
    </row>
    <row r="5506" spans="2:8">
      <c r="B5506" s="31">
        <v>39428</v>
      </c>
      <c r="C5506">
        <v>131.44313</v>
      </c>
      <c r="D5506">
        <f t="shared" si="173"/>
        <v>0.706861248663205</v>
      </c>
      <c r="E5506">
        <v>-0.00668787330307792</v>
      </c>
      <c r="G5506">
        <v>5497</v>
      </c>
      <c r="H5506">
        <f ca="1" t="shared" si="174"/>
        <v>0.0138964324464485</v>
      </c>
    </row>
    <row r="5507" spans="2:8">
      <c r="B5507" s="31">
        <v>37845</v>
      </c>
      <c r="C5507">
        <v>38.531075</v>
      </c>
      <c r="D5507">
        <f t="shared" si="173"/>
        <v>-12.8155645021583</v>
      </c>
      <c r="E5507">
        <v>-0.00671803213380374</v>
      </c>
      <c r="G5507">
        <v>5498</v>
      </c>
      <c r="H5507">
        <f ca="1" t="shared" si="174"/>
        <v>0.0244893637423472</v>
      </c>
    </row>
    <row r="5508" spans="2:8">
      <c r="B5508" s="31">
        <v>41961</v>
      </c>
      <c r="C5508">
        <v>532.328552</v>
      </c>
      <c r="D5508">
        <f t="shared" si="173"/>
        <v>-0.734831089804103</v>
      </c>
      <c r="E5508">
        <v>-0.0067391914007274</v>
      </c>
      <c r="G5508">
        <v>5499</v>
      </c>
      <c r="H5508">
        <f ca="1" t="shared" si="174"/>
        <v>0.0100084274637591</v>
      </c>
    </row>
    <row r="5509" spans="2:8">
      <c r="B5509" s="31">
        <v>45342</v>
      </c>
      <c r="C5509">
        <v>923.500122</v>
      </c>
      <c r="D5509">
        <f t="shared" si="173"/>
        <v>0.932809063559604</v>
      </c>
      <c r="E5509">
        <v>-0.00674691194031049</v>
      </c>
      <c r="G5509">
        <v>5500</v>
      </c>
      <c r="H5509">
        <f ca="1" t="shared" si="174"/>
        <v>-0.0319342484416307</v>
      </c>
    </row>
    <row r="5510" spans="2:8">
      <c r="B5510" s="31">
        <v>38140</v>
      </c>
      <c r="C5510">
        <v>62.050838</v>
      </c>
      <c r="D5510">
        <f t="shared" si="173"/>
        <v>-1.8452993173114</v>
      </c>
      <c r="E5510">
        <v>-0.00674962681406501</v>
      </c>
      <c r="G5510">
        <v>5501</v>
      </c>
      <c r="H5510">
        <f ca="1" t="shared" si="174"/>
        <v>-0.0642953501913233</v>
      </c>
    </row>
    <row r="5511" spans="2:8">
      <c r="B5511" s="31">
        <v>44179</v>
      </c>
      <c r="C5511">
        <v>176.553207</v>
      </c>
      <c r="D5511">
        <f t="shared" si="173"/>
        <v>-0.189563959605673</v>
      </c>
      <c r="E5511">
        <v>-0.00675488721085653</v>
      </c>
      <c r="G5511">
        <v>5502</v>
      </c>
      <c r="H5511">
        <f ca="1" t="shared" si="174"/>
        <v>0.035934193543395</v>
      </c>
    </row>
    <row r="5512" spans="2:8">
      <c r="B5512" s="31">
        <v>40687</v>
      </c>
      <c r="C5512">
        <v>210.021332</v>
      </c>
      <c r="D5512">
        <f t="shared" si="173"/>
        <v>0.669028053778842</v>
      </c>
      <c r="E5512">
        <v>-0.00677457849853085</v>
      </c>
      <c r="G5512">
        <v>5503</v>
      </c>
      <c r="H5512">
        <f ca="1" t="shared" si="174"/>
        <v>-0.0234911208570634</v>
      </c>
    </row>
    <row r="5513" spans="2:8">
      <c r="B5513" s="31">
        <v>38512</v>
      </c>
      <c r="C5513">
        <v>69.511169</v>
      </c>
      <c r="D5513">
        <f t="shared" si="173"/>
        <v>0.0641244718528614</v>
      </c>
      <c r="E5513">
        <v>-0.00677711232276934</v>
      </c>
      <c r="G5513">
        <v>5504</v>
      </c>
      <c r="H5513">
        <f ca="1" t="shared" si="174"/>
        <v>-0.0182122133758451</v>
      </c>
    </row>
    <row r="5514" spans="2:8">
      <c r="B5514" s="31">
        <v>35621</v>
      </c>
      <c r="C5514">
        <v>65.053802</v>
      </c>
      <c r="D5514">
        <f t="shared" ref="D5514:D5577" si="175">(C5514-C5515)/C5514</f>
        <v>0.0931081168783955</v>
      </c>
      <c r="E5514">
        <v>-0.00677786672637504</v>
      </c>
      <c r="G5514">
        <v>5505</v>
      </c>
      <c r="H5514">
        <f ca="1" t="shared" si="174"/>
        <v>-0.034729677647451</v>
      </c>
    </row>
    <row r="5515" spans="2:8">
      <c r="B5515" s="31">
        <v>37945</v>
      </c>
      <c r="C5515">
        <v>58.996765</v>
      </c>
      <c r="D5515">
        <f t="shared" si="175"/>
        <v>0.732227843340224</v>
      </c>
      <c r="E5515">
        <v>-0.00678121927532805</v>
      </c>
      <c r="G5515">
        <v>5506</v>
      </c>
      <c r="H5515">
        <f ca="1" t="shared" ref="H5515:H5578" si="176">_xlfn.NORM.INV(RAND(),N$12,N$13)</f>
        <v>0.0271791268822987</v>
      </c>
    </row>
    <row r="5516" spans="2:8">
      <c r="B5516" s="31">
        <v>34166</v>
      </c>
      <c r="C5516">
        <v>15.797691</v>
      </c>
      <c r="D5516">
        <f t="shared" si="175"/>
        <v>-0.287502774930843</v>
      </c>
      <c r="E5516">
        <v>-0.00680270300260967</v>
      </c>
      <c r="G5516">
        <v>5507</v>
      </c>
      <c r="H5516">
        <f ca="1" t="shared" si="176"/>
        <v>0.0141617818911644</v>
      </c>
    </row>
    <row r="5517" spans="2:8">
      <c r="B5517" s="31">
        <v>37487</v>
      </c>
      <c r="C5517">
        <v>20.339571</v>
      </c>
      <c r="D5517">
        <f t="shared" si="175"/>
        <v>-5.185274605841</v>
      </c>
      <c r="E5517">
        <v>-0.00680525661037784</v>
      </c>
      <c r="G5517">
        <v>5508</v>
      </c>
      <c r="H5517">
        <f ca="1" t="shared" si="176"/>
        <v>0.00889862008914135</v>
      </c>
    </row>
    <row r="5518" spans="2:8">
      <c r="B5518" s="31">
        <v>40224</v>
      </c>
      <c r="C5518">
        <v>125.805832</v>
      </c>
      <c r="D5518">
        <f t="shared" si="175"/>
        <v>0.394638398003679</v>
      </c>
      <c r="E5518">
        <v>-0.00680664788258788</v>
      </c>
      <c r="G5518">
        <v>5509</v>
      </c>
      <c r="H5518">
        <f ca="1" t="shared" si="176"/>
        <v>0.0415970587510476</v>
      </c>
    </row>
    <row r="5519" spans="2:8">
      <c r="B5519" s="31">
        <v>39673</v>
      </c>
      <c r="C5519">
        <v>76.15802</v>
      </c>
      <c r="D5519">
        <f t="shared" si="175"/>
        <v>-6.18376499283989</v>
      </c>
      <c r="E5519">
        <v>-0.00680963081760792</v>
      </c>
      <c r="G5519">
        <v>5510</v>
      </c>
      <c r="H5519">
        <f ca="1" t="shared" si="176"/>
        <v>0.0369344309935932</v>
      </c>
    </row>
    <row r="5520" spans="2:8">
      <c r="B5520" s="31">
        <v>42662</v>
      </c>
      <c r="C5520">
        <v>547.101318</v>
      </c>
      <c r="D5520">
        <f t="shared" si="175"/>
        <v>0.871094598605957</v>
      </c>
      <c r="E5520">
        <v>-0.00681191376694875</v>
      </c>
      <c r="G5520">
        <v>5511</v>
      </c>
      <c r="H5520">
        <f ca="1" t="shared" si="176"/>
        <v>0.00117851779248104</v>
      </c>
    </row>
    <row r="5521" spans="2:8">
      <c r="B5521" s="31">
        <v>35306</v>
      </c>
      <c r="C5521">
        <v>70.524315</v>
      </c>
      <c r="D5521">
        <f t="shared" si="175"/>
        <v>0.777520348832881</v>
      </c>
      <c r="E5521">
        <v>-0.00681961958793922</v>
      </c>
      <c r="G5521">
        <v>5512</v>
      </c>
      <c r="H5521">
        <f ca="1" t="shared" si="176"/>
        <v>-0.0261876817325854</v>
      </c>
    </row>
    <row r="5522" spans="2:8">
      <c r="B5522" s="31">
        <v>34169</v>
      </c>
      <c r="C5522">
        <v>15.690225</v>
      </c>
      <c r="D5522">
        <f t="shared" si="175"/>
        <v>-10.0940814424267</v>
      </c>
      <c r="E5522">
        <v>-0.0068492325635866</v>
      </c>
      <c r="G5522">
        <v>5513</v>
      </c>
      <c r="H5522">
        <f ca="1" t="shared" si="176"/>
        <v>0.0136242641099159</v>
      </c>
    </row>
    <row r="5523" spans="2:8">
      <c r="B5523" s="31">
        <v>43615</v>
      </c>
      <c r="C5523">
        <v>174.068634</v>
      </c>
      <c r="D5523">
        <f t="shared" si="175"/>
        <v>0.208204201797781</v>
      </c>
      <c r="E5523">
        <v>-0.00685129751750685</v>
      </c>
      <c r="G5523">
        <v>5514</v>
      </c>
      <c r="H5523">
        <f ca="1" t="shared" si="176"/>
        <v>-0.0457380236868269</v>
      </c>
    </row>
    <row r="5524" spans="2:8">
      <c r="B5524" s="31">
        <v>39036</v>
      </c>
      <c r="C5524">
        <v>137.826813</v>
      </c>
      <c r="D5524">
        <f t="shared" si="175"/>
        <v>-1.20932513327432</v>
      </c>
      <c r="E5524">
        <v>-0.00685847680450988</v>
      </c>
      <c r="G5524">
        <v>5515</v>
      </c>
      <c r="H5524">
        <f ca="1" t="shared" si="176"/>
        <v>0.0143495404557192</v>
      </c>
    </row>
    <row r="5525" spans="2:8">
      <c r="B5525" s="31">
        <v>41281</v>
      </c>
      <c r="C5525">
        <v>304.504242</v>
      </c>
      <c r="D5525">
        <f t="shared" si="175"/>
        <v>0.139984135262063</v>
      </c>
      <c r="E5525">
        <v>-0.00686340192265704</v>
      </c>
      <c r="G5525">
        <v>5516</v>
      </c>
      <c r="H5525">
        <f ca="1" t="shared" si="176"/>
        <v>0.0104611118072901</v>
      </c>
    </row>
    <row r="5526" spans="2:8">
      <c r="B5526" s="31">
        <v>41197</v>
      </c>
      <c r="C5526">
        <v>261.878479</v>
      </c>
      <c r="D5526">
        <f t="shared" si="175"/>
        <v>0.91892577778413</v>
      </c>
      <c r="E5526">
        <v>-0.00686719277913622</v>
      </c>
      <c r="G5526">
        <v>5517</v>
      </c>
      <c r="H5526">
        <f ca="1" t="shared" si="176"/>
        <v>-0.0248582083034668</v>
      </c>
    </row>
    <row r="5527" spans="2:8">
      <c r="B5527" s="31">
        <v>37305</v>
      </c>
      <c r="C5527">
        <v>21.231594</v>
      </c>
      <c r="D5527">
        <f t="shared" si="175"/>
        <v>0.0859172891116889</v>
      </c>
      <c r="E5527">
        <v>-0.00688158411469234</v>
      </c>
      <c r="G5527">
        <v>5518</v>
      </c>
      <c r="H5527">
        <f ca="1" t="shared" si="176"/>
        <v>-0.0277426352889302</v>
      </c>
    </row>
    <row r="5528" spans="2:8">
      <c r="B5528" s="31">
        <v>36123</v>
      </c>
      <c r="C5528">
        <v>19.407433</v>
      </c>
      <c r="D5528">
        <f t="shared" si="175"/>
        <v>-0.422721799426024</v>
      </c>
      <c r="E5528">
        <v>-0.00689101953875095</v>
      </c>
      <c r="G5528">
        <v>5519</v>
      </c>
      <c r="H5528">
        <f ca="1" t="shared" si="176"/>
        <v>-0.0405388124653151</v>
      </c>
    </row>
    <row r="5529" spans="2:8">
      <c r="B5529" s="31">
        <v>39790</v>
      </c>
      <c r="C5529">
        <v>27.611378</v>
      </c>
      <c r="D5529">
        <f t="shared" si="175"/>
        <v>-9.69552142598606</v>
      </c>
      <c r="E5529">
        <v>-0.00690345842210411</v>
      </c>
      <c r="G5529">
        <v>5520</v>
      </c>
      <c r="H5529">
        <f ca="1" t="shared" si="176"/>
        <v>-0.00174646383218967</v>
      </c>
    </row>
    <row r="5530" spans="2:8">
      <c r="B5530" s="31">
        <v>41341</v>
      </c>
      <c r="C5530">
        <v>295.318085</v>
      </c>
      <c r="D5530">
        <f t="shared" si="175"/>
        <v>0.247188356243066</v>
      </c>
      <c r="E5530">
        <v>-0.0069124855661989</v>
      </c>
      <c r="G5530">
        <v>5521</v>
      </c>
      <c r="H5530">
        <f ca="1" t="shared" si="176"/>
        <v>0.00157932845177369</v>
      </c>
    </row>
    <row r="5531" spans="2:8">
      <c r="B5531" s="31">
        <v>43371</v>
      </c>
      <c r="C5531">
        <v>222.318893</v>
      </c>
      <c r="D5531">
        <f t="shared" si="175"/>
        <v>0.784440492873451</v>
      </c>
      <c r="E5531">
        <v>-0.00692894777953037</v>
      </c>
      <c r="G5531">
        <v>5522</v>
      </c>
      <c r="H5531">
        <f ca="1" t="shared" si="176"/>
        <v>0.0329765311603656</v>
      </c>
    </row>
    <row r="5532" spans="2:8">
      <c r="B5532" s="31">
        <v>35747</v>
      </c>
      <c r="C5532">
        <v>47.922951</v>
      </c>
      <c r="D5532">
        <f t="shared" si="175"/>
        <v>-7.21743258256362</v>
      </c>
      <c r="E5532">
        <v>-0.00693822047811712</v>
      </c>
      <c r="G5532">
        <v>5523</v>
      </c>
      <c r="H5532">
        <f ca="1" t="shared" si="176"/>
        <v>-0.0395562076851483</v>
      </c>
    </row>
    <row r="5533" spans="2:8">
      <c r="B5533" s="31">
        <v>44848</v>
      </c>
      <c r="C5533">
        <v>393.803619</v>
      </c>
      <c r="D5533">
        <f t="shared" si="175"/>
        <v>0.0553983481802386</v>
      </c>
      <c r="E5533">
        <v>-0.00694001240247617</v>
      </c>
      <c r="G5533">
        <v>5524</v>
      </c>
      <c r="H5533">
        <f ca="1" t="shared" si="176"/>
        <v>-0.0159231508348929</v>
      </c>
    </row>
    <row r="5534" spans="2:8">
      <c r="B5534" s="31">
        <v>42374</v>
      </c>
      <c r="C5534">
        <v>371.987549</v>
      </c>
      <c r="D5534">
        <f t="shared" si="175"/>
        <v>0.958398365639921</v>
      </c>
      <c r="E5534">
        <v>-0.00694347433655629</v>
      </c>
      <c r="G5534">
        <v>5525</v>
      </c>
      <c r="H5534">
        <f ca="1" t="shared" si="176"/>
        <v>-0.0209856335781463</v>
      </c>
    </row>
    <row r="5535" spans="2:8">
      <c r="B5535" s="31">
        <v>34081</v>
      </c>
      <c r="C5535">
        <v>15.47529</v>
      </c>
      <c r="D5535">
        <f t="shared" si="175"/>
        <v>-0.43060259290779</v>
      </c>
      <c r="E5535">
        <v>-0.0069441025014717</v>
      </c>
      <c r="G5535">
        <v>5526</v>
      </c>
      <c r="H5535">
        <f ca="1" t="shared" si="176"/>
        <v>-0.0108847600144899</v>
      </c>
    </row>
    <row r="5536" spans="2:8">
      <c r="B5536" s="31">
        <v>37568</v>
      </c>
      <c r="C5536">
        <v>22.13899</v>
      </c>
      <c r="D5536">
        <f t="shared" si="175"/>
        <v>-17.7282377380359</v>
      </c>
      <c r="E5536">
        <v>-0.0069469293766338</v>
      </c>
      <c r="G5536">
        <v>5527</v>
      </c>
      <c r="H5536">
        <f ca="1" t="shared" si="176"/>
        <v>-0.00878979373622431</v>
      </c>
    </row>
    <row r="5537" spans="2:8">
      <c r="B5537" s="31">
        <v>44903</v>
      </c>
      <c r="C5537">
        <v>414.624268</v>
      </c>
      <c r="D5537">
        <f t="shared" si="175"/>
        <v>-0.12068539364898</v>
      </c>
      <c r="E5537">
        <v>-0.00695106442732395</v>
      </c>
      <c r="G5537">
        <v>5528</v>
      </c>
      <c r="H5537">
        <f ca="1" t="shared" si="176"/>
        <v>-0.0243369632323184</v>
      </c>
    </row>
    <row r="5538" spans="2:8">
      <c r="B5538" s="31">
        <v>42801</v>
      </c>
      <c r="C5538">
        <v>464.663361</v>
      </c>
      <c r="D5538">
        <f t="shared" si="175"/>
        <v>-0.32643989978801</v>
      </c>
      <c r="E5538">
        <v>-0.00695122592202834</v>
      </c>
      <c r="G5538">
        <v>5529</v>
      </c>
      <c r="H5538">
        <f ca="1" t="shared" si="176"/>
        <v>-0.00343643799384986</v>
      </c>
    </row>
    <row r="5539" spans="2:8">
      <c r="B5539" s="31">
        <v>45148</v>
      </c>
      <c r="C5539">
        <v>616.348022</v>
      </c>
      <c r="D5539">
        <f t="shared" si="175"/>
        <v>0.558473520987466</v>
      </c>
      <c r="E5539">
        <v>-0.00695507058835016</v>
      </c>
      <c r="G5539">
        <v>5530</v>
      </c>
      <c r="H5539">
        <f ca="1" t="shared" si="176"/>
        <v>-0.0565538620170638</v>
      </c>
    </row>
    <row r="5540" spans="2:8">
      <c r="B5540" s="31">
        <v>41253</v>
      </c>
      <c r="C5540">
        <v>272.133972</v>
      </c>
      <c r="D5540">
        <f t="shared" si="175"/>
        <v>0.761717662357863</v>
      </c>
      <c r="E5540">
        <v>-0.00696534867024963</v>
      </c>
      <c r="G5540">
        <v>5531</v>
      </c>
      <c r="H5540">
        <f ca="1" t="shared" si="176"/>
        <v>0.00628784015203006</v>
      </c>
    </row>
    <row r="5541" spans="2:8">
      <c r="B5541" s="31">
        <v>35328</v>
      </c>
      <c r="C5541">
        <v>64.844719</v>
      </c>
      <c r="D5541">
        <f t="shared" si="175"/>
        <v>-4.6198647263781</v>
      </c>
      <c r="E5541">
        <v>-0.00698078435654884</v>
      </c>
      <c r="G5541">
        <v>5532</v>
      </c>
      <c r="H5541">
        <f ca="1" t="shared" si="176"/>
        <v>-0.0242109802149006</v>
      </c>
    </row>
    <row r="5542" spans="2:8">
      <c r="B5542" s="31">
        <v>41641</v>
      </c>
      <c r="C5542">
        <v>364.418549</v>
      </c>
      <c r="D5542">
        <f t="shared" si="175"/>
        <v>0.549709927087164</v>
      </c>
      <c r="E5542">
        <v>-0.00698267419971539</v>
      </c>
      <c r="G5542">
        <v>5533</v>
      </c>
      <c r="H5542">
        <f ca="1" t="shared" si="176"/>
        <v>-0.024264356200575</v>
      </c>
    </row>
    <row r="5543" spans="2:8">
      <c r="B5543" s="31">
        <v>40872</v>
      </c>
      <c r="C5543">
        <v>164.094055</v>
      </c>
      <c r="D5543">
        <f t="shared" si="175"/>
        <v>-0.608937569371419</v>
      </c>
      <c r="E5543">
        <v>-0.00698284895208428</v>
      </c>
      <c r="G5543">
        <v>5534</v>
      </c>
      <c r="H5543">
        <f ca="1" t="shared" si="176"/>
        <v>-0.038573265660598</v>
      </c>
    </row>
    <row r="5544" spans="2:8">
      <c r="B5544" s="31">
        <v>41172</v>
      </c>
      <c r="C5544">
        <v>264.01709</v>
      </c>
      <c r="D5544">
        <f t="shared" si="175"/>
        <v>-0.127688840142886</v>
      </c>
      <c r="E5544">
        <v>-0.00699547139164363</v>
      </c>
      <c r="G5544">
        <v>5535</v>
      </c>
      <c r="H5544">
        <f ca="1" t="shared" si="176"/>
        <v>0.0112616303919934</v>
      </c>
    </row>
    <row r="5545" spans="2:8">
      <c r="B5545" s="31">
        <v>42429</v>
      </c>
      <c r="C5545">
        <v>297.729126</v>
      </c>
      <c r="D5545">
        <f t="shared" si="175"/>
        <v>0.918094694571468</v>
      </c>
      <c r="E5545">
        <v>-0.00700697989487266</v>
      </c>
      <c r="G5545">
        <v>5536</v>
      </c>
      <c r="H5545">
        <f ca="1" t="shared" si="176"/>
        <v>0.0380028579243018</v>
      </c>
    </row>
    <row r="5546" spans="2:8">
      <c r="B5546" s="31">
        <v>35977</v>
      </c>
      <c r="C5546">
        <v>24.385595</v>
      </c>
      <c r="D5546">
        <f t="shared" si="175"/>
        <v>0.162535300040864</v>
      </c>
      <c r="E5546">
        <v>-0.00700811278133669</v>
      </c>
      <c r="G5546">
        <v>5537</v>
      </c>
      <c r="H5546">
        <f ca="1" t="shared" si="176"/>
        <v>0.0268097815122706</v>
      </c>
    </row>
    <row r="5547" spans="2:8">
      <c r="B5547" s="31">
        <v>36609</v>
      </c>
      <c r="C5547">
        <v>20.422075</v>
      </c>
      <c r="D5547">
        <f t="shared" si="175"/>
        <v>-7.98195359678191</v>
      </c>
      <c r="E5547">
        <v>-0.00702406586989818</v>
      </c>
      <c r="G5547">
        <v>5538</v>
      </c>
      <c r="H5547">
        <f ca="1" t="shared" si="176"/>
        <v>0.00119751748477241</v>
      </c>
    </row>
    <row r="5548" spans="2:8">
      <c r="B5548" s="31">
        <v>40849</v>
      </c>
      <c r="C5548">
        <v>183.43013</v>
      </c>
      <c r="D5548">
        <f t="shared" si="175"/>
        <v>-1.08459584038893</v>
      </c>
      <c r="E5548">
        <v>-0.00702770586271736</v>
      </c>
      <c r="G5548">
        <v>5539</v>
      </c>
      <c r="H5548">
        <f ca="1" t="shared" si="176"/>
        <v>-0.0189725897471233</v>
      </c>
    </row>
    <row r="5549" spans="2:8">
      <c r="B5549" s="31">
        <v>41618</v>
      </c>
      <c r="C5549">
        <v>382.377686</v>
      </c>
      <c r="D5549">
        <f t="shared" si="175"/>
        <v>0.87016394047638</v>
      </c>
      <c r="E5549">
        <v>-0.00703860632704396</v>
      </c>
      <c r="G5549">
        <v>5540</v>
      </c>
      <c r="H5549">
        <f ca="1" t="shared" si="176"/>
        <v>0.0099747637915922</v>
      </c>
    </row>
    <row r="5550" spans="2:8">
      <c r="B5550" s="31">
        <v>34862</v>
      </c>
      <c r="C5550">
        <v>49.646412</v>
      </c>
      <c r="D5550">
        <f t="shared" si="175"/>
        <v>-7.65882283698568</v>
      </c>
      <c r="E5550">
        <v>-0.00704230146581395</v>
      </c>
      <c r="G5550">
        <v>5541</v>
      </c>
      <c r="H5550">
        <f ca="1" t="shared" si="176"/>
        <v>-0.000267456545866342</v>
      </c>
    </row>
    <row r="5551" spans="2:8">
      <c r="B5551" s="31">
        <v>42916</v>
      </c>
      <c r="C5551">
        <v>429.879486</v>
      </c>
      <c r="D5551">
        <f t="shared" si="175"/>
        <v>0.948562351263256</v>
      </c>
      <c r="E5551">
        <v>-0.00705118317741732</v>
      </c>
      <c r="G5551">
        <v>5542</v>
      </c>
      <c r="H5551">
        <f ca="1" t="shared" si="176"/>
        <v>-0.016183932785915</v>
      </c>
    </row>
    <row r="5552" spans="2:8">
      <c r="B5552" s="31">
        <v>36056</v>
      </c>
      <c r="C5552">
        <v>22.11199</v>
      </c>
      <c r="D5552">
        <f t="shared" si="175"/>
        <v>-16.1508548981797</v>
      </c>
      <c r="E5552">
        <v>-0.00705639790900784</v>
      </c>
      <c r="G5552">
        <v>5543</v>
      </c>
      <c r="H5552">
        <f ca="1" t="shared" si="176"/>
        <v>0.0308743297162193</v>
      </c>
    </row>
    <row r="5553" spans="2:8">
      <c r="B5553" s="31">
        <v>42513</v>
      </c>
      <c r="C5553">
        <v>379.239532</v>
      </c>
      <c r="D5553">
        <f t="shared" si="175"/>
        <v>0.667317852296052</v>
      </c>
      <c r="E5553">
        <v>-0.00707270939254299</v>
      </c>
      <c r="G5553">
        <v>5544</v>
      </c>
      <c r="H5553">
        <f ca="1" t="shared" si="176"/>
        <v>0.0797110496050806</v>
      </c>
    </row>
    <row r="5554" spans="2:8">
      <c r="B5554" s="31">
        <v>43753</v>
      </c>
      <c r="C5554">
        <v>126.166222</v>
      </c>
      <c r="D5554">
        <f t="shared" si="175"/>
        <v>0.879897457815611</v>
      </c>
      <c r="E5554">
        <v>-0.00708943317649632</v>
      </c>
      <c r="G5554">
        <v>5545</v>
      </c>
      <c r="H5554">
        <f ca="1" t="shared" si="176"/>
        <v>0.0575999415264924</v>
      </c>
    </row>
    <row r="5555" spans="2:8">
      <c r="B5555" s="31">
        <v>34088</v>
      </c>
      <c r="C5555">
        <v>15.152884</v>
      </c>
      <c r="D5555">
        <f t="shared" si="175"/>
        <v>-0.570150012367283</v>
      </c>
      <c r="E5555">
        <v>-0.00709237924608934</v>
      </c>
      <c r="G5555">
        <v>5546</v>
      </c>
      <c r="H5555">
        <f ca="1" t="shared" si="176"/>
        <v>0.0275582171367451</v>
      </c>
    </row>
    <row r="5556" spans="2:8">
      <c r="B5556" s="31">
        <v>37686</v>
      </c>
      <c r="C5556">
        <v>23.792301</v>
      </c>
      <c r="D5556">
        <f t="shared" si="175"/>
        <v>-5.04117008270869</v>
      </c>
      <c r="E5556">
        <v>-0.00711053546271125</v>
      </c>
      <c r="G5556">
        <v>5547</v>
      </c>
      <c r="H5556">
        <f ca="1" t="shared" si="176"/>
        <v>0.0319410469004364</v>
      </c>
    </row>
    <row r="5557" spans="2:8">
      <c r="B5557" s="31">
        <v>40254</v>
      </c>
      <c r="C5557">
        <v>143.733337</v>
      </c>
      <c r="D5557">
        <f t="shared" si="175"/>
        <v>0.658242269850035</v>
      </c>
      <c r="E5557">
        <v>-0.00711105037518197</v>
      </c>
      <c r="G5557">
        <v>5548</v>
      </c>
      <c r="H5557">
        <f ca="1" t="shared" si="176"/>
        <v>0.000664965977358174</v>
      </c>
    </row>
    <row r="5558" spans="2:8">
      <c r="B5558" s="31">
        <v>34877</v>
      </c>
      <c r="C5558">
        <v>49.121979</v>
      </c>
      <c r="D5558">
        <f t="shared" si="175"/>
        <v>-4.32523455539118</v>
      </c>
      <c r="E5558">
        <v>-0.00711740461433769</v>
      </c>
      <c r="G5558">
        <v>5549</v>
      </c>
      <c r="H5558">
        <f ca="1" t="shared" si="176"/>
        <v>-0.0569131250816299</v>
      </c>
    </row>
    <row r="5559" spans="2:8">
      <c r="B5559" s="31">
        <v>40956</v>
      </c>
      <c r="C5559">
        <v>261.58606</v>
      </c>
      <c r="D5559">
        <f t="shared" si="175"/>
        <v>0.942235083169187</v>
      </c>
      <c r="E5559">
        <v>-0.00711823099441922</v>
      </c>
      <c r="G5559">
        <v>5550</v>
      </c>
      <c r="H5559">
        <f ca="1" t="shared" si="176"/>
        <v>0.0538207659971569</v>
      </c>
    </row>
    <row r="5560" spans="2:8">
      <c r="B5560" s="31">
        <v>36935</v>
      </c>
      <c r="C5560">
        <v>15.110497</v>
      </c>
      <c r="D5560">
        <f t="shared" si="175"/>
        <v>-20.6582510158336</v>
      </c>
      <c r="E5560">
        <v>-0.00712471601695159</v>
      </c>
      <c r="G5560">
        <v>5551</v>
      </c>
      <c r="H5560">
        <f ca="1" t="shared" si="176"/>
        <v>-0.0310785872730897</v>
      </c>
    </row>
    <row r="5561" spans="2:8">
      <c r="B5561" s="31">
        <v>44467</v>
      </c>
      <c r="C5561">
        <v>327.266937</v>
      </c>
      <c r="D5561">
        <f t="shared" si="175"/>
        <v>-0.424385085377567</v>
      </c>
      <c r="E5561">
        <v>-0.00713640987204276</v>
      </c>
      <c r="G5561">
        <v>5552</v>
      </c>
      <c r="H5561">
        <f ca="1" t="shared" si="176"/>
        <v>-0.0275455548496038</v>
      </c>
    </row>
    <row r="5562" spans="2:8">
      <c r="B5562" s="31">
        <v>42823</v>
      </c>
      <c r="C5562">
        <v>466.154144</v>
      </c>
      <c r="D5562">
        <f t="shared" si="175"/>
        <v>0.958429321610836</v>
      </c>
      <c r="E5562">
        <v>-0.00714209032109346</v>
      </c>
      <c r="G5562">
        <v>5553</v>
      </c>
      <c r="H5562">
        <f ca="1" t="shared" si="176"/>
        <v>0.0128887530297614</v>
      </c>
    </row>
    <row r="5563" spans="2:8">
      <c r="B5563" s="31">
        <v>37403</v>
      </c>
      <c r="C5563">
        <v>19.378344</v>
      </c>
      <c r="D5563">
        <f t="shared" si="175"/>
        <v>-1.50311528167732</v>
      </c>
      <c r="E5563">
        <v>-0.00714281880845974</v>
      </c>
      <c r="G5563">
        <v>5554</v>
      </c>
      <c r="H5563">
        <f ca="1" t="shared" si="176"/>
        <v>0.0310631379077411</v>
      </c>
    </row>
    <row r="5564" spans="2:8">
      <c r="B5564" s="31">
        <v>35481</v>
      </c>
      <c r="C5564">
        <v>48.506229</v>
      </c>
      <c r="D5564">
        <f t="shared" si="175"/>
        <v>-13.7885411789071</v>
      </c>
      <c r="E5564">
        <v>-0.00714508233571405</v>
      </c>
      <c r="G5564">
        <v>5555</v>
      </c>
      <c r="H5564">
        <f ca="1" t="shared" si="176"/>
        <v>-0.00448605343072895</v>
      </c>
    </row>
    <row r="5565" spans="2:8">
      <c r="B5565" s="31">
        <v>45286</v>
      </c>
      <c r="C5565">
        <v>717.336365</v>
      </c>
      <c r="D5565">
        <f t="shared" si="175"/>
        <v>0.950766506867389</v>
      </c>
      <c r="E5565">
        <v>-0.00715724902640334</v>
      </c>
      <c r="G5565">
        <v>5556</v>
      </c>
      <c r="H5565">
        <f ca="1" t="shared" si="176"/>
        <v>-0.0415258985497532</v>
      </c>
    </row>
    <row r="5566" spans="2:8">
      <c r="B5566" s="31">
        <v>35871</v>
      </c>
      <c r="C5566">
        <v>35.316975</v>
      </c>
      <c r="D5566">
        <f t="shared" si="175"/>
        <v>-7.24929422749259</v>
      </c>
      <c r="E5566">
        <v>-0.00716321259111236</v>
      </c>
      <c r="G5566">
        <v>5557</v>
      </c>
      <c r="H5566">
        <f ca="1" t="shared" si="176"/>
        <v>-0.0377087964147659</v>
      </c>
    </row>
    <row r="5567" spans="2:8">
      <c r="B5567" s="31">
        <v>44441</v>
      </c>
      <c r="C5567">
        <v>291.340118</v>
      </c>
      <c r="D5567">
        <f t="shared" si="175"/>
        <v>0.963153076638762</v>
      </c>
      <c r="E5567">
        <v>-0.00716357573521683</v>
      </c>
      <c r="G5567">
        <v>5558</v>
      </c>
      <c r="H5567">
        <f ca="1" t="shared" si="176"/>
        <v>0.0261820356439647</v>
      </c>
    </row>
    <row r="5568" spans="2:8">
      <c r="B5568" s="31">
        <v>37172</v>
      </c>
      <c r="C5568">
        <v>10.734987</v>
      </c>
      <c r="D5568">
        <f t="shared" si="175"/>
        <v>-33.2446872082845</v>
      </c>
      <c r="E5568">
        <v>-0.00716358575934926</v>
      </c>
      <c r="G5568">
        <v>5559</v>
      </c>
      <c r="H5568">
        <f ca="1" t="shared" si="176"/>
        <v>-0.000869642134624808</v>
      </c>
    </row>
    <row r="5569" spans="2:8">
      <c r="B5569" s="31">
        <v>43159</v>
      </c>
      <c r="C5569">
        <v>367.616272</v>
      </c>
      <c r="D5569">
        <f t="shared" si="175"/>
        <v>0.836207886902242</v>
      </c>
      <c r="E5569">
        <v>-0.00716400823519597</v>
      </c>
      <c r="G5569">
        <v>5560</v>
      </c>
      <c r="H5569">
        <f ca="1" t="shared" si="176"/>
        <v>0.0350379875168256</v>
      </c>
    </row>
    <row r="5570" spans="2:8">
      <c r="B5570" s="31">
        <v>37943</v>
      </c>
      <c r="C5570">
        <v>60.212646</v>
      </c>
      <c r="D5570">
        <f t="shared" si="175"/>
        <v>-0.243965561652946</v>
      </c>
      <c r="E5570">
        <v>-0.00716500650046171</v>
      </c>
      <c r="G5570">
        <v>5561</v>
      </c>
      <c r="H5570">
        <f ca="1" t="shared" si="176"/>
        <v>-0.0109981220262368</v>
      </c>
    </row>
    <row r="5571" spans="2:8">
      <c r="B5571" s="31">
        <v>35256</v>
      </c>
      <c r="C5571">
        <v>74.902458</v>
      </c>
      <c r="D5571">
        <f t="shared" si="175"/>
        <v>0.80056787989521</v>
      </c>
      <c r="E5571">
        <v>-0.00717658691521193</v>
      </c>
      <c r="G5571">
        <v>5562</v>
      </c>
      <c r="H5571">
        <f ca="1" t="shared" si="176"/>
        <v>-0.0472652335607889</v>
      </c>
    </row>
    <row r="5572" spans="2:8">
      <c r="B5572" s="31">
        <v>33323</v>
      </c>
      <c r="C5572">
        <v>14.937956</v>
      </c>
      <c r="D5572">
        <f t="shared" si="175"/>
        <v>-0.572664894715181</v>
      </c>
      <c r="E5572">
        <v>-0.00719382223377822</v>
      </c>
      <c r="G5572">
        <v>5563</v>
      </c>
      <c r="H5572">
        <f ca="1" t="shared" si="176"/>
        <v>-0.039227227074786</v>
      </c>
    </row>
    <row r="5573" spans="2:8">
      <c r="B5573" s="31">
        <v>37424</v>
      </c>
      <c r="C5573">
        <v>23.492399</v>
      </c>
      <c r="D5573">
        <f t="shared" si="175"/>
        <v>-1.09063910416301</v>
      </c>
      <c r="E5573">
        <v>-0.00720130796348216</v>
      </c>
      <c r="G5573">
        <v>5564</v>
      </c>
      <c r="H5573">
        <f ca="1" t="shared" si="176"/>
        <v>0.014024838874392</v>
      </c>
    </row>
    <row r="5574" spans="2:8">
      <c r="B5574" s="31">
        <v>40004</v>
      </c>
      <c r="C5574">
        <v>49.114128</v>
      </c>
      <c r="D5574">
        <f t="shared" si="175"/>
        <v>-2.50571986129938</v>
      </c>
      <c r="E5574">
        <v>-0.00720739661712006</v>
      </c>
      <c r="G5574">
        <v>5565</v>
      </c>
      <c r="H5574">
        <f ca="1" t="shared" si="176"/>
        <v>0.024895443329306</v>
      </c>
    </row>
    <row r="5575" spans="2:8">
      <c r="B5575" s="31">
        <v>43620</v>
      </c>
      <c r="C5575">
        <v>172.180374</v>
      </c>
      <c r="D5575">
        <f t="shared" si="175"/>
        <v>0.663739265661021</v>
      </c>
      <c r="E5575">
        <v>-0.00721498607036361</v>
      </c>
      <c r="G5575">
        <v>5566</v>
      </c>
      <c r="H5575">
        <f ca="1" t="shared" si="176"/>
        <v>0.00810200693471833</v>
      </c>
    </row>
    <row r="5576" spans="2:8">
      <c r="B5576" s="31">
        <v>34992</v>
      </c>
      <c r="C5576">
        <v>57.897499</v>
      </c>
      <c r="D5576">
        <f t="shared" si="175"/>
        <v>-2.30185785745253</v>
      </c>
      <c r="E5576">
        <v>-0.00724646154404694</v>
      </c>
      <c r="G5576">
        <v>5567</v>
      </c>
      <c r="H5576">
        <f ca="1" t="shared" si="176"/>
        <v>0.0121893412945778</v>
      </c>
    </row>
    <row r="5577" spans="2:8">
      <c r="B5577" s="31">
        <v>40703</v>
      </c>
      <c r="C5577">
        <v>191.169312</v>
      </c>
      <c r="D5577">
        <f t="shared" si="175"/>
        <v>0.922422260953683</v>
      </c>
      <c r="E5577">
        <v>-0.00724669135180024</v>
      </c>
      <c r="G5577">
        <v>5568</v>
      </c>
      <c r="H5577">
        <f ca="1" t="shared" si="176"/>
        <v>0.00340040290698408</v>
      </c>
    </row>
    <row r="5578" spans="2:8">
      <c r="B5578" s="31">
        <v>33324</v>
      </c>
      <c r="C5578">
        <v>14.830483</v>
      </c>
      <c r="D5578">
        <f t="shared" ref="D5578:D5641" si="177">(C5578-C5579)/C5578</f>
        <v>-32.7206362732758</v>
      </c>
      <c r="E5578">
        <v>-0.00724676330501175</v>
      </c>
      <c r="G5578">
        <v>5569</v>
      </c>
      <c r="H5578">
        <f ca="1" t="shared" si="176"/>
        <v>0.0205767481835302</v>
      </c>
    </row>
    <row r="5579" spans="2:8">
      <c r="B5579" s="31">
        <v>42580</v>
      </c>
      <c r="C5579">
        <v>500.093323</v>
      </c>
      <c r="D5579">
        <f t="shared" si="177"/>
        <v>-0.0146356343173972</v>
      </c>
      <c r="E5579">
        <v>-0.00725352815798338</v>
      </c>
      <c r="G5579">
        <v>5570</v>
      </c>
      <c r="H5579">
        <f ca="1" t="shared" ref="H5579:H5642" si="178">_xlfn.NORM.INV(RAND(),N$12,N$13)</f>
        <v>0.000958262648978608</v>
      </c>
    </row>
    <row r="5580" spans="2:8">
      <c r="B5580" s="31">
        <v>41884</v>
      </c>
      <c r="C5580">
        <v>507.412506</v>
      </c>
      <c r="D5580">
        <f t="shared" si="177"/>
        <v>0.960430386002351</v>
      </c>
      <c r="E5580">
        <v>-0.00726395576856352</v>
      </c>
      <c r="G5580">
        <v>5571</v>
      </c>
      <c r="H5580">
        <f ca="1" t="shared" si="178"/>
        <v>-0.00824810573784511</v>
      </c>
    </row>
    <row r="5581" spans="2:8">
      <c r="B5581" s="31">
        <v>37372</v>
      </c>
      <c r="C5581">
        <v>20.078117</v>
      </c>
      <c r="D5581">
        <f t="shared" si="177"/>
        <v>-1.86968210216127</v>
      </c>
      <c r="E5581">
        <v>-0.00727712663493301</v>
      </c>
      <c r="G5581">
        <v>5572</v>
      </c>
      <c r="H5581">
        <f ca="1" t="shared" si="178"/>
        <v>-0.0574246016780551</v>
      </c>
    </row>
    <row r="5582" spans="2:8">
      <c r="B5582" s="31">
        <v>35006</v>
      </c>
      <c r="C5582">
        <v>57.617813</v>
      </c>
      <c r="D5582">
        <f t="shared" si="177"/>
        <v>-5.74937375703587</v>
      </c>
      <c r="E5582">
        <v>-0.00728130725822588</v>
      </c>
      <c r="G5582">
        <v>5573</v>
      </c>
      <c r="H5582">
        <f ca="1" t="shared" si="178"/>
        <v>0.0276968242920573</v>
      </c>
    </row>
    <row r="5583" spans="2:8">
      <c r="B5583" s="31">
        <v>44923</v>
      </c>
      <c r="C5583">
        <v>388.884155</v>
      </c>
      <c r="D5583">
        <f t="shared" si="177"/>
        <v>0.842463594331839</v>
      </c>
      <c r="E5583">
        <v>-0.00728339780261799</v>
      </c>
      <c r="G5583">
        <v>5574</v>
      </c>
      <c r="H5583">
        <f ca="1" t="shared" si="178"/>
        <v>0.0601925478550152</v>
      </c>
    </row>
    <row r="5584" spans="2:8">
      <c r="B5584" s="31">
        <v>38233</v>
      </c>
      <c r="C5584">
        <v>61.263412</v>
      </c>
      <c r="D5584">
        <f t="shared" si="177"/>
        <v>0.645578228649753</v>
      </c>
      <c r="E5584">
        <v>-0.00729822230599887</v>
      </c>
      <c r="G5584">
        <v>5575</v>
      </c>
      <c r="H5584">
        <f ca="1" t="shared" si="178"/>
        <v>0.00420595837317895</v>
      </c>
    </row>
    <row r="5585" spans="2:8">
      <c r="B5585" s="31">
        <v>36656</v>
      </c>
      <c r="C5585">
        <v>21.713087</v>
      </c>
      <c r="D5585">
        <f t="shared" si="177"/>
        <v>-10.9556508017492</v>
      </c>
      <c r="E5585">
        <v>-0.0073016333421406</v>
      </c>
      <c r="G5585">
        <v>5576</v>
      </c>
      <c r="H5585">
        <f ca="1" t="shared" si="178"/>
        <v>0.0249547413989458</v>
      </c>
    </row>
    <row r="5586" spans="2:8">
      <c r="B5586" s="31">
        <v>41204</v>
      </c>
      <c r="C5586">
        <v>259.594086</v>
      </c>
      <c r="D5586">
        <f t="shared" si="177"/>
        <v>0.86272794365585</v>
      </c>
      <c r="E5586">
        <v>-0.00730205001665571</v>
      </c>
      <c r="G5586">
        <v>5577</v>
      </c>
      <c r="H5586">
        <f ca="1" t="shared" si="178"/>
        <v>0.0234923916530388</v>
      </c>
    </row>
    <row r="5587" spans="2:8">
      <c r="B5587" s="31">
        <v>35859</v>
      </c>
      <c r="C5587">
        <v>35.635014</v>
      </c>
      <c r="D5587">
        <f t="shared" si="177"/>
        <v>-7.97050819174647</v>
      </c>
      <c r="E5587">
        <v>-0.0073024525821711</v>
      </c>
      <c r="G5587">
        <v>5578</v>
      </c>
      <c r="H5587">
        <f ca="1" t="shared" si="178"/>
        <v>0.000365517066138338</v>
      </c>
    </row>
    <row r="5588" spans="2:8">
      <c r="B5588" s="31">
        <v>44251</v>
      </c>
      <c r="C5588">
        <v>319.664185</v>
      </c>
      <c r="D5588">
        <f t="shared" si="177"/>
        <v>-0.894117434519604</v>
      </c>
      <c r="E5588">
        <v>-0.00730594514365142</v>
      </c>
      <c r="G5588">
        <v>5579</v>
      </c>
      <c r="H5588">
        <f ca="1" t="shared" si="178"/>
        <v>0.0266991921252772</v>
      </c>
    </row>
    <row r="5589" spans="2:8">
      <c r="B5589" s="31">
        <v>45152</v>
      </c>
      <c r="C5589">
        <v>605.481506</v>
      </c>
      <c r="D5589">
        <f t="shared" si="177"/>
        <v>0.967080718729665</v>
      </c>
      <c r="E5589">
        <v>-0.00732696367442821</v>
      </c>
      <c r="G5589">
        <v>5580</v>
      </c>
      <c r="H5589">
        <f ca="1" t="shared" si="178"/>
        <v>0.0246699306248689</v>
      </c>
    </row>
    <row r="5590" spans="2:8">
      <c r="B5590" s="31">
        <v>37375</v>
      </c>
      <c r="C5590">
        <v>19.932016</v>
      </c>
      <c r="D5590">
        <f t="shared" si="177"/>
        <v>-5.36591928282618</v>
      </c>
      <c r="E5590">
        <v>-0.00732996602049677</v>
      </c>
      <c r="G5590">
        <v>5581</v>
      </c>
      <c r="H5590">
        <f ca="1" t="shared" si="178"/>
        <v>-0.0104224653213164</v>
      </c>
    </row>
    <row r="5591" spans="2:8">
      <c r="B5591" s="31">
        <v>39281</v>
      </c>
      <c r="C5591">
        <v>126.885605</v>
      </c>
      <c r="D5591">
        <f t="shared" si="177"/>
        <v>0.519818926662327</v>
      </c>
      <c r="E5591">
        <v>-0.00733172214452537</v>
      </c>
      <c r="G5591">
        <v>5582</v>
      </c>
      <c r="H5591">
        <f ca="1" t="shared" si="178"/>
        <v>-0.0348265784834773</v>
      </c>
    </row>
    <row r="5592" spans="2:8">
      <c r="B5592" s="31">
        <v>38167</v>
      </c>
      <c r="C5592">
        <v>60.928066</v>
      </c>
      <c r="D5592">
        <f t="shared" si="177"/>
        <v>-0.138114526727305</v>
      </c>
      <c r="E5592">
        <v>-0.00733850636256853</v>
      </c>
      <c r="G5592">
        <v>5583</v>
      </c>
      <c r="H5592">
        <f ca="1" t="shared" si="178"/>
        <v>-0.0138433185992917</v>
      </c>
    </row>
    <row r="5593" spans="2:8">
      <c r="B5593" s="31">
        <v>35291</v>
      </c>
      <c r="C5593">
        <v>69.343117</v>
      </c>
      <c r="D5593">
        <f t="shared" si="177"/>
        <v>-4.85010639195812</v>
      </c>
      <c r="E5593">
        <v>-0.00734397330307489</v>
      </c>
      <c r="G5593">
        <v>5584</v>
      </c>
      <c r="H5593">
        <f ca="1" t="shared" si="178"/>
        <v>0.051727506030803</v>
      </c>
    </row>
    <row r="5594" spans="2:8">
      <c r="B5594" s="31">
        <v>42489</v>
      </c>
      <c r="C5594">
        <v>405.664612</v>
      </c>
      <c r="D5594">
        <f t="shared" si="177"/>
        <v>0.817078064477559</v>
      </c>
      <c r="E5594">
        <v>-0.00734659842599236</v>
      </c>
      <c r="G5594">
        <v>5585</v>
      </c>
      <c r="H5594">
        <f ca="1" t="shared" si="178"/>
        <v>-0.0315851566039774</v>
      </c>
    </row>
    <row r="5595" spans="2:8">
      <c r="B5595" s="31">
        <v>38076</v>
      </c>
      <c r="C5595">
        <v>74.204956</v>
      </c>
      <c r="D5595">
        <f t="shared" si="177"/>
        <v>0.35922496874737</v>
      </c>
      <c r="E5595">
        <v>-0.00734830972745274</v>
      </c>
      <c r="G5595">
        <v>5586</v>
      </c>
      <c r="H5595">
        <f ca="1" t="shared" si="178"/>
        <v>0.0313474300657238</v>
      </c>
    </row>
    <row r="5596" spans="2:8">
      <c r="B5596" s="31">
        <v>34884</v>
      </c>
      <c r="C5596">
        <v>47.548683</v>
      </c>
      <c r="D5596">
        <f t="shared" si="177"/>
        <v>0.385238661604991</v>
      </c>
      <c r="E5596">
        <v>-0.00735299019743624</v>
      </c>
      <c r="G5596">
        <v>5587</v>
      </c>
      <c r="H5596">
        <f ca="1" t="shared" si="178"/>
        <v>-0.0120904306323427</v>
      </c>
    </row>
    <row r="5597" spans="2:8">
      <c r="B5597" s="31">
        <v>34312</v>
      </c>
      <c r="C5597">
        <v>29.231092</v>
      </c>
      <c r="D5597">
        <f t="shared" si="177"/>
        <v>-5.21114647376157</v>
      </c>
      <c r="E5597">
        <v>-0.00735316354243624</v>
      </c>
      <c r="G5597">
        <v>5588</v>
      </c>
      <c r="H5597">
        <f ca="1" t="shared" si="178"/>
        <v>0.00888750838290724</v>
      </c>
    </row>
    <row r="5598" spans="2:8">
      <c r="B5598" s="31">
        <v>40752</v>
      </c>
      <c r="C5598">
        <v>181.558594</v>
      </c>
      <c r="D5598">
        <f t="shared" si="177"/>
        <v>0.833439374398328</v>
      </c>
      <c r="E5598">
        <v>-0.0073629508278743</v>
      </c>
      <c r="G5598">
        <v>5589</v>
      </c>
      <c r="H5598">
        <f ca="1" t="shared" si="178"/>
        <v>0.0626208418512273</v>
      </c>
    </row>
    <row r="5599" spans="2:8">
      <c r="B5599" s="31">
        <v>36209</v>
      </c>
      <c r="C5599">
        <v>30.240513</v>
      </c>
      <c r="D5599">
        <f t="shared" si="177"/>
        <v>-3.22631844902896</v>
      </c>
      <c r="E5599">
        <v>-0.00737123738608531</v>
      </c>
      <c r="G5599">
        <v>5590</v>
      </c>
      <c r="H5599">
        <f ca="1" t="shared" si="178"/>
        <v>0.000932952056126686</v>
      </c>
    </row>
    <row r="5600" spans="2:8">
      <c r="B5600" s="31">
        <v>43724</v>
      </c>
      <c r="C5600">
        <v>127.806038</v>
      </c>
      <c r="D5600">
        <f t="shared" si="177"/>
        <v>-2.25855339479344</v>
      </c>
      <c r="E5600">
        <v>-0.00738732703692757</v>
      </c>
      <c r="G5600">
        <v>5591</v>
      </c>
      <c r="H5600">
        <f ca="1" t="shared" si="178"/>
        <v>-0.00409305682589468</v>
      </c>
    </row>
    <row r="5601" spans="2:8">
      <c r="B5601" s="31">
        <v>44951</v>
      </c>
      <c r="C5601">
        <v>416.462799</v>
      </c>
      <c r="D5601">
        <f t="shared" si="177"/>
        <v>0.823210019774179</v>
      </c>
      <c r="E5601">
        <v>-0.00739778440570866</v>
      </c>
      <c r="G5601">
        <v>5592</v>
      </c>
      <c r="H5601">
        <f ca="1" t="shared" si="178"/>
        <v>-0.0161135166955369</v>
      </c>
    </row>
    <row r="5602" spans="2:8">
      <c r="B5602" s="31">
        <v>39650</v>
      </c>
      <c r="C5602">
        <v>73.62645</v>
      </c>
      <c r="D5602">
        <f t="shared" si="177"/>
        <v>0.299396263163578</v>
      </c>
      <c r="E5602">
        <v>-0.0074019866501779</v>
      </c>
      <c r="G5602">
        <v>5593</v>
      </c>
      <c r="H5602">
        <f ca="1" t="shared" si="178"/>
        <v>0.00715852610530949</v>
      </c>
    </row>
    <row r="5603" spans="2:8">
      <c r="B5603" s="31">
        <v>35524</v>
      </c>
      <c r="C5603">
        <v>51.582966</v>
      </c>
      <c r="D5603">
        <f t="shared" si="177"/>
        <v>0.437485525745069</v>
      </c>
      <c r="E5603">
        <v>-0.00740413027044634</v>
      </c>
      <c r="G5603">
        <v>5594</v>
      </c>
      <c r="H5603">
        <f ca="1" t="shared" si="178"/>
        <v>-0.0203566327106376</v>
      </c>
    </row>
    <row r="5604" spans="2:8">
      <c r="B5604" s="31">
        <v>33836</v>
      </c>
      <c r="C5604">
        <v>29.016165</v>
      </c>
      <c r="D5604">
        <f t="shared" si="177"/>
        <v>-0.641958198128526</v>
      </c>
      <c r="E5604">
        <v>-0.0074071470161546</v>
      </c>
      <c r="G5604">
        <v>5595</v>
      </c>
      <c r="H5604">
        <f ca="1" t="shared" si="178"/>
        <v>0.00751020099968318</v>
      </c>
    </row>
    <row r="5605" spans="2:8">
      <c r="B5605" s="31">
        <v>35423</v>
      </c>
      <c r="C5605">
        <v>47.64333</v>
      </c>
      <c r="D5605">
        <f t="shared" si="177"/>
        <v>-6.87074486607044</v>
      </c>
      <c r="E5605">
        <v>-0.00742284386922586</v>
      </c>
      <c r="G5605">
        <v>5596</v>
      </c>
      <c r="H5605">
        <f ca="1" t="shared" si="178"/>
        <v>0.0142805804000052</v>
      </c>
    </row>
    <row r="5606" spans="2:8">
      <c r="B5606" s="31">
        <v>41599</v>
      </c>
      <c r="C5606">
        <v>374.988495</v>
      </c>
      <c r="D5606">
        <f t="shared" si="177"/>
        <v>0.83215731725316</v>
      </c>
      <c r="E5606">
        <v>-0.0074382975403018</v>
      </c>
      <c r="G5606">
        <v>5597</v>
      </c>
      <c r="H5606">
        <f ca="1" t="shared" si="178"/>
        <v>-0.0328390578867355</v>
      </c>
    </row>
    <row r="5607" spans="2:8">
      <c r="B5607" s="31">
        <v>35153</v>
      </c>
      <c r="C5607">
        <v>62.939075</v>
      </c>
      <c r="D5607">
        <f t="shared" si="177"/>
        <v>-7.26286965609202</v>
      </c>
      <c r="E5607">
        <v>-0.00744356347785537</v>
      </c>
      <c r="G5607">
        <v>5598</v>
      </c>
      <c r="H5607">
        <f ca="1" t="shared" si="178"/>
        <v>-0.015282425325383</v>
      </c>
    </row>
    <row r="5608" spans="2:8">
      <c r="B5608" s="31">
        <v>42116</v>
      </c>
      <c r="C5608">
        <v>520.057373</v>
      </c>
      <c r="D5608">
        <f t="shared" si="177"/>
        <v>0.721955885048091</v>
      </c>
      <c r="E5608">
        <v>-0.00744992802938314</v>
      </c>
      <c r="G5608">
        <v>5599</v>
      </c>
      <c r="H5608">
        <f ca="1" t="shared" si="178"/>
        <v>0.0452933125013439</v>
      </c>
    </row>
    <row r="5609" spans="2:8">
      <c r="B5609" s="31">
        <v>40353</v>
      </c>
      <c r="C5609">
        <v>144.598892</v>
      </c>
      <c r="D5609">
        <f t="shared" si="177"/>
        <v>-2.5491468219549</v>
      </c>
      <c r="E5609">
        <v>-0.00745048585849457</v>
      </c>
      <c r="G5609">
        <v>5600</v>
      </c>
      <c r="H5609">
        <f ca="1" t="shared" si="178"/>
        <v>-0.0097481082562239</v>
      </c>
    </row>
    <row r="5610" spans="2:8">
      <c r="B5610" s="31">
        <v>42138</v>
      </c>
      <c r="C5610">
        <v>513.202698</v>
      </c>
      <c r="D5610">
        <f t="shared" si="177"/>
        <v>0.428820502810373</v>
      </c>
      <c r="E5610">
        <v>-0.00745262449886807</v>
      </c>
      <c r="G5610">
        <v>5601</v>
      </c>
      <c r="H5610">
        <f ca="1" t="shared" si="178"/>
        <v>-0.0092780796772455</v>
      </c>
    </row>
    <row r="5611" spans="2:8">
      <c r="B5611" s="31">
        <v>41344</v>
      </c>
      <c r="C5611">
        <v>293.130859</v>
      </c>
      <c r="D5611">
        <f t="shared" si="177"/>
        <v>0.781823990765844</v>
      </c>
      <c r="E5611">
        <v>-0.00746160266940715</v>
      </c>
      <c r="G5611">
        <v>5602</v>
      </c>
      <c r="H5611">
        <f ca="1" t="shared" si="178"/>
        <v>0.00713288044090045</v>
      </c>
    </row>
    <row r="5612" spans="2:8">
      <c r="B5612" s="31">
        <v>38190</v>
      </c>
      <c r="C5612">
        <v>63.954121</v>
      </c>
      <c r="D5612">
        <f t="shared" si="177"/>
        <v>0.276209472099538</v>
      </c>
      <c r="E5612">
        <v>-0.00749069790201638</v>
      </c>
      <c r="G5612">
        <v>5603</v>
      </c>
      <c r="H5612">
        <f ca="1" t="shared" si="178"/>
        <v>0.00475416783703879</v>
      </c>
    </row>
    <row r="5613" spans="2:8">
      <c r="B5613" s="31">
        <v>35891</v>
      </c>
      <c r="C5613">
        <v>46.289387</v>
      </c>
      <c r="D5613">
        <f t="shared" si="177"/>
        <v>-8.29590002995719</v>
      </c>
      <c r="E5613">
        <v>-0.0074951521825079</v>
      </c>
      <c r="G5613">
        <v>5604</v>
      </c>
      <c r="H5613">
        <f ca="1" t="shared" si="178"/>
        <v>0.0172548612674759</v>
      </c>
    </row>
    <row r="5614" spans="2:8">
      <c r="B5614" s="31">
        <v>42188</v>
      </c>
      <c r="C5614">
        <v>430.301514</v>
      </c>
      <c r="D5614">
        <f t="shared" si="177"/>
        <v>-0.0447494056458282</v>
      </c>
      <c r="E5614">
        <v>-0.00750319693274422</v>
      </c>
      <c r="G5614">
        <v>5605</v>
      </c>
      <c r="H5614">
        <f ca="1" t="shared" si="178"/>
        <v>-0.0107696446186194</v>
      </c>
    </row>
    <row r="5615" spans="2:8">
      <c r="B5615" s="31">
        <v>42905</v>
      </c>
      <c r="C5615">
        <v>449.557251</v>
      </c>
      <c r="D5615">
        <f t="shared" si="177"/>
        <v>0.908608438839306</v>
      </c>
      <c r="E5615">
        <v>-0.0075162796117373</v>
      </c>
      <c r="G5615">
        <v>5606</v>
      </c>
      <c r="H5615">
        <f ca="1" t="shared" si="178"/>
        <v>-0.0364160499359437</v>
      </c>
    </row>
    <row r="5616" spans="2:8">
      <c r="B5616" s="31">
        <v>36451</v>
      </c>
      <c r="C5616">
        <v>41.085739</v>
      </c>
      <c r="D5616">
        <f t="shared" si="177"/>
        <v>-7.01988865284862</v>
      </c>
      <c r="E5616">
        <v>-0.00753400103135556</v>
      </c>
      <c r="G5616">
        <v>5607</v>
      </c>
      <c r="H5616">
        <f ca="1" t="shared" si="178"/>
        <v>0.0526499619755757</v>
      </c>
    </row>
    <row r="5617" spans="2:8">
      <c r="B5617" s="31">
        <v>43214</v>
      </c>
      <c r="C5617">
        <v>329.503052</v>
      </c>
      <c r="D5617">
        <f t="shared" si="177"/>
        <v>0.408859936751056</v>
      </c>
      <c r="E5617">
        <v>-0.0075403186250305</v>
      </c>
      <c r="G5617">
        <v>5608</v>
      </c>
      <c r="H5617">
        <f ca="1" t="shared" si="178"/>
        <v>0.0189918391213783</v>
      </c>
    </row>
    <row r="5618" spans="2:8">
      <c r="B5618" s="31">
        <v>40409</v>
      </c>
      <c r="C5618">
        <v>194.782455</v>
      </c>
      <c r="D5618">
        <f t="shared" si="177"/>
        <v>0.853791615882447</v>
      </c>
      <c r="E5618">
        <v>-0.00754493006056419</v>
      </c>
      <c r="G5618">
        <v>5609</v>
      </c>
      <c r="H5618">
        <f ca="1" t="shared" si="178"/>
        <v>-0.0259041320566118</v>
      </c>
    </row>
    <row r="5619" spans="2:8">
      <c r="B5619" s="31">
        <v>33499</v>
      </c>
      <c r="C5619">
        <v>28.478828</v>
      </c>
      <c r="D5619">
        <f t="shared" si="177"/>
        <v>-24.043135834101</v>
      </c>
      <c r="E5619">
        <v>-0.00754736114842923</v>
      </c>
      <c r="G5619">
        <v>5610</v>
      </c>
      <c r="H5619">
        <f ca="1" t="shared" si="178"/>
        <v>-0.0124945492472375</v>
      </c>
    </row>
    <row r="5620" spans="2:8">
      <c r="B5620" s="31">
        <v>45272</v>
      </c>
      <c r="C5620">
        <v>713.199158</v>
      </c>
      <c r="D5620">
        <f t="shared" si="177"/>
        <v>0.833637506902385</v>
      </c>
      <c r="E5620">
        <v>-0.00754818894500158</v>
      </c>
      <c r="G5620">
        <v>5611</v>
      </c>
      <c r="H5620">
        <f ca="1" t="shared" si="178"/>
        <v>0.0186177900319573</v>
      </c>
    </row>
    <row r="5621" spans="2:8">
      <c r="B5621" s="31">
        <v>39510</v>
      </c>
      <c r="C5621">
        <v>118.64959</v>
      </c>
      <c r="D5621">
        <f t="shared" si="177"/>
        <v>0.455980817127139</v>
      </c>
      <c r="E5621">
        <v>-0.0075530223071146</v>
      </c>
      <c r="G5621">
        <v>5612</v>
      </c>
      <c r="H5621">
        <f ca="1" t="shared" si="178"/>
        <v>-0.0103739665073555</v>
      </c>
    </row>
    <row r="5622" spans="2:8">
      <c r="B5622" s="31">
        <v>35321</v>
      </c>
      <c r="C5622">
        <v>64.547653</v>
      </c>
      <c r="D5622">
        <f t="shared" si="177"/>
        <v>-8.28230592675461</v>
      </c>
      <c r="E5622">
        <v>-0.00756087909191688</v>
      </c>
      <c r="G5622">
        <v>5613</v>
      </c>
      <c r="H5622">
        <f ca="1" t="shared" si="178"/>
        <v>0.068380090836146</v>
      </c>
    </row>
    <row r="5623" spans="2:8">
      <c r="B5623" s="31">
        <v>45169</v>
      </c>
      <c r="C5623">
        <v>599.151062</v>
      </c>
      <c r="D5623">
        <f t="shared" si="177"/>
        <v>0.976323693806621</v>
      </c>
      <c r="E5623">
        <v>-0.00757073013416445</v>
      </c>
      <c r="G5623">
        <v>5614</v>
      </c>
      <c r="H5623">
        <f ca="1" t="shared" si="178"/>
        <v>0.014831712243301</v>
      </c>
    </row>
    <row r="5624" spans="2:8">
      <c r="B5624" s="31">
        <v>33290</v>
      </c>
      <c r="C5624">
        <v>14.185684</v>
      </c>
      <c r="D5624">
        <f t="shared" si="177"/>
        <v>-1</v>
      </c>
      <c r="E5624">
        <v>-0.00757538374603579</v>
      </c>
      <c r="G5624">
        <v>5615</v>
      </c>
      <c r="H5624">
        <f ca="1" t="shared" si="178"/>
        <v>-0.0861269907750197</v>
      </c>
    </row>
    <row r="5625" spans="2:8">
      <c r="B5625" s="31">
        <v>33477</v>
      </c>
      <c r="C5625">
        <v>28.371368</v>
      </c>
      <c r="D5625">
        <f t="shared" si="177"/>
        <v>-1.16914619696872</v>
      </c>
      <c r="E5625">
        <v>-0.00757545423964041</v>
      </c>
      <c r="G5625">
        <v>5616</v>
      </c>
      <c r="H5625">
        <f ca="1" t="shared" si="178"/>
        <v>0.0162755667253009</v>
      </c>
    </row>
    <row r="5626" spans="2:8">
      <c r="B5626" s="31">
        <v>35341</v>
      </c>
      <c r="C5626">
        <v>61.541645</v>
      </c>
      <c r="D5626">
        <f t="shared" si="177"/>
        <v>-6.11517852667084</v>
      </c>
      <c r="E5626">
        <v>-0.00758554634020581</v>
      </c>
      <c r="G5626">
        <v>5617</v>
      </c>
      <c r="H5626">
        <f ca="1" t="shared" si="178"/>
        <v>0.0070342462186776</v>
      </c>
    </row>
    <row r="5627" spans="2:8">
      <c r="B5627" s="31">
        <v>42846</v>
      </c>
      <c r="C5627">
        <v>437.879791</v>
      </c>
      <c r="D5627">
        <f t="shared" si="177"/>
        <v>0.530521599248685</v>
      </c>
      <c r="E5627">
        <v>-0.0076032625127475</v>
      </c>
      <c r="G5627">
        <v>5618</v>
      </c>
      <c r="H5627">
        <f ca="1" t="shared" si="178"/>
        <v>0.0691789952043867</v>
      </c>
    </row>
    <row r="5628" spans="2:8">
      <c r="B5628" s="31">
        <v>40451</v>
      </c>
      <c r="C5628">
        <v>205.575104</v>
      </c>
      <c r="D5628">
        <f t="shared" si="177"/>
        <v>-3.79581430249453</v>
      </c>
      <c r="E5628">
        <v>-0.00760404333785471</v>
      </c>
      <c r="G5628">
        <v>5619</v>
      </c>
      <c r="H5628">
        <f ca="1" t="shared" si="178"/>
        <v>0.0335976748442818</v>
      </c>
    </row>
    <row r="5629" spans="2:8">
      <c r="B5629" s="31">
        <v>45461</v>
      </c>
      <c r="C5629">
        <v>985.900024</v>
      </c>
      <c r="D5629">
        <f t="shared" si="177"/>
        <v>0.946990989220221</v>
      </c>
      <c r="E5629">
        <v>-0.0076072622146523</v>
      </c>
      <c r="G5629">
        <v>5620</v>
      </c>
      <c r="H5629">
        <f ca="1" t="shared" si="178"/>
        <v>0.0804782329825332</v>
      </c>
    </row>
    <row r="5630" spans="2:8">
      <c r="B5630" s="31">
        <v>35068</v>
      </c>
      <c r="C5630">
        <v>52.261585</v>
      </c>
      <c r="D5630">
        <f t="shared" si="177"/>
        <v>-1.46555107350839</v>
      </c>
      <c r="E5630">
        <v>-0.00762661522799213</v>
      </c>
      <c r="G5630">
        <v>5621</v>
      </c>
      <c r="H5630">
        <f ca="1" t="shared" si="178"/>
        <v>-0.0171311557274619</v>
      </c>
    </row>
    <row r="5631" spans="2:8">
      <c r="B5631" s="31">
        <v>40232</v>
      </c>
      <c r="C5631">
        <v>128.853607</v>
      </c>
      <c r="D5631">
        <f t="shared" si="177"/>
        <v>-1.57222919650204</v>
      </c>
      <c r="E5631">
        <v>-0.00764611890142898</v>
      </c>
      <c r="G5631">
        <v>5622</v>
      </c>
      <c r="H5631">
        <f ca="1" t="shared" si="178"/>
        <v>-0.00428450026404203</v>
      </c>
    </row>
    <row r="5632" spans="2:8">
      <c r="B5632" s="31">
        <v>43223</v>
      </c>
      <c r="C5632">
        <v>331.44101</v>
      </c>
      <c r="D5632">
        <f t="shared" si="177"/>
        <v>-0.407496172546662</v>
      </c>
      <c r="E5632">
        <v>-0.00764622036361762</v>
      </c>
      <c r="G5632">
        <v>5623</v>
      </c>
      <c r="H5632">
        <f ca="1" t="shared" si="178"/>
        <v>0.00613738684108042</v>
      </c>
    </row>
    <row r="5633" spans="2:8">
      <c r="B5633" s="31">
        <v>45035</v>
      </c>
      <c r="C5633">
        <v>466.501953</v>
      </c>
      <c r="D5633">
        <f t="shared" si="177"/>
        <v>0.0695568256281234</v>
      </c>
      <c r="E5633">
        <v>-0.00766946414048555</v>
      </c>
      <c r="G5633">
        <v>5624</v>
      </c>
      <c r="H5633">
        <f ca="1" t="shared" si="178"/>
        <v>-0.0114433246568753</v>
      </c>
    </row>
    <row r="5634" spans="2:8">
      <c r="B5634" s="31">
        <v>44966</v>
      </c>
      <c r="C5634">
        <v>434.053558</v>
      </c>
      <c r="D5634">
        <f t="shared" si="177"/>
        <v>0.209730995915486</v>
      </c>
      <c r="E5634">
        <v>-0.00767028846702831</v>
      </c>
      <c r="G5634">
        <v>5625</v>
      </c>
      <c r="H5634">
        <f ca="1" t="shared" si="178"/>
        <v>-0.0489897961644804</v>
      </c>
    </row>
    <row r="5635" spans="2:8">
      <c r="B5635" s="31">
        <v>43167</v>
      </c>
      <c r="C5635">
        <v>343.019073</v>
      </c>
      <c r="D5635">
        <f t="shared" si="177"/>
        <v>0.34057649616469</v>
      </c>
      <c r="E5635">
        <v>-0.00767781504674529</v>
      </c>
      <c r="G5635">
        <v>5626</v>
      </c>
      <c r="H5635">
        <f ca="1" t="shared" si="178"/>
        <v>-0.0125156280352052</v>
      </c>
    </row>
    <row r="5636" spans="2:8">
      <c r="B5636" s="31">
        <v>43376</v>
      </c>
      <c r="C5636">
        <v>226.194839</v>
      </c>
      <c r="D5636">
        <f t="shared" si="177"/>
        <v>0.876471567063473</v>
      </c>
      <c r="E5636">
        <v>-0.0076889331679225</v>
      </c>
      <c r="G5636">
        <v>5627</v>
      </c>
      <c r="H5636">
        <f ca="1" t="shared" si="178"/>
        <v>-0.0246406931303898</v>
      </c>
    </row>
    <row r="5637" spans="2:8">
      <c r="B5637" s="31">
        <v>33555</v>
      </c>
      <c r="C5637">
        <v>27.941494</v>
      </c>
      <c r="D5637">
        <f t="shared" si="177"/>
        <v>-14.0194584083442</v>
      </c>
      <c r="E5637">
        <v>-0.00769232310913656</v>
      </c>
      <c r="G5637">
        <v>5628</v>
      </c>
      <c r="H5637">
        <f ca="1" t="shared" si="178"/>
        <v>-0.0118681955440668</v>
      </c>
    </row>
    <row r="5638" spans="2:8">
      <c r="B5638" s="31">
        <v>41751</v>
      </c>
      <c r="C5638">
        <v>419.666107</v>
      </c>
      <c r="D5638">
        <f t="shared" si="177"/>
        <v>0.0775113082934762</v>
      </c>
      <c r="E5638">
        <v>-0.00769589429817825</v>
      </c>
      <c r="G5638">
        <v>5629</v>
      </c>
      <c r="H5638">
        <f ca="1" t="shared" si="178"/>
        <v>-0.0267164604074158</v>
      </c>
    </row>
    <row r="5639" spans="2:8">
      <c r="B5639" s="31">
        <v>42507</v>
      </c>
      <c r="C5639">
        <v>387.137238</v>
      </c>
      <c r="D5639">
        <f t="shared" si="177"/>
        <v>-1.52013804468998</v>
      </c>
      <c r="E5639">
        <v>-0.0076982648721588</v>
      </c>
      <c r="G5639">
        <v>5630</v>
      </c>
      <c r="H5639">
        <f ca="1" t="shared" si="178"/>
        <v>-0.0271905312434686</v>
      </c>
    </row>
    <row r="5640" spans="2:8">
      <c r="B5640" s="31">
        <v>45378</v>
      </c>
      <c r="C5640">
        <v>975.639282</v>
      </c>
      <c r="D5640">
        <f t="shared" si="177"/>
        <v>0.971470988803421</v>
      </c>
      <c r="E5640">
        <v>-0.00771466887287553</v>
      </c>
      <c r="G5640">
        <v>5631</v>
      </c>
      <c r="H5640">
        <f ca="1" t="shared" si="178"/>
        <v>0.023911819439464</v>
      </c>
    </row>
    <row r="5641" spans="2:8">
      <c r="B5641" s="31">
        <v>33842</v>
      </c>
      <c r="C5641">
        <v>27.834024</v>
      </c>
      <c r="D5641">
        <f t="shared" si="177"/>
        <v>0</v>
      </c>
      <c r="E5641">
        <v>-0.00772205987894534</v>
      </c>
      <c r="G5641">
        <v>5632</v>
      </c>
      <c r="H5641">
        <f ca="1" t="shared" si="178"/>
        <v>0.0153346542715427</v>
      </c>
    </row>
    <row r="5642" spans="2:8">
      <c r="B5642" s="31">
        <v>33511</v>
      </c>
      <c r="C5642">
        <v>27.834024</v>
      </c>
      <c r="D5642">
        <f t="shared" ref="D5642:D5705" si="179">(C5642-C5643)/C5642</f>
        <v>-0.949464044437125</v>
      </c>
      <c r="E5642">
        <v>-0.00772205987894534</v>
      </c>
      <c r="G5642">
        <v>5633</v>
      </c>
      <c r="H5642">
        <f ca="1" t="shared" si="178"/>
        <v>-0.0314405559039904</v>
      </c>
    </row>
    <row r="5643" spans="2:8">
      <c r="B5643" s="31">
        <v>35012</v>
      </c>
      <c r="C5643">
        <v>54.261429</v>
      </c>
      <c r="D5643">
        <f t="shared" si="179"/>
        <v>0.154466849739619</v>
      </c>
      <c r="E5643">
        <v>-0.00773225120923379</v>
      </c>
      <c r="G5643">
        <v>5634</v>
      </c>
      <c r="H5643">
        <f ca="1" t="shared" ref="H5643:H5706" si="180">_xlfn.NORM.INV(RAND(),N$12,N$13)</f>
        <v>0.00442922443046559</v>
      </c>
    </row>
    <row r="5644" spans="2:8">
      <c r="B5644" s="31">
        <v>36417</v>
      </c>
      <c r="C5644">
        <v>45.879837</v>
      </c>
      <c r="D5644">
        <f t="shared" si="179"/>
        <v>0.124672609451511</v>
      </c>
      <c r="E5644">
        <v>-0.00773394203645481</v>
      </c>
      <c r="G5644">
        <v>5635</v>
      </c>
      <c r="H5644">
        <f ca="1" t="shared" si="180"/>
        <v>-0.00564801530711946</v>
      </c>
    </row>
    <row r="5645" spans="2:8">
      <c r="B5645" s="31">
        <v>35912</v>
      </c>
      <c r="C5645">
        <v>40.159878</v>
      </c>
      <c r="D5645">
        <f t="shared" si="179"/>
        <v>-5.05263820771567</v>
      </c>
      <c r="E5645">
        <v>-0.00773911713576427</v>
      </c>
      <c r="G5645">
        <v>5636</v>
      </c>
      <c r="H5645">
        <f ca="1" t="shared" si="180"/>
        <v>0.0372312271262937</v>
      </c>
    </row>
    <row r="5646" spans="2:8">
      <c r="B5646" s="31">
        <v>40547</v>
      </c>
      <c r="C5646">
        <v>243.073212</v>
      </c>
      <c r="D5646">
        <f t="shared" si="179"/>
        <v>0.885933300622201</v>
      </c>
      <c r="E5646">
        <v>-0.00774040456584742</v>
      </c>
      <c r="G5646">
        <v>5637</v>
      </c>
      <c r="H5646">
        <f ca="1" t="shared" si="180"/>
        <v>-0.00373372289711771</v>
      </c>
    </row>
    <row r="5647" spans="2:8">
      <c r="B5647" s="31">
        <v>33556</v>
      </c>
      <c r="C5647">
        <v>27.726559</v>
      </c>
      <c r="D5647">
        <f t="shared" si="179"/>
        <v>-16.101092457957</v>
      </c>
      <c r="E5647">
        <v>-0.00775195364127215</v>
      </c>
      <c r="G5647">
        <v>5638</v>
      </c>
      <c r="H5647">
        <f ca="1" t="shared" si="180"/>
        <v>0.0764253825725655</v>
      </c>
    </row>
    <row r="5648" spans="2:8">
      <c r="B5648" s="31">
        <v>45051</v>
      </c>
      <c r="C5648">
        <v>474.154449</v>
      </c>
      <c r="D5648">
        <f t="shared" si="179"/>
        <v>0.842476920426407</v>
      </c>
      <c r="E5648">
        <v>-0.00775511862802323</v>
      </c>
      <c r="G5648">
        <v>5639</v>
      </c>
      <c r="H5648">
        <f ca="1" t="shared" si="180"/>
        <v>0.0124579196702107</v>
      </c>
    </row>
    <row r="5649" spans="2:8">
      <c r="B5649" s="31">
        <v>35262</v>
      </c>
      <c r="C5649">
        <v>74.690269</v>
      </c>
      <c r="D5649">
        <f t="shared" si="179"/>
        <v>-1.39840006467241</v>
      </c>
      <c r="E5649">
        <v>-0.00776522842620908</v>
      </c>
      <c r="G5649">
        <v>5640</v>
      </c>
      <c r="H5649">
        <f ca="1" t="shared" si="180"/>
        <v>-0.0490331672266991</v>
      </c>
    </row>
    <row r="5650" spans="2:8">
      <c r="B5650" s="31">
        <v>43500</v>
      </c>
      <c r="C5650">
        <v>179.137146</v>
      </c>
      <c r="D5650">
        <f t="shared" si="179"/>
        <v>0.278829724126564</v>
      </c>
      <c r="E5650">
        <v>-0.00776699322875223</v>
      </c>
      <c r="G5650">
        <v>5641</v>
      </c>
      <c r="H5650">
        <f ca="1" t="shared" si="180"/>
        <v>0.0358219901142951</v>
      </c>
    </row>
    <row r="5651" spans="2:8">
      <c r="B5651" s="31">
        <v>38771</v>
      </c>
      <c r="C5651">
        <v>129.188385</v>
      </c>
      <c r="D5651">
        <f t="shared" si="179"/>
        <v>-2.56447926026786</v>
      </c>
      <c r="E5651">
        <v>-0.00776827576256173</v>
      </c>
      <c r="G5651">
        <v>5642</v>
      </c>
      <c r="H5651">
        <f ca="1" t="shared" si="180"/>
        <v>-0.0166733668794714</v>
      </c>
    </row>
    <row r="5652" spans="2:8">
      <c r="B5652" s="31">
        <v>42732</v>
      </c>
      <c r="C5652">
        <v>460.489319</v>
      </c>
      <c r="D5652">
        <f t="shared" si="179"/>
        <v>0.333441201922862</v>
      </c>
      <c r="E5652">
        <v>-0.00776960474950772</v>
      </c>
      <c r="G5652">
        <v>5643</v>
      </c>
      <c r="H5652">
        <f ca="1" t="shared" si="180"/>
        <v>0.0347454113675707</v>
      </c>
    </row>
    <row r="5653" spans="2:8">
      <c r="B5653" s="31">
        <v>44396</v>
      </c>
      <c r="C5653">
        <v>306.943207</v>
      </c>
      <c r="D5653">
        <f t="shared" si="179"/>
        <v>0.910018881766619</v>
      </c>
      <c r="E5653">
        <v>-0.00777069485691546</v>
      </c>
      <c r="G5653">
        <v>5644</v>
      </c>
      <c r="H5653">
        <f ca="1" t="shared" si="180"/>
        <v>-0.025605784340324</v>
      </c>
    </row>
    <row r="5654" spans="2:8">
      <c r="B5654" s="31">
        <v>33512</v>
      </c>
      <c r="C5654">
        <v>27.619093</v>
      </c>
      <c r="D5654">
        <f t="shared" si="179"/>
        <v>-17.0132406592787</v>
      </c>
      <c r="E5654">
        <v>-0.00778197169617409</v>
      </c>
      <c r="G5654">
        <v>5645</v>
      </c>
      <c r="H5654">
        <f ca="1" t="shared" si="180"/>
        <v>0.00168180628244908</v>
      </c>
    </row>
    <row r="5655" spans="2:8">
      <c r="B5655" s="31">
        <v>44596</v>
      </c>
      <c r="C5655">
        <v>497.509369</v>
      </c>
      <c r="D5655">
        <f t="shared" si="179"/>
        <v>0.117059544259557</v>
      </c>
      <c r="E5655">
        <v>-0.00779063720506542</v>
      </c>
      <c r="G5655">
        <v>5646</v>
      </c>
      <c r="H5655">
        <f ca="1" t="shared" si="180"/>
        <v>0.0106668949941762</v>
      </c>
    </row>
    <row r="5656" spans="2:8">
      <c r="B5656" s="31">
        <v>44963</v>
      </c>
      <c r="C5656">
        <v>439.271149</v>
      </c>
      <c r="D5656">
        <f t="shared" si="179"/>
        <v>0.975439277028412</v>
      </c>
      <c r="E5656">
        <v>-0.00780538400440235</v>
      </c>
      <c r="G5656">
        <v>5647</v>
      </c>
      <c r="H5656">
        <f ca="1" t="shared" si="180"/>
        <v>-0.0238509449122903</v>
      </c>
    </row>
    <row r="5657" spans="2:8">
      <c r="B5657" s="31">
        <v>36830</v>
      </c>
      <c r="C5657">
        <v>10.788817</v>
      </c>
      <c r="D5657">
        <f t="shared" si="179"/>
        <v>-13.035718837385</v>
      </c>
      <c r="E5657">
        <v>-0.00784034060453524</v>
      </c>
      <c r="G5657">
        <v>5648</v>
      </c>
      <c r="H5657">
        <f ca="1" t="shared" si="180"/>
        <v>-0.00667233716703953</v>
      </c>
    </row>
    <row r="5658" spans="2:8">
      <c r="B5658" s="31">
        <v>39006</v>
      </c>
      <c r="C5658">
        <v>151.428802</v>
      </c>
      <c r="D5658">
        <f t="shared" si="179"/>
        <v>-2.05343249694335</v>
      </c>
      <c r="E5658">
        <v>-0.00784459088568911</v>
      </c>
      <c r="G5658">
        <v>5649</v>
      </c>
      <c r="H5658">
        <f ca="1" t="shared" si="180"/>
        <v>-0.000232245563751821</v>
      </c>
    </row>
    <row r="5659" spans="2:8">
      <c r="B5659" s="31">
        <v>44778</v>
      </c>
      <c r="C5659">
        <v>462.377625</v>
      </c>
      <c r="D5659">
        <f t="shared" si="179"/>
        <v>0.0824288394145371</v>
      </c>
      <c r="E5659">
        <v>-0.00784519147093239</v>
      </c>
      <c r="G5659">
        <v>5650</v>
      </c>
      <c r="H5659">
        <f ca="1" t="shared" si="180"/>
        <v>-0.0295164034467639</v>
      </c>
    </row>
    <row r="5660" spans="2:8">
      <c r="B5660" s="31">
        <v>42920</v>
      </c>
      <c r="C5660">
        <v>424.264374</v>
      </c>
      <c r="D5660">
        <f t="shared" si="179"/>
        <v>0.121925552014414</v>
      </c>
      <c r="E5660">
        <v>-0.00784726506402352</v>
      </c>
      <c r="G5660">
        <v>5651</v>
      </c>
      <c r="H5660">
        <f ca="1" t="shared" si="180"/>
        <v>0.00619628710228182</v>
      </c>
    </row>
    <row r="5661" spans="2:8">
      <c r="B5661" s="31">
        <v>43139</v>
      </c>
      <c r="C5661">
        <v>372.535706</v>
      </c>
      <c r="D5661">
        <f t="shared" si="179"/>
        <v>0.926727334963162</v>
      </c>
      <c r="E5661">
        <v>-0.00786983087199693</v>
      </c>
      <c r="G5661">
        <v>5652</v>
      </c>
      <c r="H5661">
        <f ca="1" t="shared" si="180"/>
        <v>0.0321530070105164</v>
      </c>
    </row>
    <row r="5662" spans="2:8">
      <c r="B5662" s="31">
        <v>33819</v>
      </c>
      <c r="C5662">
        <v>27.296684</v>
      </c>
      <c r="D5662">
        <f t="shared" si="179"/>
        <v>-3.74949546985268</v>
      </c>
      <c r="E5662">
        <v>-0.00787406997860991</v>
      </c>
      <c r="G5662">
        <v>5653</v>
      </c>
      <c r="H5662">
        <f ca="1" t="shared" si="180"/>
        <v>0.0072484051936042</v>
      </c>
    </row>
    <row r="5663" spans="2:8">
      <c r="B5663" s="31">
        <v>40154</v>
      </c>
      <c r="C5663">
        <v>129.645477</v>
      </c>
      <c r="D5663">
        <f t="shared" si="179"/>
        <v>0.548724310683048</v>
      </c>
      <c r="E5663">
        <v>-0.00788341424359918</v>
      </c>
      <c r="G5663">
        <v>5654</v>
      </c>
      <c r="H5663">
        <f ca="1" t="shared" si="180"/>
        <v>0.0225276415408792</v>
      </c>
    </row>
    <row r="5664" spans="2:8">
      <c r="B5664" s="31">
        <v>35138</v>
      </c>
      <c r="C5664">
        <v>58.505852</v>
      </c>
      <c r="D5664">
        <f t="shared" si="179"/>
        <v>-2.7685175664137</v>
      </c>
      <c r="E5664">
        <v>-0.0078879972553857</v>
      </c>
      <c r="G5664">
        <v>5655</v>
      </c>
      <c r="H5664">
        <f ca="1" t="shared" si="180"/>
        <v>0.0422162966956287</v>
      </c>
    </row>
    <row r="5665" spans="2:8">
      <c r="B5665" s="31">
        <v>43580</v>
      </c>
      <c r="C5665">
        <v>220.480331</v>
      </c>
      <c r="D5665">
        <f t="shared" si="179"/>
        <v>0.758968780757137</v>
      </c>
      <c r="E5665">
        <v>-0.00788815034933887</v>
      </c>
      <c r="G5665">
        <v>5656</v>
      </c>
      <c r="H5665">
        <f ca="1" t="shared" si="180"/>
        <v>0.0470329756654463</v>
      </c>
    </row>
    <row r="5666" spans="2:8">
      <c r="B5666" s="31">
        <v>35041</v>
      </c>
      <c r="C5666">
        <v>53.142643</v>
      </c>
      <c r="D5666">
        <f t="shared" si="179"/>
        <v>-1.52190373745619</v>
      </c>
      <c r="E5666">
        <v>-0.00789475224256345</v>
      </c>
      <c r="G5666">
        <v>5657</v>
      </c>
      <c r="H5666">
        <f ca="1" t="shared" si="180"/>
        <v>0.0234318787436369</v>
      </c>
    </row>
    <row r="5667" spans="2:8">
      <c r="B5667" s="31">
        <v>39374</v>
      </c>
      <c r="C5667">
        <v>134.02063</v>
      </c>
      <c r="D5667">
        <f t="shared" si="179"/>
        <v>-2.66653679362647</v>
      </c>
      <c r="E5667">
        <v>-0.00789668724882119</v>
      </c>
      <c r="G5667">
        <v>5658</v>
      </c>
      <c r="H5667">
        <f ca="1" t="shared" si="180"/>
        <v>0.00328801301698891</v>
      </c>
    </row>
    <row r="5668" spans="2:8">
      <c r="B5668" s="31">
        <v>41985</v>
      </c>
      <c r="C5668">
        <v>491.391571</v>
      </c>
      <c r="D5668">
        <f t="shared" si="179"/>
        <v>0.407771459311417</v>
      </c>
      <c r="E5668">
        <v>-0.00790073584717638</v>
      </c>
      <c r="G5668">
        <v>5659</v>
      </c>
      <c r="H5668">
        <f ca="1" t="shared" si="180"/>
        <v>-0.0350611800817598</v>
      </c>
    </row>
    <row r="5669" spans="2:8">
      <c r="B5669" s="31">
        <v>41520</v>
      </c>
      <c r="C5669">
        <v>291.016113</v>
      </c>
      <c r="D5669">
        <f t="shared" si="179"/>
        <v>-1.68709133985306</v>
      </c>
      <c r="E5669">
        <v>-0.00790319812978879</v>
      </c>
      <c r="G5669">
        <v>5660</v>
      </c>
      <c r="H5669">
        <f ca="1" t="shared" si="180"/>
        <v>0.00528370872631738</v>
      </c>
    </row>
    <row r="5670" spans="2:8">
      <c r="B5670" s="31">
        <v>45293</v>
      </c>
      <c r="C5670">
        <v>781.986877</v>
      </c>
      <c r="D5670">
        <f t="shared" si="179"/>
        <v>0.573931205497711</v>
      </c>
      <c r="E5670">
        <v>-0.00790403033835051</v>
      </c>
      <c r="G5670">
        <v>5661</v>
      </c>
      <c r="H5670">
        <f ca="1" t="shared" si="180"/>
        <v>0.017631070980528</v>
      </c>
    </row>
    <row r="5671" spans="2:8">
      <c r="B5671" s="31">
        <v>44370</v>
      </c>
      <c r="C5671">
        <v>333.180206</v>
      </c>
      <c r="D5671">
        <f t="shared" si="179"/>
        <v>0.956240200535802</v>
      </c>
      <c r="E5671">
        <v>-0.00790454220440701</v>
      </c>
      <c r="G5671">
        <v>5662</v>
      </c>
      <c r="H5671">
        <f ca="1" t="shared" si="180"/>
        <v>-0.0343606851641476</v>
      </c>
    </row>
    <row r="5672" spans="2:8">
      <c r="B5672" s="31">
        <v>36914</v>
      </c>
      <c r="C5672">
        <v>14.579899</v>
      </c>
      <c r="D5672">
        <f t="shared" si="179"/>
        <v>-15.1405239501316</v>
      </c>
      <c r="E5672">
        <v>-0.00791130308927384</v>
      </c>
      <c r="G5672">
        <v>5663</v>
      </c>
      <c r="H5672">
        <f ca="1" t="shared" si="180"/>
        <v>-0.0320094482904145</v>
      </c>
    </row>
    <row r="5673" spans="2:8">
      <c r="B5673" s="31">
        <v>40941</v>
      </c>
      <c r="C5673">
        <v>235.327209</v>
      </c>
      <c r="D5673">
        <f t="shared" si="179"/>
        <v>-0.173962505967595</v>
      </c>
      <c r="E5673">
        <v>-0.00791232347467299</v>
      </c>
      <c r="G5673">
        <v>5664</v>
      </c>
      <c r="H5673">
        <f ca="1" t="shared" si="180"/>
        <v>0.00046487544938965</v>
      </c>
    </row>
    <row r="5674" spans="2:8">
      <c r="B5674" s="31">
        <v>41458</v>
      </c>
      <c r="C5674">
        <v>276.26532</v>
      </c>
      <c r="D5674">
        <f t="shared" si="179"/>
        <v>0.222554647829123</v>
      </c>
      <c r="E5674">
        <v>-0.00791689669915881</v>
      </c>
      <c r="G5674">
        <v>5665</v>
      </c>
      <c r="H5674">
        <f ca="1" t="shared" si="180"/>
        <v>0.00349366309706777</v>
      </c>
    </row>
    <row r="5675" spans="2:8">
      <c r="B5675" s="31">
        <v>41124</v>
      </c>
      <c r="C5675">
        <v>214.781189</v>
      </c>
      <c r="D5675">
        <f t="shared" si="179"/>
        <v>0.341466477308681</v>
      </c>
      <c r="E5675">
        <v>-0.0079203444580986</v>
      </c>
      <c r="G5675">
        <v>5666</v>
      </c>
      <c r="H5675">
        <f ca="1" t="shared" si="180"/>
        <v>-0.0180538362191752</v>
      </c>
    </row>
    <row r="5676" spans="2:8">
      <c r="B5676" s="31">
        <v>38958</v>
      </c>
      <c r="C5676">
        <v>141.440613</v>
      </c>
      <c r="D5676">
        <f t="shared" si="179"/>
        <v>0.55890184101507</v>
      </c>
      <c r="E5676">
        <v>-0.00792527673787711</v>
      </c>
      <c r="G5676">
        <v>5667</v>
      </c>
      <c r="H5676">
        <f ca="1" t="shared" si="180"/>
        <v>0.0695396057104102</v>
      </c>
    </row>
    <row r="5677" spans="2:8">
      <c r="B5677" s="31">
        <v>38244</v>
      </c>
      <c r="C5677">
        <v>62.389194</v>
      </c>
      <c r="D5677">
        <f t="shared" si="179"/>
        <v>0.565922265320498</v>
      </c>
      <c r="E5677">
        <v>-0.00793461124052984</v>
      </c>
      <c r="G5677">
        <v>5668</v>
      </c>
      <c r="H5677">
        <f ca="1" t="shared" si="180"/>
        <v>0.0143839692390224</v>
      </c>
    </row>
    <row r="5678" spans="2:8">
      <c r="B5678" s="31">
        <v>33820</v>
      </c>
      <c r="C5678">
        <v>27.08176</v>
      </c>
      <c r="D5678">
        <f t="shared" si="179"/>
        <v>-6.3889918158938</v>
      </c>
      <c r="E5678">
        <v>-0.00793611641193187</v>
      </c>
      <c r="G5678">
        <v>5669</v>
      </c>
      <c r="H5678">
        <f ca="1" t="shared" si="180"/>
        <v>0.010812255020115</v>
      </c>
    </row>
    <row r="5679" spans="2:8">
      <c r="B5679" s="31">
        <v>43558</v>
      </c>
      <c r="C5679">
        <v>200.106903</v>
      </c>
      <c r="D5679">
        <f t="shared" si="179"/>
        <v>0.94731444122145</v>
      </c>
      <c r="E5679">
        <v>-0.00794626760077337</v>
      </c>
      <c r="G5679">
        <v>5670</v>
      </c>
      <c r="H5679">
        <f ca="1" t="shared" si="180"/>
        <v>-0.0397056660971289</v>
      </c>
    </row>
    <row r="5680" spans="2:8">
      <c r="B5680" s="31">
        <v>36823</v>
      </c>
      <c r="C5680">
        <v>10.542744</v>
      </c>
      <c r="D5680">
        <f t="shared" si="179"/>
        <v>-30.7159178862732</v>
      </c>
      <c r="E5680">
        <v>-0.00802333813663676</v>
      </c>
      <c r="G5680">
        <v>5671</v>
      </c>
      <c r="H5680">
        <f ca="1" t="shared" si="180"/>
        <v>0.0174061831883997</v>
      </c>
    </row>
    <row r="5681" spans="2:8">
      <c r="B5681" s="31">
        <v>43207</v>
      </c>
      <c r="C5681">
        <v>334.372803</v>
      </c>
      <c r="D5681">
        <f t="shared" si="179"/>
        <v>-0.755981529394901</v>
      </c>
      <c r="E5681">
        <v>-0.00802493197988964</v>
      </c>
      <c r="G5681">
        <v>5672</v>
      </c>
      <c r="H5681">
        <f ca="1" t="shared" si="180"/>
        <v>-0.0392546655771033</v>
      </c>
    </row>
    <row r="5682" spans="2:8">
      <c r="B5682" s="31">
        <v>45110</v>
      </c>
      <c r="C5682">
        <v>587.152466</v>
      </c>
      <c r="D5682">
        <f t="shared" si="179"/>
        <v>0.316289110161039</v>
      </c>
      <c r="E5682">
        <v>-0.00803989129460626</v>
      </c>
      <c r="G5682">
        <v>5673</v>
      </c>
      <c r="H5682">
        <f ca="1" t="shared" si="180"/>
        <v>0.00378854410530658</v>
      </c>
    </row>
    <row r="5683" spans="2:8">
      <c r="B5683" s="31">
        <v>42480</v>
      </c>
      <c r="C5683">
        <v>401.442535</v>
      </c>
      <c r="D5683">
        <f t="shared" si="179"/>
        <v>0.0914959771265893</v>
      </c>
      <c r="E5683">
        <v>-0.00804259070354861</v>
      </c>
      <c r="G5683">
        <v>5674</v>
      </c>
      <c r="H5683">
        <f ca="1" t="shared" si="180"/>
        <v>-0.0293413035154144</v>
      </c>
    </row>
    <row r="5684" spans="2:8">
      <c r="B5684" s="31">
        <v>41632</v>
      </c>
      <c r="C5684">
        <v>364.712158</v>
      </c>
      <c r="D5684">
        <f t="shared" si="179"/>
        <v>0.801570749939189</v>
      </c>
      <c r="E5684">
        <v>-0.00805053227756668</v>
      </c>
      <c r="G5684">
        <v>5675</v>
      </c>
      <c r="H5684">
        <f ca="1" t="shared" si="180"/>
        <v>0.0228186752143026</v>
      </c>
    </row>
    <row r="5685" spans="2:8">
      <c r="B5685" s="31">
        <v>38428</v>
      </c>
      <c r="C5685">
        <v>72.36956</v>
      </c>
      <c r="D5685">
        <f t="shared" si="179"/>
        <v>-4.53927814401524</v>
      </c>
      <c r="E5685">
        <v>-0.00805377288462163</v>
      </c>
      <c r="G5685">
        <v>5676</v>
      </c>
      <c r="H5685">
        <f ca="1" t="shared" si="180"/>
        <v>0.0146555529353623</v>
      </c>
    </row>
    <row r="5686" spans="2:8">
      <c r="B5686" s="31">
        <v>41703</v>
      </c>
      <c r="C5686">
        <v>400.875122</v>
      </c>
      <c r="D5686">
        <f t="shared" si="179"/>
        <v>0.921691151989222</v>
      </c>
      <c r="E5686">
        <v>-0.00805656131487262</v>
      </c>
      <c r="G5686">
        <v>5677</v>
      </c>
      <c r="H5686">
        <f ca="1" t="shared" si="180"/>
        <v>0.0428671905056596</v>
      </c>
    </row>
    <row r="5687" spans="2:8">
      <c r="B5687" s="31">
        <v>35950</v>
      </c>
      <c r="C5687">
        <v>31.392069</v>
      </c>
      <c r="D5687">
        <f t="shared" si="179"/>
        <v>-1.36274429697514</v>
      </c>
      <c r="E5687">
        <v>-0.00805856409145887</v>
      </c>
      <c r="G5687">
        <v>5678</v>
      </c>
      <c r="H5687">
        <f ca="1" t="shared" si="180"/>
        <v>0.0141651738749762</v>
      </c>
    </row>
    <row r="5688" spans="2:8">
      <c r="B5688" s="31">
        <v>39679</v>
      </c>
      <c r="C5688">
        <v>74.171432</v>
      </c>
      <c r="D5688">
        <f t="shared" si="179"/>
        <v>0.45682942996166</v>
      </c>
      <c r="E5688">
        <v>-0.0080589114148423</v>
      </c>
      <c r="G5688">
        <v>5679</v>
      </c>
      <c r="H5688">
        <f ca="1" t="shared" si="180"/>
        <v>-0.012992973607889</v>
      </c>
    </row>
    <row r="5689" spans="2:8">
      <c r="B5689" s="31">
        <v>34767</v>
      </c>
      <c r="C5689">
        <v>40.287739</v>
      </c>
      <c r="D5689">
        <f t="shared" si="179"/>
        <v>0.338461659513829</v>
      </c>
      <c r="E5689">
        <v>-0.00806433937630504</v>
      </c>
      <c r="G5689">
        <v>5680</v>
      </c>
      <c r="H5689">
        <f ca="1" t="shared" si="180"/>
        <v>0.00716817127962548</v>
      </c>
    </row>
    <row r="5690" spans="2:8">
      <c r="B5690" s="31">
        <v>33826</v>
      </c>
      <c r="C5690">
        <v>26.651884</v>
      </c>
      <c r="D5690">
        <f t="shared" si="179"/>
        <v>-2.92654744407562</v>
      </c>
      <c r="E5690">
        <v>-0.00806445803231029</v>
      </c>
      <c r="G5690">
        <v>5681</v>
      </c>
      <c r="H5690">
        <f ca="1" t="shared" si="180"/>
        <v>-0.00476541226100648</v>
      </c>
    </row>
    <row r="5691" spans="2:8">
      <c r="B5691" s="31">
        <v>43994</v>
      </c>
      <c r="C5691">
        <v>104.649887</v>
      </c>
      <c r="D5691">
        <f t="shared" si="179"/>
        <v>-3.05603051439511</v>
      </c>
      <c r="E5691">
        <v>-0.00807222085199181</v>
      </c>
      <c r="G5691">
        <v>5682</v>
      </c>
      <c r="H5691">
        <f ca="1" t="shared" si="180"/>
        <v>-0.0234183354205654</v>
      </c>
    </row>
    <row r="5692" spans="2:8">
      <c r="B5692" s="31">
        <v>44755</v>
      </c>
      <c r="C5692">
        <v>424.463135</v>
      </c>
      <c r="D5692">
        <f t="shared" si="179"/>
        <v>0.946229994743831</v>
      </c>
      <c r="E5692">
        <v>-0.00807768618115678</v>
      </c>
      <c r="G5692">
        <v>5683</v>
      </c>
      <c r="H5692">
        <f ca="1" t="shared" si="180"/>
        <v>0.00328752865575158</v>
      </c>
    </row>
    <row r="5693" spans="2:8">
      <c r="B5693" s="31">
        <v>37431</v>
      </c>
      <c r="C5693">
        <v>22.823385</v>
      </c>
      <c r="D5693">
        <f t="shared" si="179"/>
        <v>-4.13053905018909</v>
      </c>
      <c r="E5693">
        <v>-0.00808622384453503</v>
      </c>
      <c r="G5693">
        <v>5684</v>
      </c>
      <c r="H5693">
        <f ca="1" t="shared" si="180"/>
        <v>0.0187359630171198</v>
      </c>
    </row>
    <row r="5694" spans="2:8">
      <c r="B5694" s="31">
        <v>39573</v>
      </c>
      <c r="C5694">
        <v>117.096268</v>
      </c>
      <c r="D5694">
        <f t="shared" si="179"/>
        <v>0.388965445081478</v>
      </c>
      <c r="E5694">
        <v>-0.00809060797736107</v>
      </c>
      <c r="G5694">
        <v>5685</v>
      </c>
      <c r="H5694">
        <f ca="1" t="shared" si="180"/>
        <v>0.0216271990440018</v>
      </c>
    </row>
    <row r="5695" spans="2:8">
      <c r="B5695" s="31">
        <v>35314</v>
      </c>
      <c r="C5695">
        <v>71.549866</v>
      </c>
      <c r="D5695">
        <f t="shared" si="179"/>
        <v>-4.14655714379675</v>
      </c>
      <c r="E5695">
        <v>-0.00810615075086233</v>
      </c>
      <c r="G5695">
        <v>5686</v>
      </c>
      <c r="H5695">
        <f ca="1" t="shared" si="180"/>
        <v>-0.00722139845265359</v>
      </c>
    </row>
    <row r="5696" spans="2:8">
      <c r="B5696" s="31">
        <v>41572</v>
      </c>
      <c r="C5696">
        <v>368.235474</v>
      </c>
      <c r="D5696">
        <f t="shared" si="179"/>
        <v>-0.0980423222342778</v>
      </c>
      <c r="E5696">
        <v>-0.00810626952252833</v>
      </c>
      <c r="G5696">
        <v>5687</v>
      </c>
      <c r="H5696">
        <f ca="1" t="shared" si="180"/>
        <v>0.0400143403296333</v>
      </c>
    </row>
    <row r="5697" spans="2:8">
      <c r="B5697" s="31">
        <v>43081</v>
      </c>
      <c r="C5697">
        <v>404.338135</v>
      </c>
      <c r="D5697">
        <f t="shared" si="179"/>
        <v>0.934616703912927</v>
      </c>
      <c r="E5697">
        <v>-0.00811111225014675</v>
      </c>
      <c r="G5697">
        <v>5688</v>
      </c>
      <c r="H5697">
        <f ca="1" t="shared" si="180"/>
        <v>-0.0312171807330451</v>
      </c>
    </row>
    <row r="5698" spans="2:8">
      <c r="B5698" s="31">
        <v>33520</v>
      </c>
      <c r="C5698">
        <v>26.43696</v>
      </c>
      <c r="D5698">
        <f t="shared" si="179"/>
        <v>0.248672918520132</v>
      </c>
      <c r="E5698">
        <v>-0.00812967905538307</v>
      </c>
      <c r="G5698">
        <v>5689</v>
      </c>
      <c r="H5698">
        <f ca="1" t="shared" si="180"/>
        <v>-0.0252513518447925</v>
      </c>
    </row>
    <row r="5699" spans="2:8">
      <c r="B5699" s="31">
        <v>36700</v>
      </c>
      <c r="C5699">
        <v>19.862804</v>
      </c>
      <c r="D5699">
        <f t="shared" si="179"/>
        <v>-21.4304799564049</v>
      </c>
      <c r="E5699">
        <v>-0.00813027204014099</v>
      </c>
      <c r="G5699">
        <v>5690</v>
      </c>
      <c r="H5699">
        <f ca="1" t="shared" si="180"/>
        <v>0.0164666130278974</v>
      </c>
    </row>
    <row r="5700" spans="2:8">
      <c r="B5700" s="31">
        <v>42901</v>
      </c>
      <c r="C5700">
        <v>445.532227</v>
      </c>
      <c r="D5700">
        <f t="shared" si="179"/>
        <v>-0.373327851320618</v>
      </c>
      <c r="E5700">
        <v>-0.00814195198499086</v>
      </c>
      <c r="G5700">
        <v>5691</v>
      </c>
      <c r="H5700">
        <f ca="1" t="shared" si="180"/>
        <v>-0.000492717295620931</v>
      </c>
    </row>
    <row r="5701" spans="2:8">
      <c r="B5701" s="31">
        <v>45155</v>
      </c>
      <c r="C5701">
        <v>611.861816</v>
      </c>
      <c r="D5701">
        <f t="shared" si="179"/>
        <v>0.46999160182926</v>
      </c>
      <c r="E5701">
        <v>-0.00814664335909477</v>
      </c>
      <c r="G5701">
        <v>5692</v>
      </c>
      <c r="H5701">
        <f ca="1" t="shared" si="180"/>
        <v>-0.0182596860783406</v>
      </c>
    </row>
    <row r="5702" spans="2:8">
      <c r="B5702" s="31">
        <v>41533</v>
      </c>
      <c r="C5702">
        <v>324.291901</v>
      </c>
      <c r="D5702">
        <f t="shared" si="179"/>
        <v>0.0625378491953149</v>
      </c>
      <c r="E5702">
        <v>-0.00814847978580883</v>
      </c>
      <c r="G5702">
        <v>5693</v>
      </c>
      <c r="H5702">
        <f ca="1" t="shared" si="180"/>
        <v>-0.0112956208834614</v>
      </c>
    </row>
    <row r="5703" spans="2:8">
      <c r="B5703" s="31">
        <v>43265</v>
      </c>
      <c r="C5703">
        <v>304.011383</v>
      </c>
      <c r="D5703">
        <f t="shared" si="179"/>
        <v>0.0416802320852572</v>
      </c>
      <c r="E5703">
        <v>-0.00817268411294972</v>
      </c>
      <c r="G5703">
        <v>5694</v>
      </c>
      <c r="H5703">
        <f ca="1" t="shared" si="180"/>
        <v>-0.0129732326414276</v>
      </c>
    </row>
    <row r="5704" spans="2:8">
      <c r="B5704" s="31">
        <v>44403</v>
      </c>
      <c r="C5704">
        <v>291.340118</v>
      </c>
      <c r="D5704">
        <f t="shared" si="179"/>
        <v>0.459703644384465</v>
      </c>
      <c r="E5704">
        <v>-0.00818697066636033</v>
      </c>
      <c r="G5704">
        <v>5695</v>
      </c>
      <c r="H5704">
        <f ca="1" t="shared" si="180"/>
        <v>0.0081052905327327</v>
      </c>
    </row>
    <row r="5705" spans="2:8">
      <c r="B5705" s="31">
        <v>40807</v>
      </c>
      <c r="C5705">
        <v>157.410004</v>
      </c>
      <c r="D5705">
        <f t="shared" si="179"/>
        <v>0.0936710922134275</v>
      </c>
      <c r="E5705">
        <v>-0.0081891046772352</v>
      </c>
      <c r="G5705">
        <v>5696</v>
      </c>
      <c r="H5705">
        <f ca="1" t="shared" si="180"/>
        <v>-0.0535759863651908</v>
      </c>
    </row>
    <row r="5706" spans="2:8">
      <c r="B5706" s="31">
        <v>40281</v>
      </c>
      <c r="C5706">
        <v>142.665237</v>
      </c>
      <c r="D5706">
        <f t="shared" ref="D5706:D5769" si="181">(C5706-C5707)/C5706</f>
        <v>0.816198987564153</v>
      </c>
      <c r="E5706">
        <v>-0.00819694429134131</v>
      </c>
      <c r="G5706">
        <v>5697</v>
      </c>
      <c r="H5706">
        <f ca="1" t="shared" si="180"/>
        <v>0.0571461392354509</v>
      </c>
    </row>
    <row r="5707" spans="2:8">
      <c r="B5707" s="31">
        <v>33630</v>
      </c>
      <c r="C5707">
        <v>26.222015</v>
      </c>
      <c r="D5707">
        <f t="shared" si="181"/>
        <v>-3.12772439494066</v>
      </c>
      <c r="E5707">
        <v>-0.00819711986283282</v>
      </c>
      <c r="G5707">
        <v>5698</v>
      </c>
      <c r="H5707">
        <f ca="1" t="shared" ref="H5707:H5770" si="182">_xlfn.NORM.INV(RAND(),N$12,N$13)</f>
        <v>0.0167860396984228</v>
      </c>
    </row>
    <row r="5708" spans="2:8">
      <c r="B5708" s="31">
        <v>39566</v>
      </c>
      <c r="C5708">
        <v>108.237251</v>
      </c>
      <c r="D5708">
        <f t="shared" si="181"/>
        <v>0.664232806503927</v>
      </c>
      <c r="E5708">
        <v>-0.00820046695384015</v>
      </c>
      <c r="G5708">
        <v>5699</v>
      </c>
      <c r="H5708">
        <f ca="1" t="shared" si="182"/>
        <v>-0.0185960949696676</v>
      </c>
    </row>
    <row r="5709" spans="2:8">
      <c r="B5709" s="31">
        <v>37839</v>
      </c>
      <c r="C5709">
        <v>36.342518</v>
      </c>
      <c r="D5709">
        <f t="shared" si="181"/>
        <v>-3.66524465916203</v>
      </c>
      <c r="E5709">
        <v>-0.0082018532672943</v>
      </c>
      <c r="G5709">
        <v>5700</v>
      </c>
      <c r="H5709">
        <f ca="1" t="shared" si="182"/>
        <v>-0.0179451836141761</v>
      </c>
    </row>
    <row r="5710" spans="2:8">
      <c r="B5710" s="31">
        <v>43782</v>
      </c>
      <c r="C5710">
        <v>169.546738</v>
      </c>
      <c r="D5710">
        <f t="shared" si="181"/>
        <v>0.893202539821203</v>
      </c>
      <c r="E5710">
        <v>-0.00820633305254153</v>
      </c>
      <c r="G5710">
        <v>5701</v>
      </c>
      <c r="H5710">
        <f ca="1" t="shared" si="182"/>
        <v>0.0243950283388011</v>
      </c>
    </row>
    <row r="5711" spans="2:8">
      <c r="B5711" s="31">
        <v>36081</v>
      </c>
      <c r="C5711">
        <v>18.107161</v>
      </c>
      <c r="D5711">
        <f t="shared" si="181"/>
        <v>-4.7013654432078</v>
      </c>
      <c r="E5711">
        <v>-0.00820697402535935</v>
      </c>
      <c r="G5711">
        <v>5702</v>
      </c>
      <c r="H5711">
        <f ca="1" t="shared" si="182"/>
        <v>-0.0219584932553433</v>
      </c>
    </row>
    <row r="5712" spans="2:8">
      <c r="B5712" s="31">
        <v>38707</v>
      </c>
      <c r="C5712">
        <v>103.235542</v>
      </c>
      <c r="D5712">
        <f t="shared" si="181"/>
        <v>-1.92882608200962</v>
      </c>
      <c r="E5712">
        <v>-0.00820728000827471</v>
      </c>
      <c r="G5712">
        <v>5703</v>
      </c>
      <c r="H5712">
        <f ca="1" t="shared" si="182"/>
        <v>-0.0124794680461837</v>
      </c>
    </row>
    <row r="5713" spans="2:8">
      <c r="B5713" s="31">
        <v>41019</v>
      </c>
      <c r="C5713">
        <v>302.358948</v>
      </c>
      <c r="D5713">
        <f t="shared" si="181"/>
        <v>0.774726428800778</v>
      </c>
      <c r="E5713">
        <v>-0.00821098901296612</v>
      </c>
      <c r="G5713">
        <v>5704</v>
      </c>
      <c r="H5713">
        <f ca="1" t="shared" si="182"/>
        <v>0.00757138873958685</v>
      </c>
    </row>
    <row r="5714" spans="2:8">
      <c r="B5714" s="31">
        <v>35187</v>
      </c>
      <c r="C5714">
        <v>68.11348</v>
      </c>
      <c r="D5714">
        <f t="shared" si="181"/>
        <v>-1.14653332937915</v>
      </c>
      <c r="E5714">
        <v>-0.00821257407491147</v>
      </c>
      <c r="G5714">
        <v>5705</v>
      </c>
      <c r="H5714">
        <f ca="1" t="shared" si="182"/>
        <v>0.0127954887567172</v>
      </c>
    </row>
    <row r="5715" spans="2:8">
      <c r="B5715" s="31">
        <v>38789</v>
      </c>
      <c r="C5715">
        <v>146.207855</v>
      </c>
      <c r="D5715">
        <f t="shared" si="181"/>
        <v>0.833536440295906</v>
      </c>
      <c r="E5715">
        <v>-0.00821425770865726</v>
      </c>
      <c r="G5715">
        <v>5706</v>
      </c>
      <c r="H5715">
        <f ca="1" t="shared" si="182"/>
        <v>0.00871571253241023</v>
      </c>
    </row>
    <row r="5716" spans="2:8">
      <c r="B5716" s="31">
        <v>37613</v>
      </c>
      <c r="C5716">
        <v>24.33828</v>
      </c>
      <c r="D5716">
        <f t="shared" si="181"/>
        <v>-12.0884672622716</v>
      </c>
      <c r="E5716">
        <v>-0.00821487796179506</v>
      </c>
      <c r="G5716">
        <v>5707</v>
      </c>
      <c r="H5716">
        <f ca="1" t="shared" si="182"/>
        <v>0.00669974133073603</v>
      </c>
    </row>
    <row r="5717" spans="2:8">
      <c r="B5717" s="31">
        <v>41288</v>
      </c>
      <c r="C5717">
        <v>318.550781</v>
      </c>
      <c r="D5717">
        <f t="shared" si="181"/>
        <v>-0.248870217022008</v>
      </c>
      <c r="E5717">
        <v>-0.00823929544847047</v>
      </c>
      <c r="G5717">
        <v>5708</v>
      </c>
      <c r="H5717">
        <f ca="1" t="shared" si="182"/>
        <v>-0.0389929971893806</v>
      </c>
    </row>
    <row r="5718" spans="2:8">
      <c r="B5718" s="31">
        <v>43125</v>
      </c>
      <c r="C5718">
        <v>397.828583</v>
      </c>
      <c r="D5718">
        <f t="shared" si="181"/>
        <v>-0.104671531356509</v>
      </c>
      <c r="E5718">
        <v>-0.00824383199233322</v>
      </c>
      <c r="G5718">
        <v>5709</v>
      </c>
      <c r="H5718">
        <f ca="1" t="shared" si="182"/>
        <v>-0.0342417953887968</v>
      </c>
    </row>
    <row r="5719" spans="2:8">
      <c r="B5719" s="31">
        <v>44812</v>
      </c>
      <c r="C5719">
        <v>439.46991</v>
      </c>
      <c r="D5719">
        <f t="shared" si="181"/>
        <v>-0.400438871912755</v>
      </c>
      <c r="E5719">
        <v>-0.00825419879144844</v>
      </c>
      <c r="G5719">
        <v>5710</v>
      </c>
      <c r="H5719">
        <f ca="1" t="shared" si="182"/>
        <v>-0.0192158116923734</v>
      </c>
    </row>
    <row r="5720" spans="2:8">
      <c r="B5720" s="31">
        <v>45208</v>
      </c>
      <c r="C5720">
        <v>615.450745</v>
      </c>
      <c r="D5720">
        <f t="shared" si="181"/>
        <v>-0.539159391219845</v>
      </c>
      <c r="E5720">
        <v>-0.00826118099832664</v>
      </c>
      <c r="G5720">
        <v>5711</v>
      </c>
      <c r="H5720">
        <f ca="1" t="shared" si="182"/>
        <v>0.0171162563579411</v>
      </c>
    </row>
    <row r="5721" spans="2:8">
      <c r="B5721" s="31">
        <v>45351</v>
      </c>
      <c r="C5721">
        <v>947.276794</v>
      </c>
      <c r="D5721">
        <f t="shared" si="181"/>
        <v>0.843396788626493</v>
      </c>
      <c r="E5721">
        <v>-0.00826137201878932</v>
      </c>
      <c r="G5721">
        <v>5712</v>
      </c>
      <c r="H5721">
        <f ca="1" t="shared" si="182"/>
        <v>-0.0389384940296371</v>
      </c>
    </row>
    <row r="5722" spans="2:8">
      <c r="B5722" s="31">
        <v>38803</v>
      </c>
      <c r="C5722">
        <v>148.346588</v>
      </c>
      <c r="D5722">
        <f t="shared" si="181"/>
        <v>-1.51259211300499</v>
      </c>
      <c r="E5722">
        <v>-0.00826225945958404</v>
      </c>
      <c r="G5722">
        <v>5713</v>
      </c>
      <c r="H5722">
        <f ca="1" t="shared" si="182"/>
        <v>-0.00915868330578846</v>
      </c>
    </row>
    <row r="5723" spans="2:8">
      <c r="B5723" s="31">
        <v>42986</v>
      </c>
      <c r="C5723">
        <v>372.734467</v>
      </c>
      <c r="D5723">
        <f t="shared" si="181"/>
        <v>0.844896868633294</v>
      </c>
      <c r="E5723">
        <v>-0.00826559192337853</v>
      </c>
      <c r="G5723">
        <v>5714</v>
      </c>
      <c r="H5723">
        <f ca="1" t="shared" si="182"/>
        <v>-0.0152967670602024</v>
      </c>
    </row>
    <row r="5724" spans="2:8">
      <c r="B5724" s="31">
        <v>37936</v>
      </c>
      <c r="C5724">
        <v>57.812283</v>
      </c>
      <c r="D5724">
        <f t="shared" si="181"/>
        <v>-0.162943815936139</v>
      </c>
      <c r="E5724">
        <v>-0.00827685701324061</v>
      </c>
      <c r="G5724">
        <v>5715</v>
      </c>
      <c r="H5724">
        <f ca="1" t="shared" si="182"/>
        <v>-0.00150389366008014</v>
      </c>
    </row>
    <row r="5725" spans="2:8">
      <c r="B5725" s="31">
        <v>35212</v>
      </c>
      <c r="C5725">
        <v>67.232437</v>
      </c>
      <c r="D5725">
        <f t="shared" si="181"/>
        <v>0.381439334111896</v>
      </c>
      <c r="E5725">
        <v>-0.00832031419595864</v>
      </c>
      <c r="G5725">
        <v>5716</v>
      </c>
      <c r="H5725">
        <f ca="1" t="shared" si="182"/>
        <v>-0.0160384307216502</v>
      </c>
    </row>
    <row r="5726" spans="2:8">
      <c r="B5726" s="31">
        <v>34834</v>
      </c>
      <c r="C5726">
        <v>41.587341</v>
      </c>
      <c r="D5726">
        <f t="shared" si="181"/>
        <v>-2.50289824973422</v>
      </c>
      <c r="E5726">
        <v>-0.00833316080487083</v>
      </c>
      <c r="G5726">
        <v>5717</v>
      </c>
      <c r="H5726">
        <f ca="1" t="shared" si="182"/>
        <v>-0.022467474426457</v>
      </c>
    </row>
    <row r="5727" spans="2:8">
      <c r="B5727" s="31">
        <v>40352</v>
      </c>
      <c r="C5727">
        <v>145.676224</v>
      </c>
      <c r="D5727">
        <f t="shared" si="181"/>
        <v>0.73516094843315</v>
      </c>
      <c r="E5727">
        <v>-0.00834311163913753</v>
      </c>
      <c r="G5727">
        <v>5718</v>
      </c>
      <c r="H5727">
        <f ca="1" t="shared" si="182"/>
        <v>-0.00500733165205851</v>
      </c>
    </row>
    <row r="5728" spans="2:8">
      <c r="B5728" s="31">
        <v>34366</v>
      </c>
      <c r="C5728">
        <v>38.580753</v>
      </c>
      <c r="D5728">
        <f t="shared" si="181"/>
        <v>-12.5379203718497</v>
      </c>
      <c r="E5728">
        <v>-0.00835647246179973</v>
      </c>
      <c r="G5728">
        <v>5719</v>
      </c>
      <c r="H5728">
        <f ca="1" t="shared" si="182"/>
        <v>0.00438171880175742</v>
      </c>
    </row>
    <row r="5729" spans="2:8">
      <c r="B5729" s="31">
        <v>41946</v>
      </c>
      <c r="C5729">
        <v>522.303162</v>
      </c>
      <c r="D5729">
        <f t="shared" si="181"/>
        <v>0.0385271150244349</v>
      </c>
      <c r="E5729">
        <v>-0.00837402359053689</v>
      </c>
      <c r="G5729">
        <v>5720</v>
      </c>
      <c r="H5729">
        <f ca="1" t="shared" si="182"/>
        <v>-0.0424888823917366</v>
      </c>
    </row>
    <row r="5730" spans="2:8">
      <c r="B5730" s="31">
        <v>42779</v>
      </c>
      <c r="C5730">
        <v>502.180328</v>
      </c>
      <c r="D5730">
        <f t="shared" si="181"/>
        <v>0.482291606213615</v>
      </c>
      <c r="E5730">
        <v>-0.00841083324952554</v>
      </c>
      <c r="G5730">
        <v>5721</v>
      </c>
      <c r="H5730">
        <f ca="1" t="shared" si="182"/>
        <v>0.0126600934637654</v>
      </c>
    </row>
    <row r="5731" spans="2:8">
      <c r="B5731" s="31">
        <v>41192</v>
      </c>
      <c r="C5731">
        <v>259.982971</v>
      </c>
      <c r="D5731">
        <f t="shared" si="181"/>
        <v>0.722069569702702</v>
      </c>
      <c r="E5731">
        <v>-0.00841248560083568</v>
      </c>
      <c r="G5731">
        <v>5722</v>
      </c>
      <c r="H5731">
        <f ca="1" t="shared" si="182"/>
        <v>-0.00416453697568831</v>
      </c>
    </row>
    <row r="5732" spans="2:8">
      <c r="B5732" s="31">
        <v>35247</v>
      </c>
      <c r="C5732">
        <v>72.257179</v>
      </c>
      <c r="D5732">
        <f t="shared" si="181"/>
        <v>-8.74611542750652</v>
      </c>
      <c r="E5732">
        <v>-0.00841800092970711</v>
      </c>
      <c r="G5732">
        <v>5723</v>
      </c>
      <c r="H5732">
        <f ca="1" t="shared" si="182"/>
        <v>0.0473163091373928</v>
      </c>
    </row>
    <row r="5733" spans="2:8">
      <c r="B5733" s="31">
        <v>45260</v>
      </c>
      <c r="C5733">
        <v>704.226807</v>
      </c>
      <c r="D5733">
        <f t="shared" si="181"/>
        <v>0.0611551244171823</v>
      </c>
      <c r="E5733">
        <v>-0.00842299801859144</v>
      </c>
      <c r="G5733">
        <v>5724</v>
      </c>
      <c r="H5733">
        <f ca="1" t="shared" si="182"/>
        <v>0.0235290651071039</v>
      </c>
    </row>
    <row r="5734" spans="2:8">
      <c r="B5734" s="31">
        <v>45219</v>
      </c>
      <c r="C5734">
        <v>661.159729</v>
      </c>
      <c r="D5734">
        <f t="shared" si="181"/>
        <v>0.895637637966301</v>
      </c>
      <c r="E5734">
        <v>-0.00844389601351536</v>
      </c>
      <c r="G5734">
        <v>5725</v>
      </c>
      <c r="H5734">
        <f ca="1" t="shared" si="182"/>
        <v>0.00219070345083537</v>
      </c>
    </row>
    <row r="5735" spans="2:8">
      <c r="B5735" s="31">
        <v>38492</v>
      </c>
      <c r="C5735">
        <v>69.000191</v>
      </c>
      <c r="D5735">
        <f t="shared" si="181"/>
        <v>-0.595492496535263</v>
      </c>
      <c r="E5735">
        <v>-0.0084470345886434</v>
      </c>
      <c r="G5735">
        <v>5726</v>
      </c>
      <c r="H5735">
        <f ca="1" t="shared" si="182"/>
        <v>0.032076016829625</v>
      </c>
    </row>
    <row r="5736" spans="2:8">
      <c r="B5736" s="31">
        <v>39251</v>
      </c>
      <c r="C5736">
        <v>110.089287</v>
      </c>
      <c r="D5736">
        <f t="shared" si="181"/>
        <v>-7.72234567201802</v>
      </c>
      <c r="E5736">
        <v>-0.0084502500229655</v>
      </c>
      <c r="G5736">
        <v>5727</v>
      </c>
      <c r="H5736">
        <f ca="1" t="shared" si="182"/>
        <v>-0.01892208940923</v>
      </c>
    </row>
    <row r="5737" spans="2:8">
      <c r="B5737" s="31">
        <v>45401</v>
      </c>
      <c r="C5737">
        <v>960.236816</v>
      </c>
      <c r="D5737">
        <f t="shared" si="181"/>
        <v>0.657628561494355</v>
      </c>
      <c r="E5737">
        <v>-0.00846132731490695</v>
      </c>
      <c r="G5737">
        <v>5728</v>
      </c>
      <c r="H5737">
        <f ca="1" t="shared" si="182"/>
        <v>-0.0016887826996121</v>
      </c>
    </row>
    <row r="5738" spans="2:8">
      <c r="B5738" s="31">
        <v>43231</v>
      </c>
      <c r="C5738">
        <v>328.75766</v>
      </c>
      <c r="D5738">
        <f t="shared" si="181"/>
        <v>0.922854202089162</v>
      </c>
      <c r="E5738">
        <v>-0.00846442634979223</v>
      </c>
      <c r="G5738">
        <v>5729</v>
      </c>
      <c r="H5738">
        <f ca="1" t="shared" si="182"/>
        <v>0.0082463150879902</v>
      </c>
    </row>
    <row r="5739" spans="2:8">
      <c r="B5739" s="31">
        <v>33623</v>
      </c>
      <c r="C5739">
        <v>25.362272</v>
      </c>
      <c r="D5739">
        <f t="shared" si="181"/>
        <v>0.177420540241821</v>
      </c>
      <c r="E5739">
        <v>-0.0084747533659444</v>
      </c>
      <c r="G5739">
        <v>5730</v>
      </c>
      <c r="H5739">
        <f ca="1" t="shared" si="182"/>
        <v>0.0327517667007844</v>
      </c>
    </row>
    <row r="5740" spans="2:8">
      <c r="B5740" s="31">
        <v>37553</v>
      </c>
      <c r="C5740">
        <v>20.862484</v>
      </c>
      <c r="D5740">
        <f t="shared" si="181"/>
        <v>-21.1821675693077</v>
      </c>
      <c r="E5740">
        <v>-0.0084775619240739</v>
      </c>
      <c r="G5740">
        <v>5731</v>
      </c>
      <c r="H5740">
        <f ca="1" t="shared" si="182"/>
        <v>0.0156477634601925</v>
      </c>
    </row>
    <row r="5741" spans="2:8">
      <c r="B5741" s="31">
        <v>42727</v>
      </c>
      <c r="C5741">
        <v>462.775116</v>
      </c>
      <c r="D5741">
        <f t="shared" si="181"/>
        <v>0.822828282754944</v>
      </c>
      <c r="E5741">
        <v>-0.00848280053156522</v>
      </c>
      <c r="G5741">
        <v>5732</v>
      </c>
      <c r="H5741">
        <f ca="1" t="shared" si="182"/>
        <v>0.00293801730081149</v>
      </c>
    </row>
    <row r="5742" spans="2:8">
      <c r="B5742" s="31">
        <v>43958</v>
      </c>
      <c r="C5742">
        <v>81.990662</v>
      </c>
      <c r="D5742">
        <f t="shared" si="181"/>
        <v>-0.497575614159573</v>
      </c>
      <c r="E5742">
        <v>-0.00848466133862898</v>
      </c>
      <c r="G5742">
        <v>5733</v>
      </c>
      <c r="H5742">
        <f ca="1" t="shared" si="182"/>
        <v>-0.00803667416333404</v>
      </c>
    </row>
    <row r="5743" spans="2:8">
      <c r="B5743" s="31">
        <v>44060</v>
      </c>
      <c r="C5743">
        <v>122.787216</v>
      </c>
      <c r="D5743">
        <f t="shared" si="181"/>
        <v>-0.0299720452982662</v>
      </c>
      <c r="E5743">
        <v>-0.00849858832209377</v>
      </c>
      <c r="G5743">
        <v>5734</v>
      </c>
      <c r="H5743">
        <f ca="1" t="shared" si="182"/>
        <v>-0.0074370670597262</v>
      </c>
    </row>
    <row r="5744" spans="2:8">
      <c r="B5744" s="31">
        <v>39350</v>
      </c>
      <c r="C5744">
        <v>126.4674</v>
      </c>
      <c r="D5744">
        <f t="shared" si="181"/>
        <v>-1.9555285789065</v>
      </c>
      <c r="E5744">
        <v>-0.00850313993962086</v>
      </c>
      <c r="G5744">
        <v>5735</v>
      </c>
      <c r="H5744">
        <f ca="1" t="shared" si="182"/>
        <v>0.0222432271497045</v>
      </c>
    </row>
    <row r="5745" spans="2:8">
      <c r="B5745" s="31">
        <v>42976</v>
      </c>
      <c r="C5745">
        <v>373.778015</v>
      </c>
      <c r="D5745">
        <f t="shared" si="181"/>
        <v>0.934762300024521</v>
      </c>
      <c r="E5745">
        <v>-0.00850827462391013</v>
      </c>
      <c r="G5745">
        <v>5736</v>
      </c>
      <c r="H5745">
        <f ca="1" t="shared" si="182"/>
        <v>-0.0197408594751034</v>
      </c>
    </row>
    <row r="5746" spans="2:8">
      <c r="B5746" s="31">
        <v>37666</v>
      </c>
      <c r="C5746">
        <v>24.384418</v>
      </c>
      <c r="D5746">
        <f t="shared" si="181"/>
        <v>-12.6153435361877</v>
      </c>
      <c r="E5746">
        <v>-0.00851465882843709</v>
      </c>
      <c r="G5746">
        <v>5737</v>
      </c>
      <c r="H5746">
        <f ca="1" t="shared" si="182"/>
        <v>0.0310567307937267</v>
      </c>
    </row>
    <row r="5747" spans="2:8">
      <c r="B5747" s="31">
        <v>42397</v>
      </c>
      <c r="C5747">
        <v>332.002228</v>
      </c>
      <c r="D5747">
        <f t="shared" si="181"/>
        <v>0.92425549324928</v>
      </c>
      <c r="E5747">
        <v>-0.00852785843352841</v>
      </c>
      <c r="G5747">
        <v>5738</v>
      </c>
      <c r="H5747">
        <f ca="1" t="shared" si="182"/>
        <v>-0.00270285138338214</v>
      </c>
    </row>
    <row r="5748" spans="2:8">
      <c r="B5748" s="31">
        <v>34295</v>
      </c>
      <c r="C5748">
        <v>25.147345</v>
      </c>
      <c r="D5748">
        <f t="shared" si="181"/>
        <v>-5.69866031583056</v>
      </c>
      <c r="E5748">
        <v>-0.00854670741583254</v>
      </c>
      <c r="G5748">
        <v>5739</v>
      </c>
      <c r="H5748">
        <f ca="1" t="shared" si="182"/>
        <v>0.0170216912517004</v>
      </c>
    </row>
    <row r="5749" spans="2:8">
      <c r="B5749" s="31">
        <v>43874</v>
      </c>
      <c r="C5749">
        <v>168.453522</v>
      </c>
      <c r="D5749">
        <f t="shared" si="181"/>
        <v>-0.82005204379164</v>
      </c>
      <c r="E5749">
        <v>-0.00855461484503723</v>
      </c>
      <c r="G5749">
        <v>5740</v>
      </c>
      <c r="H5749">
        <f ca="1" t="shared" si="182"/>
        <v>-0.0444296457457644</v>
      </c>
    </row>
    <row r="5750" spans="2:8">
      <c r="B5750" s="31">
        <v>41278</v>
      </c>
      <c r="C5750">
        <v>306.594177</v>
      </c>
      <c r="D5750">
        <f t="shared" si="181"/>
        <v>-0.645860769234375</v>
      </c>
      <c r="E5750">
        <v>-0.00856071379333468</v>
      </c>
      <c r="G5750">
        <v>5741</v>
      </c>
      <c r="H5750">
        <f ca="1" t="shared" si="182"/>
        <v>-0.0463890128461001</v>
      </c>
    </row>
    <row r="5751" spans="2:8">
      <c r="B5751" s="31">
        <v>41906</v>
      </c>
      <c r="C5751">
        <v>504.611328</v>
      </c>
      <c r="D5751">
        <f t="shared" si="181"/>
        <v>0.220378051045259</v>
      </c>
      <c r="E5751">
        <v>-0.00857025151841215</v>
      </c>
      <c r="G5751">
        <v>5742</v>
      </c>
      <c r="H5751">
        <f ca="1" t="shared" si="182"/>
        <v>0.030041225974968</v>
      </c>
    </row>
    <row r="5752" spans="2:8">
      <c r="B5752" s="31">
        <v>43130</v>
      </c>
      <c r="C5752">
        <v>393.406067</v>
      </c>
      <c r="D5752">
        <f t="shared" si="181"/>
        <v>0.613672655943051</v>
      </c>
      <c r="E5752">
        <v>-0.00858908462131055</v>
      </c>
      <c r="G5752">
        <v>5743</v>
      </c>
      <c r="H5752">
        <f ca="1" t="shared" si="182"/>
        <v>-0.0267761744289051</v>
      </c>
    </row>
    <row r="5753" spans="2:8">
      <c r="B5753" s="31">
        <v>40378</v>
      </c>
      <c r="C5753">
        <v>151.983521</v>
      </c>
      <c r="D5753">
        <f t="shared" si="181"/>
        <v>-1.73331812071915</v>
      </c>
      <c r="E5753">
        <v>-0.00860307085529357</v>
      </c>
      <c r="G5753">
        <v>5744</v>
      </c>
      <c r="H5753">
        <f ca="1" t="shared" si="182"/>
        <v>-0.00200132871110794</v>
      </c>
    </row>
    <row r="5754" spans="2:8">
      <c r="B5754" s="31">
        <v>44914</v>
      </c>
      <c r="C5754">
        <v>415.419312</v>
      </c>
      <c r="D5754">
        <f t="shared" si="181"/>
        <v>0.939982527822395</v>
      </c>
      <c r="E5754">
        <v>-0.00861247635016062</v>
      </c>
      <c r="G5754">
        <v>5745</v>
      </c>
      <c r="H5754">
        <f ca="1" t="shared" si="182"/>
        <v>0.00517138167770433</v>
      </c>
    </row>
    <row r="5755" spans="2:8">
      <c r="B5755" s="31">
        <v>34296</v>
      </c>
      <c r="C5755">
        <v>24.932417</v>
      </c>
      <c r="D5755">
        <f t="shared" si="181"/>
        <v>0</v>
      </c>
      <c r="E5755">
        <v>-0.00862042376396963</v>
      </c>
      <c r="G5755">
        <v>5746</v>
      </c>
      <c r="H5755">
        <f ca="1" t="shared" si="182"/>
        <v>0.0015730434408654</v>
      </c>
    </row>
    <row r="5756" spans="2:8">
      <c r="B5756" s="31">
        <v>33609</v>
      </c>
      <c r="C5756">
        <v>24.932417</v>
      </c>
      <c r="D5756">
        <f t="shared" si="181"/>
        <v>0.572212312989952</v>
      </c>
      <c r="E5756">
        <v>-0.00862042376396963</v>
      </c>
      <c r="G5756">
        <v>5747</v>
      </c>
      <c r="H5756">
        <f ca="1" t="shared" si="182"/>
        <v>-0.0283733219247194</v>
      </c>
    </row>
    <row r="5757" spans="2:8">
      <c r="B5757" s="31">
        <v>36979</v>
      </c>
      <c r="C5757">
        <v>10.665781</v>
      </c>
      <c r="D5757">
        <f t="shared" si="181"/>
        <v>-6.17821882898214</v>
      </c>
      <c r="E5757">
        <v>-0.008651874625965</v>
      </c>
      <c r="G5757">
        <v>5748</v>
      </c>
      <c r="H5757">
        <f ca="1" t="shared" si="182"/>
        <v>0.0119886082675246</v>
      </c>
    </row>
    <row r="5758" spans="2:8">
      <c r="B5758" s="31">
        <v>38322</v>
      </c>
      <c r="C5758">
        <v>76.56131</v>
      </c>
      <c r="D5758">
        <f t="shared" si="181"/>
        <v>0.686727539014158</v>
      </c>
      <c r="E5758">
        <v>-0.00865576882109246</v>
      </c>
      <c r="G5758">
        <v>5749</v>
      </c>
      <c r="H5758">
        <f ca="1" t="shared" si="182"/>
        <v>0.00345582058092984</v>
      </c>
    </row>
    <row r="5759" spans="2:8">
      <c r="B5759" s="31">
        <v>37628</v>
      </c>
      <c r="C5759">
        <v>23.98455</v>
      </c>
      <c r="D5759">
        <f t="shared" si="181"/>
        <v>-1.08612506801253</v>
      </c>
      <c r="E5759">
        <v>-0.00865669774917613</v>
      </c>
      <c r="G5759">
        <v>5750</v>
      </c>
      <c r="H5759">
        <f ca="1" t="shared" si="182"/>
        <v>-0.00311049916953933</v>
      </c>
    </row>
    <row r="5760" spans="2:8">
      <c r="B5760" s="31">
        <v>34590</v>
      </c>
      <c r="C5760">
        <v>50.034771</v>
      </c>
      <c r="D5760">
        <f t="shared" si="181"/>
        <v>-1.91428774601567</v>
      </c>
      <c r="E5760">
        <v>-0.00865783916548759</v>
      </c>
      <c r="G5760">
        <v>5751</v>
      </c>
      <c r="H5760">
        <f ca="1" t="shared" si="182"/>
        <v>-0.0437317062377198</v>
      </c>
    </row>
    <row r="5761" spans="2:8">
      <c r="B5761" s="31">
        <v>39016</v>
      </c>
      <c r="C5761">
        <v>145.81572</v>
      </c>
      <c r="D5761">
        <f t="shared" si="181"/>
        <v>-1.75205957903579</v>
      </c>
      <c r="E5761">
        <v>-0.00866276969314425</v>
      </c>
      <c r="G5761">
        <v>5752</v>
      </c>
      <c r="H5761">
        <f ca="1" t="shared" si="182"/>
        <v>-0.0417338260445042</v>
      </c>
    </row>
    <row r="5762" spans="2:8">
      <c r="B5762" s="31">
        <v>42321</v>
      </c>
      <c r="C5762">
        <v>401.293549</v>
      </c>
      <c r="D5762">
        <f t="shared" si="181"/>
        <v>0.931678248832253</v>
      </c>
      <c r="E5762">
        <v>-0.00866445276447742</v>
      </c>
      <c r="G5762">
        <v>5753</v>
      </c>
      <c r="H5762">
        <f ca="1" t="shared" si="182"/>
        <v>-0.0320143787167621</v>
      </c>
    </row>
    <row r="5763" spans="2:8">
      <c r="B5763" s="31">
        <v>36223</v>
      </c>
      <c r="C5763">
        <v>27.417078</v>
      </c>
      <c r="D5763">
        <f t="shared" si="181"/>
        <v>-16.3492399883022</v>
      </c>
      <c r="E5763">
        <v>-0.00867218600027328</v>
      </c>
      <c r="G5763">
        <v>5754</v>
      </c>
      <c r="H5763">
        <f ca="1" t="shared" si="182"/>
        <v>0.00819925156687175</v>
      </c>
    </row>
    <row r="5764" spans="2:8">
      <c r="B5764" s="31">
        <v>41997</v>
      </c>
      <c r="C5764">
        <v>475.665466</v>
      </c>
      <c r="D5764">
        <f t="shared" si="181"/>
        <v>0.000309944720687345</v>
      </c>
      <c r="E5764">
        <v>-0.00867854257891407</v>
      </c>
      <c r="G5764">
        <v>5755</v>
      </c>
      <c r="H5764">
        <f ca="1" t="shared" si="182"/>
        <v>0.0175845040432665</v>
      </c>
    </row>
    <row r="5765" spans="2:8">
      <c r="B5765" s="31">
        <v>41928</v>
      </c>
      <c r="C5765">
        <v>475.518036</v>
      </c>
      <c r="D5765">
        <f t="shared" si="181"/>
        <v>0.747320684172745</v>
      </c>
      <c r="E5765">
        <v>-0.00868123117836903</v>
      </c>
      <c r="G5765">
        <v>5756</v>
      </c>
      <c r="H5765">
        <f ca="1" t="shared" si="182"/>
        <v>-0.0350263448225525</v>
      </c>
    </row>
    <row r="5766" spans="2:8">
      <c r="B5766" s="31">
        <v>43691</v>
      </c>
      <c r="C5766">
        <v>120.153572</v>
      </c>
      <c r="D5766">
        <f t="shared" si="181"/>
        <v>0.357953752719062</v>
      </c>
      <c r="E5766">
        <v>-0.00868486872783113</v>
      </c>
      <c r="G5766">
        <v>5757</v>
      </c>
      <c r="H5766">
        <f ca="1" t="shared" si="182"/>
        <v>0.000848258004006616</v>
      </c>
    </row>
    <row r="5767" spans="2:8">
      <c r="B5767" s="31">
        <v>38366</v>
      </c>
      <c r="C5767">
        <v>77.14415</v>
      </c>
      <c r="D5767">
        <f t="shared" si="181"/>
        <v>-2.40600455122002</v>
      </c>
      <c r="E5767">
        <v>-0.0086940098503905</v>
      </c>
      <c r="G5767">
        <v>5758</v>
      </c>
      <c r="H5767">
        <f ca="1" t="shared" si="182"/>
        <v>-0.0265427257152198</v>
      </c>
    </row>
    <row r="5768" spans="2:8">
      <c r="B5768" s="31">
        <v>41452</v>
      </c>
      <c r="C5768">
        <v>262.753326</v>
      </c>
      <c r="D5768">
        <f t="shared" si="181"/>
        <v>0.905928962436807</v>
      </c>
      <c r="E5768">
        <v>-0.00869417729083285</v>
      </c>
      <c r="G5768">
        <v>5759</v>
      </c>
      <c r="H5768">
        <f ca="1" t="shared" si="182"/>
        <v>-0.08520734411577</v>
      </c>
    </row>
    <row r="5769" spans="2:8">
      <c r="B5769" s="31">
        <v>34262</v>
      </c>
      <c r="C5769">
        <v>24.717478</v>
      </c>
      <c r="D5769">
        <f t="shared" si="181"/>
        <v>0</v>
      </c>
      <c r="E5769">
        <v>-0.00869583053740358</v>
      </c>
      <c r="G5769">
        <v>5760</v>
      </c>
      <c r="H5769">
        <f ca="1" t="shared" si="182"/>
        <v>0.0382365331118728</v>
      </c>
    </row>
    <row r="5770" spans="2:8">
      <c r="B5770" s="31">
        <v>33610</v>
      </c>
      <c r="C5770">
        <v>24.717478</v>
      </c>
      <c r="D5770">
        <f t="shared" ref="D5770:D5833" si="183">(C5770-C5771)/C5770</f>
        <v>-10.0687684641613</v>
      </c>
      <c r="E5770">
        <v>-0.00869583053740358</v>
      </c>
      <c r="G5770">
        <v>5761</v>
      </c>
      <c r="H5770">
        <f ca="1" t="shared" si="182"/>
        <v>0.0672643873315256</v>
      </c>
    </row>
    <row r="5771" spans="2:8">
      <c r="B5771" s="31">
        <v>41450</v>
      </c>
      <c r="C5771">
        <v>273.592041</v>
      </c>
      <c r="D5771">
        <f t="shared" si="183"/>
        <v>-0.668049217849872</v>
      </c>
      <c r="E5771">
        <v>-0.00870501199996528</v>
      </c>
      <c r="G5771">
        <v>5762</v>
      </c>
      <c r="H5771">
        <f ca="1" t="shared" ref="H5771:H5834" si="184">_xlfn.NORM.INV(RAND(),N$12,N$13)</f>
        <v>-0.0176267447445659</v>
      </c>
    </row>
    <row r="5772" spans="2:8">
      <c r="B5772" s="31">
        <v>44798</v>
      </c>
      <c r="C5772">
        <v>456.36499</v>
      </c>
      <c r="D5772">
        <f t="shared" si="183"/>
        <v>-0.123917559933771</v>
      </c>
      <c r="E5772">
        <v>-0.00871074926233933</v>
      </c>
      <c r="G5772">
        <v>5763</v>
      </c>
      <c r="H5772">
        <f ca="1" t="shared" si="184"/>
        <v>-0.0359236754183988</v>
      </c>
    </row>
    <row r="5773" spans="2:8">
      <c r="B5773" s="31">
        <v>41968</v>
      </c>
      <c r="C5773">
        <v>512.916626</v>
      </c>
      <c r="D5773">
        <f t="shared" si="183"/>
        <v>0.222248289919929</v>
      </c>
      <c r="E5773">
        <v>-0.00871897453368971</v>
      </c>
      <c r="G5773">
        <v>5764</v>
      </c>
      <c r="H5773">
        <f ca="1" t="shared" si="184"/>
        <v>0.0162814797064971</v>
      </c>
    </row>
    <row r="5774" spans="2:8">
      <c r="B5774" s="31">
        <v>43006</v>
      </c>
      <c r="C5774">
        <v>398.921783</v>
      </c>
      <c r="D5774">
        <f t="shared" si="183"/>
        <v>0.543348275869909</v>
      </c>
      <c r="E5774">
        <v>-0.00871948875251062</v>
      </c>
      <c r="G5774">
        <v>5765</v>
      </c>
      <c r="H5774">
        <f ca="1" t="shared" si="184"/>
        <v>0.0191863657911762</v>
      </c>
    </row>
    <row r="5775" spans="2:8">
      <c r="B5775" s="31">
        <v>43483</v>
      </c>
      <c r="C5775">
        <v>182.16832</v>
      </c>
      <c r="D5775">
        <f t="shared" si="183"/>
        <v>0.281505686608956</v>
      </c>
      <c r="E5775">
        <v>-0.0087288393503328</v>
      </c>
      <c r="G5775">
        <v>5766</v>
      </c>
      <c r="H5775">
        <f ca="1" t="shared" si="184"/>
        <v>0.0204955807772338</v>
      </c>
    </row>
    <row r="5776" spans="2:8">
      <c r="B5776" s="31">
        <v>44103</v>
      </c>
      <c r="C5776">
        <v>130.886902</v>
      </c>
      <c r="D5776">
        <f t="shared" si="183"/>
        <v>0.811975051560163</v>
      </c>
      <c r="E5776">
        <v>-0.00873195088688097</v>
      </c>
      <c r="G5776">
        <v>5767</v>
      </c>
      <c r="H5776">
        <f ca="1" t="shared" si="184"/>
        <v>-0.0253821643291641</v>
      </c>
    </row>
    <row r="5777" spans="2:8">
      <c r="B5777" s="31">
        <v>33612</v>
      </c>
      <c r="C5777">
        <v>24.610003</v>
      </c>
      <c r="D5777">
        <f t="shared" si="183"/>
        <v>-2.13695398574311</v>
      </c>
      <c r="E5777">
        <v>-0.0087338875984696</v>
      </c>
      <c r="G5777">
        <v>5768</v>
      </c>
      <c r="H5777">
        <f ca="1" t="shared" si="184"/>
        <v>0.0046087154548762</v>
      </c>
    </row>
    <row r="5778" spans="2:8">
      <c r="B5778" s="31">
        <v>38589</v>
      </c>
      <c r="C5778">
        <v>77.200447</v>
      </c>
      <c r="D5778">
        <f t="shared" si="183"/>
        <v>-5.70188778829221</v>
      </c>
      <c r="E5778">
        <v>-0.00873719034295228</v>
      </c>
      <c r="G5778">
        <v>5769</v>
      </c>
      <c r="H5778">
        <f ca="1" t="shared" si="184"/>
        <v>-0.016887120966012</v>
      </c>
    </row>
    <row r="5779" spans="2:8">
      <c r="B5779" s="31">
        <v>41967</v>
      </c>
      <c r="C5779">
        <v>517.388733</v>
      </c>
      <c r="D5779">
        <f t="shared" si="183"/>
        <v>0.75826102691726</v>
      </c>
      <c r="E5779">
        <v>-0.00873857452168375</v>
      </c>
      <c r="G5779">
        <v>5770</v>
      </c>
      <c r="H5779">
        <f ca="1" t="shared" si="184"/>
        <v>-0.0194206358190376</v>
      </c>
    </row>
    <row r="5780" spans="2:8">
      <c r="B5780" s="31">
        <v>43754</v>
      </c>
      <c r="C5780">
        <v>125.073021</v>
      </c>
      <c r="D5780">
        <f t="shared" si="183"/>
        <v>0.709191457044921</v>
      </c>
      <c r="E5780">
        <v>-0.00874050207838194</v>
      </c>
      <c r="G5780">
        <v>5771</v>
      </c>
      <c r="H5780">
        <f ca="1" t="shared" si="184"/>
        <v>-0.0184100460261936</v>
      </c>
    </row>
    <row r="5781" spans="2:8">
      <c r="B5781" s="31">
        <v>35815</v>
      </c>
      <c r="C5781">
        <v>36.372303</v>
      </c>
      <c r="D5781">
        <f t="shared" si="183"/>
        <v>-14.1381700245926</v>
      </c>
      <c r="E5781">
        <v>-0.00874376857577585</v>
      </c>
      <c r="G5781">
        <v>5772</v>
      </c>
      <c r="H5781">
        <f ca="1" t="shared" si="184"/>
        <v>-0.0170126964977274</v>
      </c>
    </row>
    <row r="5782" spans="2:8">
      <c r="B5782" s="31">
        <v>42073</v>
      </c>
      <c r="C5782">
        <v>550.610107</v>
      </c>
      <c r="D5782">
        <f t="shared" si="183"/>
        <v>-0.775030940360127</v>
      </c>
      <c r="E5782">
        <v>-0.00874706791388418</v>
      </c>
      <c r="G5782">
        <v>5773</v>
      </c>
      <c r="H5782">
        <f ca="1" t="shared" si="184"/>
        <v>0.00228066083227144</v>
      </c>
    </row>
    <row r="5783" spans="2:8">
      <c r="B5783" s="31">
        <v>45462</v>
      </c>
      <c r="C5783">
        <v>977.349976</v>
      </c>
      <c r="D5783">
        <f t="shared" si="183"/>
        <v>0.971234479264979</v>
      </c>
      <c r="E5783">
        <v>-0.00874819482269068</v>
      </c>
      <c r="G5783">
        <v>5774</v>
      </c>
      <c r="H5783">
        <f ca="1" t="shared" si="184"/>
        <v>0.0207871769409252</v>
      </c>
    </row>
    <row r="5784" spans="2:8">
      <c r="B5784" s="31">
        <v>37785</v>
      </c>
      <c r="C5784">
        <v>28.113981</v>
      </c>
      <c r="D5784">
        <f t="shared" si="183"/>
        <v>0.594091886168665</v>
      </c>
      <c r="E5784">
        <v>-0.00875254913204936</v>
      </c>
      <c r="G5784">
        <v>5775</v>
      </c>
      <c r="H5784">
        <f ca="1" t="shared" si="184"/>
        <v>0.0294622960182791</v>
      </c>
    </row>
    <row r="5785" spans="2:8">
      <c r="B5785" s="31">
        <v>37084</v>
      </c>
      <c r="C5785">
        <v>11.411693</v>
      </c>
      <c r="D5785">
        <f t="shared" si="183"/>
        <v>-10.5100280913621</v>
      </c>
      <c r="E5785">
        <v>-0.00876004988917941</v>
      </c>
      <c r="G5785">
        <v>5776</v>
      </c>
      <c r="H5785">
        <f ca="1" t="shared" si="184"/>
        <v>0.0493932432118064</v>
      </c>
    </row>
    <row r="5786" spans="2:8">
      <c r="B5786" s="31">
        <v>40157</v>
      </c>
      <c r="C5786">
        <v>131.348907</v>
      </c>
      <c r="D5786">
        <f t="shared" si="183"/>
        <v>-0.381229293365951</v>
      </c>
      <c r="E5786">
        <v>-0.00876258528744368</v>
      </c>
      <c r="G5786">
        <v>5777</v>
      </c>
      <c r="H5786">
        <f ca="1" t="shared" si="184"/>
        <v>0.0238148005065986</v>
      </c>
    </row>
    <row r="5787" spans="2:8">
      <c r="B5787" s="31">
        <v>43426</v>
      </c>
      <c r="C5787">
        <v>181.422958</v>
      </c>
      <c r="D5787">
        <f t="shared" si="183"/>
        <v>0.798005988856162</v>
      </c>
      <c r="E5787">
        <v>-0.00876470661447387</v>
      </c>
      <c r="G5787">
        <v>5778</v>
      </c>
      <c r="H5787">
        <f ca="1" t="shared" si="184"/>
        <v>-0.0345323392144698</v>
      </c>
    </row>
    <row r="5788" spans="2:8">
      <c r="B5788" s="31">
        <v>34381</v>
      </c>
      <c r="C5788">
        <v>36.646351</v>
      </c>
      <c r="D5788">
        <f t="shared" si="183"/>
        <v>-3.19529404169053</v>
      </c>
      <c r="E5788">
        <v>-0.00879757441607207</v>
      </c>
      <c r="G5788">
        <v>5779</v>
      </c>
      <c r="H5788">
        <f ca="1" t="shared" si="184"/>
        <v>0.0501781173999993</v>
      </c>
    </row>
    <row r="5789" spans="2:8">
      <c r="B5789" s="31">
        <v>40303</v>
      </c>
      <c r="C5789">
        <v>153.742218</v>
      </c>
      <c r="D5789">
        <f t="shared" si="183"/>
        <v>-1.63870162195787</v>
      </c>
      <c r="E5789">
        <v>-0.00880399683059076</v>
      </c>
      <c r="G5789">
        <v>5780</v>
      </c>
      <c r="H5789">
        <f ca="1" t="shared" si="184"/>
        <v>0.0082518121006598</v>
      </c>
    </row>
    <row r="5790" spans="2:8">
      <c r="B5790" s="31">
        <v>43003</v>
      </c>
      <c r="C5790">
        <v>405.67984</v>
      </c>
      <c r="D5790">
        <f t="shared" si="183"/>
        <v>-0.0254293952590792</v>
      </c>
      <c r="E5790">
        <v>-0.0088190924153391</v>
      </c>
      <c r="G5790">
        <v>5781</v>
      </c>
      <c r="H5790">
        <f ca="1" t="shared" si="184"/>
        <v>0.00278581873325467</v>
      </c>
    </row>
    <row r="5791" spans="2:8">
      <c r="B5791" s="31">
        <v>41752</v>
      </c>
      <c r="C5791">
        <v>415.996033</v>
      </c>
      <c r="D5791">
        <f t="shared" si="183"/>
        <v>-0.137177233610783</v>
      </c>
      <c r="E5791">
        <v>-0.00882237739993064</v>
      </c>
      <c r="G5791">
        <v>5782</v>
      </c>
      <c r="H5791">
        <f ca="1" t="shared" si="184"/>
        <v>0.000139954428678072</v>
      </c>
    </row>
    <row r="5792" spans="2:8">
      <c r="B5792" s="31">
        <v>44559</v>
      </c>
      <c r="C5792">
        <v>473.061218</v>
      </c>
      <c r="D5792">
        <f t="shared" si="183"/>
        <v>-0.0456932891083031</v>
      </c>
      <c r="E5792">
        <v>-0.00882360007790789</v>
      </c>
      <c r="G5792">
        <v>5783</v>
      </c>
      <c r="H5792">
        <f ca="1" t="shared" si="184"/>
        <v>0.0140798170816647</v>
      </c>
    </row>
    <row r="5793" spans="2:8">
      <c r="B5793" s="31">
        <v>42741</v>
      </c>
      <c r="C5793">
        <v>494.676941</v>
      </c>
      <c r="D5793">
        <f t="shared" si="183"/>
        <v>0.760125065138219</v>
      </c>
      <c r="E5793">
        <v>-0.00883977529083979</v>
      </c>
      <c r="G5793">
        <v>5784</v>
      </c>
      <c r="H5793">
        <f ca="1" t="shared" si="184"/>
        <v>0.0068921850392009</v>
      </c>
    </row>
    <row r="5794" spans="2:8">
      <c r="B5794" s="31">
        <v>40142</v>
      </c>
      <c r="C5794">
        <v>118.660599</v>
      </c>
      <c r="D5794">
        <f t="shared" si="183"/>
        <v>0.795318688724974</v>
      </c>
      <c r="E5794">
        <v>-0.00884608714978752</v>
      </c>
      <c r="G5794">
        <v>5785</v>
      </c>
      <c r="H5794">
        <f ca="1" t="shared" si="184"/>
        <v>-0.0358876249445265</v>
      </c>
    </row>
    <row r="5795" spans="2:8">
      <c r="B5795" s="31">
        <v>33574</v>
      </c>
      <c r="C5795">
        <v>24.287607</v>
      </c>
      <c r="D5795">
        <f t="shared" si="183"/>
        <v>-11.4823600777137</v>
      </c>
      <c r="E5795">
        <v>-0.00884953383838924</v>
      </c>
      <c r="G5795">
        <v>5786</v>
      </c>
      <c r="H5795">
        <f ca="1" t="shared" si="184"/>
        <v>0.0147814407494291</v>
      </c>
    </row>
    <row r="5796" spans="2:8">
      <c r="B5796" s="31">
        <v>44291</v>
      </c>
      <c r="C5796">
        <v>303.166656</v>
      </c>
      <c r="D5796">
        <f t="shared" si="183"/>
        <v>0.146602959528636</v>
      </c>
      <c r="E5796">
        <v>-0.00885107232900975</v>
      </c>
      <c r="G5796">
        <v>5787</v>
      </c>
      <c r="H5796">
        <f ca="1" t="shared" si="184"/>
        <v>-0.051790951278152</v>
      </c>
    </row>
    <row r="5797" spans="2:8">
      <c r="B5797" s="31">
        <v>40968</v>
      </c>
      <c r="C5797">
        <v>258.721527</v>
      </c>
      <c r="D5797">
        <f t="shared" si="183"/>
        <v>0.183277427857791</v>
      </c>
      <c r="E5797">
        <v>-0.00885750028833128</v>
      </c>
      <c r="G5797">
        <v>5788</v>
      </c>
      <c r="H5797">
        <f ca="1" t="shared" si="184"/>
        <v>0.0164114149821548</v>
      </c>
    </row>
    <row r="5798" spans="2:8">
      <c r="B5798" s="31">
        <v>40458</v>
      </c>
      <c r="C5798">
        <v>211.303711</v>
      </c>
      <c r="D5798">
        <f t="shared" si="183"/>
        <v>0.880924519115521</v>
      </c>
      <c r="E5798">
        <v>-0.00885976394423104</v>
      </c>
      <c r="G5798">
        <v>5789</v>
      </c>
      <c r="H5798">
        <f ca="1" t="shared" si="184"/>
        <v>0.0285560557508693</v>
      </c>
    </row>
    <row r="5799" spans="2:8">
      <c r="B5799" s="31">
        <v>37644</v>
      </c>
      <c r="C5799">
        <v>25.161091</v>
      </c>
      <c r="D5799">
        <f t="shared" si="183"/>
        <v>-0.617942799062251</v>
      </c>
      <c r="E5799">
        <v>-0.008863168930155</v>
      </c>
      <c r="G5799">
        <v>5790</v>
      </c>
      <c r="H5799">
        <f ca="1" t="shared" si="184"/>
        <v>0.0312379634683424</v>
      </c>
    </row>
    <row r="5800" spans="2:8">
      <c r="B5800" s="31">
        <v>35787</v>
      </c>
      <c r="C5800">
        <v>40.709206</v>
      </c>
      <c r="D5800">
        <f t="shared" si="183"/>
        <v>-2.23789535467727</v>
      </c>
      <c r="E5800">
        <v>-0.00887806556580833</v>
      </c>
      <c r="G5800">
        <v>5791</v>
      </c>
      <c r="H5800">
        <f ca="1" t="shared" si="184"/>
        <v>0.00742765606981711</v>
      </c>
    </row>
    <row r="5801" spans="2:8">
      <c r="B5801" s="31">
        <v>38901</v>
      </c>
      <c r="C5801">
        <v>131.812149</v>
      </c>
      <c r="D5801">
        <f t="shared" si="183"/>
        <v>0.873339141143962</v>
      </c>
      <c r="E5801">
        <v>-0.00888505353174988</v>
      </c>
      <c r="G5801">
        <v>5792</v>
      </c>
      <c r="H5801">
        <f ca="1" t="shared" si="184"/>
        <v>0.00786818540727286</v>
      </c>
    </row>
    <row r="5802" spans="2:8">
      <c r="B5802" s="31">
        <v>36102</v>
      </c>
      <c r="C5802">
        <v>16.69544</v>
      </c>
      <c r="D5802">
        <f t="shared" si="183"/>
        <v>-16.3130002563574</v>
      </c>
      <c r="E5802">
        <v>-0.00890099332512335</v>
      </c>
      <c r="G5802">
        <v>5793</v>
      </c>
      <c r="H5802">
        <f ca="1" t="shared" si="184"/>
        <v>-0.00148375780122677</v>
      </c>
    </row>
    <row r="5803" spans="2:8">
      <c r="B5803" s="31">
        <v>41396</v>
      </c>
      <c r="C5803">
        <v>289.048157</v>
      </c>
      <c r="D5803">
        <f t="shared" si="183"/>
        <v>0.82389702280648</v>
      </c>
      <c r="E5803">
        <v>-0.0089120755058126</v>
      </c>
      <c r="G5803">
        <v>5794</v>
      </c>
      <c r="H5803">
        <f ca="1" t="shared" si="184"/>
        <v>-0.00508766578504296</v>
      </c>
    </row>
    <row r="5804" spans="2:8">
      <c r="B5804" s="31">
        <v>40001</v>
      </c>
      <c r="C5804">
        <v>50.902241</v>
      </c>
      <c r="D5804">
        <f t="shared" si="183"/>
        <v>-0.0753453467795259</v>
      </c>
      <c r="E5804">
        <v>-0.00891579606485303</v>
      </c>
      <c r="G5804">
        <v>5795</v>
      </c>
      <c r="H5804">
        <f ca="1" t="shared" si="184"/>
        <v>-0.0182230957281503</v>
      </c>
    </row>
    <row r="5805" spans="2:8">
      <c r="B5805" s="31">
        <v>35516</v>
      </c>
      <c r="C5805">
        <v>54.737488</v>
      </c>
      <c r="D5805">
        <f t="shared" si="183"/>
        <v>0.574609982102211</v>
      </c>
      <c r="E5805">
        <v>-0.00891602844471055</v>
      </c>
      <c r="G5805">
        <v>5796</v>
      </c>
      <c r="H5805">
        <f ca="1" t="shared" si="184"/>
        <v>0.0208848909761259</v>
      </c>
    </row>
    <row r="5806" spans="2:8">
      <c r="B5806" s="31">
        <v>37425</v>
      </c>
      <c r="C5806">
        <v>23.284781</v>
      </c>
      <c r="D5806">
        <f t="shared" si="183"/>
        <v>-2.27979404229741</v>
      </c>
      <c r="E5806">
        <v>-0.00891646779928916</v>
      </c>
      <c r="G5806">
        <v>5797</v>
      </c>
      <c r="H5806">
        <f ca="1" t="shared" si="184"/>
        <v>0.0235690155289238</v>
      </c>
    </row>
    <row r="5807" spans="2:8">
      <c r="B5807" s="31">
        <v>40032</v>
      </c>
      <c r="C5807">
        <v>76.369286</v>
      </c>
      <c r="D5807">
        <f t="shared" si="183"/>
        <v>0.136782933914035</v>
      </c>
      <c r="E5807">
        <v>-0.00892218633548573</v>
      </c>
      <c r="G5807">
        <v>5798</v>
      </c>
      <c r="H5807">
        <f ca="1" t="shared" si="184"/>
        <v>0.00277082234154504</v>
      </c>
    </row>
    <row r="5808" spans="2:8">
      <c r="B5808" s="31">
        <v>37971</v>
      </c>
      <c r="C5808">
        <v>65.923271</v>
      </c>
      <c r="D5808">
        <f t="shared" si="183"/>
        <v>-1.44675319584794</v>
      </c>
      <c r="E5808">
        <v>-0.00892428411205507</v>
      </c>
      <c r="G5808">
        <v>5799</v>
      </c>
      <c r="H5808">
        <f ca="1" t="shared" si="184"/>
        <v>0.0293746648184857</v>
      </c>
    </row>
    <row r="5809" spans="2:8">
      <c r="B5809" s="31">
        <v>43649</v>
      </c>
      <c r="C5809">
        <v>161.297974</v>
      </c>
      <c r="D5809">
        <f t="shared" si="183"/>
        <v>0.86179127085626</v>
      </c>
      <c r="E5809">
        <v>-0.00893411717620196</v>
      </c>
      <c r="G5809">
        <v>5800</v>
      </c>
      <c r="H5809">
        <f ca="1" t="shared" si="184"/>
        <v>-0.0212645832173441</v>
      </c>
    </row>
    <row r="5810" spans="2:8">
      <c r="B5810" s="31">
        <v>37567</v>
      </c>
      <c r="C5810">
        <v>22.292788</v>
      </c>
      <c r="D5810">
        <f t="shared" si="183"/>
        <v>-13.649188742117</v>
      </c>
      <c r="E5810">
        <v>-0.00896855072591185</v>
      </c>
      <c r="G5810">
        <v>5801</v>
      </c>
      <c r="H5810">
        <f ca="1" t="shared" si="184"/>
        <v>-0.0118520937840678</v>
      </c>
    </row>
    <row r="5811" spans="2:8">
      <c r="B5811" s="31">
        <v>43215</v>
      </c>
      <c r="C5811">
        <v>326.571259</v>
      </c>
      <c r="D5811">
        <f t="shared" si="183"/>
        <v>0.923942731286099</v>
      </c>
      <c r="E5811">
        <v>-0.00897749853731013</v>
      </c>
      <c r="G5811">
        <v>5802</v>
      </c>
      <c r="H5811">
        <f ca="1" t="shared" si="184"/>
        <v>-0.00900161055918825</v>
      </c>
    </row>
    <row r="5812" spans="2:8">
      <c r="B5812" s="31">
        <v>37677</v>
      </c>
      <c r="C5812">
        <v>24.838118</v>
      </c>
      <c r="D5812">
        <f t="shared" si="183"/>
        <v>-9.68523971904796</v>
      </c>
      <c r="E5812">
        <v>-0.0089783372476126</v>
      </c>
      <c r="G5812">
        <v>5803</v>
      </c>
      <c r="H5812">
        <f ca="1" t="shared" si="184"/>
        <v>-0.0101723549751174</v>
      </c>
    </row>
    <row r="5813" spans="2:8">
      <c r="B5813" s="31">
        <v>43285</v>
      </c>
      <c r="C5813">
        <v>265.401245</v>
      </c>
      <c r="D5813">
        <f t="shared" si="183"/>
        <v>0.0625350419889703</v>
      </c>
      <c r="E5813">
        <v>-0.0089872374185735</v>
      </c>
      <c r="G5813">
        <v>5804</v>
      </c>
      <c r="H5813">
        <f ca="1" t="shared" si="184"/>
        <v>-0.00501657764627782</v>
      </c>
    </row>
    <row r="5814" spans="2:8">
      <c r="B5814" s="31">
        <v>43364</v>
      </c>
      <c r="C5814">
        <v>248.804367</v>
      </c>
      <c r="D5814">
        <f t="shared" si="183"/>
        <v>-0.8649890739257</v>
      </c>
      <c r="E5814">
        <v>-0.00898744273246612</v>
      </c>
      <c r="G5814">
        <v>5805</v>
      </c>
      <c r="H5814">
        <f ca="1" t="shared" si="184"/>
        <v>-0.036849271013156</v>
      </c>
    </row>
    <row r="5815" spans="2:8">
      <c r="B5815" s="31">
        <v>44805</v>
      </c>
      <c r="C5815">
        <v>464.017426</v>
      </c>
      <c r="D5815">
        <f t="shared" si="183"/>
        <v>-0.0816993282489352</v>
      </c>
      <c r="E5815">
        <v>-0.00899550699201548</v>
      </c>
      <c r="G5815">
        <v>5806</v>
      </c>
      <c r="H5815">
        <f ca="1" t="shared" si="184"/>
        <v>-0.0151400634109663</v>
      </c>
    </row>
    <row r="5816" spans="2:8">
      <c r="B5816" s="31">
        <v>42144</v>
      </c>
      <c r="C5816">
        <v>501.927338</v>
      </c>
      <c r="D5816">
        <f t="shared" si="183"/>
        <v>0.904198561505729</v>
      </c>
      <c r="E5816">
        <v>-0.00900544691988864</v>
      </c>
      <c r="G5816">
        <v>5807</v>
      </c>
      <c r="H5816">
        <f ca="1" t="shared" si="184"/>
        <v>-0.0385527734526925</v>
      </c>
    </row>
    <row r="5817" spans="2:8">
      <c r="B5817" s="31">
        <v>34633</v>
      </c>
      <c r="C5817">
        <v>48.085361</v>
      </c>
      <c r="D5817">
        <f t="shared" si="183"/>
        <v>-11.6363809351457</v>
      </c>
      <c r="E5817">
        <v>-0.00900885406683336</v>
      </c>
      <c r="G5817">
        <v>5808</v>
      </c>
      <c r="H5817">
        <f ca="1" t="shared" si="184"/>
        <v>-0.0156748808137648</v>
      </c>
    </row>
    <row r="5818" spans="2:8">
      <c r="B5818" s="31">
        <v>45145</v>
      </c>
      <c r="C5818">
        <v>607.624939</v>
      </c>
      <c r="D5818">
        <f t="shared" si="183"/>
        <v>0.456738336739006</v>
      </c>
      <c r="E5818">
        <v>-0.00902371125356324</v>
      </c>
      <c r="G5818">
        <v>5809</v>
      </c>
      <c r="H5818">
        <f ca="1" t="shared" si="184"/>
        <v>-0.0534710472750794</v>
      </c>
    </row>
    <row r="5819" spans="2:8">
      <c r="B5819" s="31">
        <v>43228</v>
      </c>
      <c r="C5819">
        <v>330.099335</v>
      </c>
      <c r="D5819">
        <f t="shared" si="183"/>
        <v>0.605375254694167</v>
      </c>
      <c r="E5819">
        <v>-0.00903205697157792</v>
      </c>
      <c r="G5819">
        <v>5810</v>
      </c>
      <c r="H5819">
        <f ca="1" t="shared" si="184"/>
        <v>-0.00748911952076421</v>
      </c>
    </row>
    <row r="5820" spans="2:8">
      <c r="B5820" s="31">
        <v>39429</v>
      </c>
      <c r="C5820">
        <v>130.265366</v>
      </c>
      <c r="D5820">
        <f t="shared" si="183"/>
        <v>-2.41911832497365</v>
      </c>
      <c r="E5820">
        <v>-0.0090412673465332</v>
      </c>
      <c r="G5820">
        <v>5811</v>
      </c>
      <c r="H5820">
        <f ca="1" t="shared" si="184"/>
        <v>0.00125620769451028</v>
      </c>
    </row>
    <row r="5821" spans="2:8">
      <c r="B5821" s="31">
        <v>41830</v>
      </c>
      <c r="C5821">
        <v>445.3927</v>
      </c>
      <c r="D5821">
        <f t="shared" si="183"/>
        <v>-0.158005124466566</v>
      </c>
      <c r="E5821">
        <v>-0.00904778187877795</v>
      </c>
      <c r="G5821">
        <v>5812</v>
      </c>
      <c r="H5821">
        <f ca="1" t="shared" si="184"/>
        <v>-0.0567683445883939</v>
      </c>
    </row>
    <row r="5822" spans="2:8">
      <c r="B5822" s="31">
        <v>41963</v>
      </c>
      <c r="C5822">
        <v>515.767029</v>
      </c>
      <c r="D5822">
        <f t="shared" si="183"/>
        <v>0.611291550782708</v>
      </c>
      <c r="E5822">
        <v>-0.00905195706102426</v>
      </c>
      <c r="G5822">
        <v>5813</v>
      </c>
      <c r="H5822">
        <f ca="1" t="shared" si="184"/>
        <v>0.00814389733247799</v>
      </c>
    </row>
    <row r="5823" spans="2:8">
      <c r="B5823" s="31">
        <v>40443</v>
      </c>
      <c r="C5823">
        <v>200.483002</v>
      </c>
      <c r="D5823">
        <f t="shared" si="183"/>
        <v>0.877220962603104</v>
      </c>
      <c r="E5823">
        <v>-0.00905771552642658</v>
      </c>
      <c r="G5823">
        <v>5814</v>
      </c>
      <c r="H5823">
        <f ca="1" t="shared" si="184"/>
        <v>0.00954529030251799</v>
      </c>
    </row>
    <row r="5824" spans="2:8">
      <c r="B5824" s="31">
        <v>37678</v>
      </c>
      <c r="C5824">
        <v>24.61511</v>
      </c>
      <c r="D5824">
        <f t="shared" si="183"/>
        <v>-9.47116222515357</v>
      </c>
      <c r="E5824">
        <v>-0.00905980107340573</v>
      </c>
      <c r="G5824">
        <v>5815</v>
      </c>
      <c r="H5824">
        <f ca="1" t="shared" si="184"/>
        <v>-0.00821741689221817</v>
      </c>
    </row>
    <row r="5825" spans="2:8">
      <c r="B5825" s="31">
        <v>43342</v>
      </c>
      <c r="C5825">
        <v>257.74881</v>
      </c>
      <c r="D5825">
        <f t="shared" si="183"/>
        <v>0.904589111391048</v>
      </c>
      <c r="E5825">
        <v>-0.00906106996187497</v>
      </c>
      <c r="G5825">
        <v>5816</v>
      </c>
      <c r="H5825">
        <f ca="1" t="shared" si="184"/>
        <v>0.0192188904801857</v>
      </c>
    </row>
    <row r="5826" spans="2:8">
      <c r="B5826" s="31">
        <v>37664</v>
      </c>
      <c r="C5826">
        <v>24.592043</v>
      </c>
      <c r="D5826">
        <f t="shared" si="183"/>
        <v>-3.70706480140751</v>
      </c>
      <c r="E5826">
        <v>-0.00906825837934648</v>
      </c>
      <c r="G5826">
        <v>5817</v>
      </c>
      <c r="H5826">
        <f ca="1" t="shared" si="184"/>
        <v>0.0241783137542101</v>
      </c>
    </row>
    <row r="5827" spans="2:8">
      <c r="B5827" s="31">
        <v>39258</v>
      </c>
      <c r="C5827">
        <v>115.75634</v>
      </c>
      <c r="D5827">
        <f t="shared" si="183"/>
        <v>0.422128049314621</v>
      </c>
      <c r="E5827">
        <v>-0.00906869550298505</v>
      </c>
      <c r="G5827">
        <v>5818</v>
      </c>
      <c r="H5827">
        <f ca="1" t="shared" si="184"/>
        <v>0.01167267511696</v>
      </c>
    </row>
    <row r="5828" spans="2:8">
      <c r="B5828" s="31">
        <v>38453</v>
      </c>
      <c r="C5828">
        <v>66.892342</v>
      </c>
      <c r="D5828">
        <f t="shared" si="183"/>
        <v>-0.273137349563871</v>
      </c>
      <c r="E5828">
        <v>-0.00907111310290189</v>
      </c>
      <c r="G5828">
        <v>5819</v>
      </c>
      <c r="H5828">
        <f ca="1" t="shared" si="184"/>
        <v>-0.0417857262334198</v>
      </c>
    </row>
    <row r="5829" spans="2:8">
      <c r="B5829" s="31">
        <v>38616</v>
      </c>
      <c r="C5829">
        <v>85.163139</v>
      </c>
      <c r="D5829">
        <f t="shared" si="183"/>
        <v>-0.180720851541181</v>
      </c>
      <c r="E5829">
        <v>-0.00907969115605293</v>
      </c>
      <c r="G5829">
        <v>5820</v>
      </c>
      <c r="H5829">
        <f ca="1" t="shared" si="184"/>
        <v>-0.0515454307898239</v>
      </c>
    </row>
    <row r="5830" spans="2:8">
      <c r="B5830" s="31">
        <v>38701</v>
      </c>
      <c r="C5830">
        <v>100.553894</v>
      </c>
      <c r="D5830">
        <f t="shared" si="183"/>
        <v>0.604207729637999</v>
      </c>
      <c r="E5830">
        <v>-0.00908025501230216</v>
      </c>
      <c r="G5830">
        <v>5821</v>
      </c>
      <c r="H5830">
        <f ca="1" t="shared" si="184"/>
        <v>0.0228497440654389</v>
      </c>
    </row>
    <row r="5831" spans="2:8">
      <c r="B5831" s="31">
        <v>35913</v>
      </c>
      <c r="C5831">
        <v>39.798454</v>
      </c>
      <c r="D5831">
        <f t="shared" si="183"/>
        <v>-0.197336785996763</v>
      </c>
      <c r="E5831">
        <v>-0.00908135778339529</v>
      </c>
      <c r="G5831">
        <v>5822</v>
      </c>
      <c r="H5831">
        <f ca="1" t="shared" si="184"/>
        <v>-0.0234910222665575</v>
      </c>
    </row>
    <row r="5832" spans="2:8">
      <c r="B5832" s="31">
        <v>34634</v>
      </c>
      <c r="C5832">
        <v>47.652153</v>
      </c>
      <c r="D5832">
        <f t="shared" si="183"/>
        <v>0.574295331419758</v>
      </c>
      <c r="E5832">
        <v>-0.00909104778539598</v>
      </c>
      <c r="G5832">
        <v>5823</v>
      </c>
      <c r="H5832">
        <f ca="1" t="shared" si="184"/>
        <v>0.043164461003158</v>
      </c>
    </row>
    <row r="5833" spans="2:8">
      <c r="B5833" s="31">
        <v>37482</v>
      </c>
      <c r="C5833">
        <v>20.285744</v>
      </c>
      <c r="D5833">
        <f t="shared" si="183"/>
        <v>-23.194381285695</v>
      </c>
      <c r="E5833">
        <v>-0.00909796554664202</v>
      </c>
      <c r="G5833">
        <v>5824</v>
      </c>
      <c r="H5833">
        <f ca="1" t="shared" si="184"/>
        <v>-0.0334827849033679</v>
      </c>
    </row>
    <row r="5834" spans="2:8">
      <c r="B5834" s="31">
        <v>42607</v>
      </c>
      <c r="C5834">
        <v>490.801025</v>
      </c>
      <c r="D5834">
        <f t="shared" ref="D5834:D5897" si="185">(C5834-C5835)/C5834</f>
        <v>0.857968499556414</v>
      </c>
      <c r="E5834">
        <v>-0.00911210199693456</v>
      </c>
      <c r="G5834">
        <v>5825</v>
      </c>
      <c r="H5834">
        <f ca="1" t="shared" si="184"/>
        <v>-0.0493947604475062</v>
      </c>
    </row>
    <row r="5835" spans="2:8">
      <c r="B5835" s="31">
        <v>39716</v>
      </c>
      <c r="C5835">
        <v>69.709206</v>
      </c>
      <c r="D5835">
        <f t="shared" si="185"/>
        <v>0.177467148313237</v>
      </c>
      <c r="E5835">
        <v>-0.0091146641377612</v>
      </c>
      <c r="G5835">
        <v>5826</v>
      </c>
      <c r="H5835">
        <f ca="1" t="shared" ref="H5835:H5898" si="186">_xlfn.NORM.INV(RAND(),N$12,N$13)</f>
        <v>-0.0135188065679752</v>
      </c>
    </row>
    <row r="5836" spans="2:8">
      <c r="B5836" s="31">
        <v>34970</v>
      </c>
      <c r="C5836">
        <v>57.338112</v>
      </c>
      <c r="D5836">
        <f t="shared" si="185"/>
        <v>0.546715054028985</v>
      </c>
      <c r="E5836">
        <v>-0.00914651671823438</v>
      </c>
      <c r="G5836">
        <v>5827</v>
      </c>
      <c r="H5836">
        <f ca="1" t="shared" si="186"/>
        <v>0.0319201681045648</v>
      </c>
    </row>
    <row r="5837" spans="2:8">
      <c r="B5837" s="31">
        <v>36237</v>
      </c>
      <c r="C5837">
        <v>25.990503</v>
      </c>
      <c r="D5837">
        <f t="shared" si="185"/>
        <v>-8.74386921253506</v>
      </c>
      <c r="E5837">
        <v>-0.00914791837618535</v>
      </c>
      <c r="G5837">
        <v>5828</v>
      </c>
      <c r="H5837">
        <f ca="1" t="shared" si="186"/>
        <v>-0.00261465544466482</v>
      </c>
    </row>
    <row r="5838" spans="2:8">
      <c r="B5838" s="31">
        <v>40535</v>
      </c>
      <c r="C5838">
        <v>253.248062</v>
      </c>
      <c r="D5838">
        <f t="shared" si="185"/>
        <v>-0.904864322318091</v>
      </c>
      <c r="E5838">
        <v>-0.00916673155034849</v>
      </c>
      <c r="G5838">
        <v>5829</v>
      </c>
      <c r="H5838">
        <f ca="1" t="shared" si="186"/>
        <v>-0.0351647473844154</v>
      </c>
    </row>
    <row r="5839" spans="2:8">
      <c r="B5839" s="31">
        <v>44790</v>
      </c>
      <c r="C5839">
        <v>482.403198</v>
      </c>
      <c r="D5839">
        <f t="shared" si="185"/>
        <v>0.146477140477</v>
      </c>
      <c r="E5839">
        <v>-0.00916767554264852</v>
      </c>
      <c r="G5839">
        <v>5830</v>
      </c>
      <c r="H5839">
        <f ca="1" t="shared" si="186"/>
        <v>-0.0256598164768638</v>
      </c>
    </row>
    <row r="5840" spans="2:8">
      <c r="B5840" s="31">
        <v>43053</v>
      </c>
      <c r="C5840">
        <v>411.742157</v>
      </c>
      <c r="D5840">
        <f t="shared" si="185"/>
        <v>0.943100642958938</v>
      </c>
      <c r="E5840">
        <v>-0.00917212370847901</v>
      </c>
      <c r="G5840">
        <v>5831</v>
      </c>
      <c r="H5840">
        <f ca="1" t="shared" si="186"/>
        <v>0.0586510319850469</v>
      </c>
    </row>
    <row r="5841" spans="2:8">
      <c r="B5841" s="31">
        <v>34268</v>
      </c>
      <c r="C5841">
        <v>23.427864</v>
      </c>
      <c r="D5841">
        <f t="shared" si="185"/>
        <v>-17.2387759720647</v>
      </c>
      <c r="E5841">
        <v>-0.00917441726655059</v>
      </c>
      <c r="G5841">
        <v>5832</v>
      </c>
      <c r="H5841">
        <f ca="1" t="shared" si="186"/>
        <v>-0.0576738729830705</v>
      </c>
    </row>
    <row r="5842" spans="2:8">
      <c r="B5842" s="31">
        <v>43104</v>
      </c>
      <c r="C5842">
        <v>427.295563</v>
      </c>
      <c r="D5842">
        <f t="shared" si="185"/>
        <v>0.455601927230871</v>
      </c>
      <c r="E5842">
        <v>-0.00918700623156249</v>
      </c>
      <c r="G5842">
        <v>5833</v>
      </c>
      <c r="H5842">
        <f ca="1" t="shared" si="186"/>
        <v>-0.024477635086377</v>
      </c>
    </row>
    <row r="5843" spans="2:8">
      <c r="B5843" s="31">
        <v>41130</v>
      </c>
      <c r="C5843">
        <v>232.618881</v>
      </c>
      <c r="D5843">
        <f t="shared" si="185"/>
        <v>-0.788400078323823</v>
      </c>
      <c r="E5843">
        <v>-0.0091934282840953</v>
      </c>
      <c r="G5843">
        <v>5834</v>
      </c>
      <c r="H5843">
        <f ca="1" t="shared" si="186"/>
        <v>-0.0405008072405958</v>
      </c>
    </row>
    <row r="5844" spans="2:8">
      <c r="B5844" s="31">
        <v>43097</v>
      </c>
      <c r="C5844">
        <v>416.015625</v>
      </c>
      <c r="D5844">
        <f t="shared" si="185"/>
        <v>0.545358201389671</v>
      </c>
      <c r="E5844">
        <v>-0.00919733002816902</v>
      </c>
      <c r="G5844">
        <v>5835</v>
      </c>
      <c r="H5844">
        <f ca="1" t="shared" si="186"/>
        <v>0.0123197692221929</v>
      </c>
    </row>
    <row r="5845" spans="2:8">
      <c r="B5845" s="31">
        <v>40707</v>
      </c>
      <c r="C5845">
        <v>189.138092</v>
      </c>
      <c r="D5845">
        <f t="shared" si="185"/>
        <v>-0.562159662687091</v>
      </c>
      <c r="E5845">
        <v>-0.0092051420292428</v>
      </c>
      <c r="G5845">
        <v>5836</v>
      </c>
      <c r="H5845">
        <f ca="1" t="shared" si="186"/>
        <v>0.0566337205180694</v>
      </c>
    </row>
    <row r="5846" spans="2:8">
      <c r="B5846" s="31">
        <v>41325</v>
      </c>
      <c r="C5846">
        <v>295.463898</v>
      </c>
      <c r="D5846">
        <f t="shared" si="185"/>
        <v>-0.186346160639903</v>
      </c>
      <c r="E5846">
        <v>-0.009211957936059</v>
      </c>
      <c r="G5846">
        <v>5837</v>
      </c>
      <c r="H5846">
        <f ca="1" t="shared" si="186"/>
        <v>-0.0294593801823383</v>
      </c>
    </row>
    <row r="5847" spans="2:8">
      <c r="B5847" s="31">
        <v>44362</v>
      </c>
      <c r="C5847">
        <v>350.522461</v>
      </c>
      <c r="D5847">
        <f t="shared" si="185"/>
        <v>0.957220575944775</v>
      </c>
      <c r="E5847">
        <v>-0.00921475899371811</v>
      </c>
      <c r="G5847">
        <v>5838</v>
      </c>
      <c r="H5847">
        <f ca="1" t="shared" si="186"/>
        <v>-0.030991889355311</v>
      </c>
    </row>
    <row r="5848" spans="2:8">
      <c r="B5848" s="31">
        <v>37246</v>
      </c>
      <c r="C5848">
        <v>14.995149</v>
      </c>
      <c r="D5848">
        <f t="shared" si="185"/>
        <v>-28.7714078733062</v>
      </c>
      <c r="E5848">
        <v>-0.00923071854771174</v>
      </c>
      <c r="G5848">
        <v>5839</v>
      </c>
      <c r="H5848">
        <f ca="1" t="shared" si="186"/>
        <v>-0.00951625064685471</v>
      </c>
    </row>
    <row r="5849" spans="2:8">
      <c r="B5849" s="31">
        <v>42842</v>
      </c>
      <c r="C5849">
        <v>446.426697</v>
      </c>
      <c r="D5849">
        <f t="shared" si="185"/>
        <v>0.109332256175531</v>
      </c>
      <c r="E5849">
        <v>-0.00923860295030704</v>
      </c>
      <c r="G5849">
        <v>5840</v>
      </c>
      <c r="H5849">
        <f ca="1" t="shared" si="186"/>
        <v>0.00683139719440093</v>
      </c>
    </row>
    <row r="5850" spans="2:8">
      <c r="B5850" s="31">
        <v>42324</v>
      </c>
      <c r="C5850">
        <v>397.617859</v>
      </c>
      <c r="D5850">
        <f t="shared" si="185"/>
        <v>0.353116191393204</v>
      </c>
      <c r="E5850">
        <v>-0.00924427793370311</v>
      </c>
      <c r="G5850">
        <v>5841</v>
      </c>
      <c r="H5850">
        <f ca="1" t="shared" si="186"/>
        <v>-0.0073700576707816</v>
      </c>
    </row>
    <row r="5851" spans="2:8">
      <c r="B5851" s="31">
        <v>41205</v>
      </c>
      <c r="C5851">
        <v>257.212555</v>
      </c>
      <c r="D5851">
        <f t="shared" si="185"/>
        <v>0.909751959813937</v>
      </c>
      <c r="E5851">
        <v>-0.00925899981826313</v>
      </c>
      <c r="G5851">
        <v>5842</v>
      </c>
      <c r="H5851">
        <f ca="1" t="shared" si="186"/>
        <v>-0.00887165400195964</v>
      </c>
    </row>
    <row r="5852" spans="2:8">
      <c r="B5852" s="31">
        <v>34271</v>
      </c>
      <c r="C5852">
        <v>23.212929</v>
      </c>
      <c r="D5852">
        <f t="shared" si="185"/>
        <v>0</v>
      </c>
      <c r="E5852">
        <v>-0.00925927960232854</v>
      </c>
      <c r="G5852">
        <v>5843</v>
      </c>
      <c r="H5852">
        <f ca="1" t="shared" si="186"/>
        <v>0.0419359678500983</v>
      </c>
    </row>
    <row r="5853" spans="2:8">
      <c r="B5853" s="31">
        <v>34227</v>
      </c>
      <c r="C5853">
        <v>23.212929</v>
      </c>
      <c r="D5853">
        <f t="shared" si="185"/>
        <v>0</v>
      </c>
      <c r="E5853">
        <v>-0.00925927960232854</v>
      </c>
      <c r="G5853">
        <v>5844</v>
      </c>
      <c r="H5853">
        <f ca="1" t="shared" si="186"/>
        <v>0.0129782958569574</v>
      </c>
    </row>
    <row r="5854" spans="2:8">
      <c r="B5854" s="31">
        <v>34205</v>
      </c>
      <c r="C5854">
        <v>23.212929</v>
      </c>
      <c r="D5854">
        <f t="shared" si="185"/>
        <v>-13.3125433675345</v>
      </c>
      <c r="E5854">
        <v>-0.00925927960232854</v>
      </c>
      <c r="G5854">
        <v>5845</v>
      </c>
      <c r="H5854">
        <f ca="1" t="shared" si="186"/>
        <v>0.0256424740098141</v>
      </c>
    </row>
    <row r="5855" spans="2:8">
      <c r="B5855" s="31">
        <v>44368</v>
      </c>
      <c r="C5855">
        <v>332.236053</v>
      </c>
      <c r="D5855">
        <f t="shared" si="185"/>
        <v>-0.1610829033055</v>
      </c>
      <c r="E5855">
        <v>-0.00927314170807344</v>
      </c>
      <c r="G5855">
        <v>5846</v>
      </c>
      <c r="H5855">
        <f ca="1" t="shared" si="186"/>
        <v>0.000520246914810811</v>
      </c>
    </row>
    <row r="5856" spans="2:8">
      <c r="B5856" s="31">
        <v>44692</v>
      </c>
      <c r="C5856">
        <v>385.753601</v>
      </c>
      <c r="D5856">
        <f t="shared" si="185"/>
        <v>-0.741078862929396</v>
      </c>
      <c r="E5856">
        <v>-0.00927480389223896</v>
      </c>
      <c r="G5856">
        <v>5847</v>
      </c>
      <c r="H5856">
        <f ca="1" t="shared" si="186"/>
        <v>-0.000439510374617961</v>
      </c>
    </row>
    <row r="5857" spans="2:8">
      <c r="B5857" s="31">
        <v>45254</v>
      </c>
      <c r="C5857">
        <v>671.627441</v>
      </c>
      <c r="D5857">
        <f t="shared" si="185"/>
        <v>0.617564211465862</v>
      </c>
      <c r="E5857">
        <v>-0.00927712838939825</v>
      </c>
      <c r="G5857">
        <v>5848</v>
      </c>
      <c r="H5857">
        <f ca="1" t="shared" si="186"/>
        <v>0.0274836521568468</v>
      </c>
    </row>
    <row r="5858" spans="2:8">
      <c r="B5858" s="31">
        <v>43315</v>
      </c>
      <c r="C5858">
        <v>256.85437</v>
      </c>
      <c r="D5858">
        <f t="shared" si="185"/>
        <v>0.551241538152534</v>
      </c>
      <c r="E5858">
        <v>-0.00928616865658139</v>
      </c>
      <c r="G5858">
        <v>5849</v>
      </c>
      <c r="H5858">
        <f ca="1" t="shared" si="186"/>
        <v>0.00399736925198138</v>
      </c>
    </row>
    <row r="5859" spans="2:8">
      <c r="B5859" s="31">
        <v>38916</v>
      </c>
      <c r="C5859">
        <v>115.265572</v>
      </c>
      <c r="D5859">
        <f t="shared" si="185"/>
        <v>0.784714120882513</v>
      </c>
      <c r="E5859">
        <v>-0.00928959082422283</v>
      </c>
      <c r="G5859">
        <v>5850</v>
      </c>
      <c r="H5859">
        <f ca="1" t="shared" si="186"/>
        <v>-0.00630618328157709</v>
      </c>
    </row>
    <row r="5860" spans="2:8">
      <c r="B5860" s="31">
        <v>37620</v>
      </c>
      <c r="C5860">
        <v>24.81505</v>
      </c>
      <c r="D5860">
        <f t="shared" si="185"/>
        <v>-1.42333108335466</v>
      </c>
      <c r="E5860">
        <v>-0.00929653577163857</v>
      </c>
      <c r="G5860">
        <v>5851</v>
      </c>
      <c r="H5860">
        <f ca="1" t="shared" si="186"/>
        <v>-0.00940825030951889</v>
      </c>
    </row>
    <row r="5861" spans="2:8">
      <c r="B5861" s="31">
        <v>34977</v>
      </c>
      <c r="C5861">
        <v>60.135082</v>
      </c>
      <c r="D5861">
        <f t="shared" si="185"/>
        <v>-8.13497478892604</v>
      </c>
      <c r="E5861">
        <v>-0.0093024401297067</v>
      </c>
      <c r="G5861">
        <v>5852</v>
      </c>
      <c r="H5861">
        <f ca="1" t="shared" si="186"/>
        <v>-0.0183879512872907</v>
      </c>
    </row>
    <row r="5862" spans="2:8">
      <c r="B5862" s="31">
        <v>42046</v>
      </c>
      <c r="C5862">
        <v>549.332458</v>
      </c>
      <c r="D5862">
        <f t="shared" si="185"/>
        <v>0.956422735173606</v>
      </c>
      <c r="E5862">
        <v>-0.00930383946109373</v>
      </c>
      <c r="G5862">
        <v>5853</v>
      </c>
      <c r="H5862">
        <f ca="1" t="shared" si="186"/>
        <v>0.026385818702887</v>
      </c>
    </row>
    <row r="5863" spans="2:8">
      <c r="B5863" s="31">
        <v>37711</v>
      </c>
      <c r="C5863">
        <v>23.938406</v>
      </c>
      <c r="D5863">
        <f t="shared" si="185"/>
        <v>-0.420166781363805</v>
      </c>
      <c r="E5863">
        <v>-0.00931595027672273</v>
      </c>
      <c r="G5863">
        <v>5854</v>
      </c>
      <c r="H5863">
        <f ca="1" t="shared" si="186"/>
        <v>-0.021979132291346</v>
      </c>
    </row>
    <row r="5864" spans="2:8">
      <c r="B5864" s="31">
        <v>36480</v>
      </c>
      <c r="C5864">
        <v>33.996529</v>
      </c>
      <c r="D5864">
        <f t="shared" si="185"/>
        <v>0.296761913547115</v>
      </c>
      <c r="E5864">
        <v>-0.00932709924592583</v>
      </c>
      <c r="G5864">
        <v>5855</v>
      </c>
      <c r="H5864">
        <f ca="1" t="shared" si="186"/>
        <v>0.00727944607832632</v>
      </c>
    </row>
    <row r="5865" spans="2:8">
      <c r="B5865" s="31">
        <v>37755</v>
      </c>
      <c r="C5865">
        <v>23.907654</v>
      </c>
      <c r="D5865">
        <f t="shared" si="185"/>
        <v>-16.3759964904963</v>
      </c>
      <c r="E5865">
        <v>-0.00932759860084975</v>
      </c>
      <c r="G5865">
        <v>5856</v>
      </c>
      <c r="H5865">
        <f ca="1" t="shared" si="186"/>
        <v>0.00865231290888648</v>
      </c>
    </row>
    <row r="5866" spans="2:8">
      <c r="B5866" s="31">
        <v>43123</v>
      </c>
      <c r="C5866">
        <v>415.419312</v>
      </c>
      <c r="D5866">
        <f t="shared" si="185"/>
        <v>-0.139952145508344</v>
      </c>
      <c r="E5866">
        <v>-0.00933012714632781</v>
      </c>
      <c r="G5866">
        <v>5857</v>
      </c>
      <c r="H5866">
        <f ca="1" t="shared" si="186"/>
        <v>0.0172308742072877</v>
      </c>
    </row>
    <row r="5867" spans="2:8">
      <c r="B5867" s="31">
        <v>42811</v>
      </c>
      <c r="C5867">
        <v>473.558136</v>
      </c>
      <c r="D5867">
        <f t="shared" si="185"/>
        <v>0.80284488238631</v>
      </c>
      <c r="E5867">
        <v>-0.00933897163578668</v>
      </c>
      <c r="G5867">
        <v>5858</v>
      </c>
      <c r="H5867">
        <f ca="1" t="shared" si="186"/>
        <v>0.0441797936277915</v>
      </c>
    </row>
    <row r="5868" spans="2:8">
      <c r="B5868" s="31">
        <v>38688</v>
      </c>
      <c r="C5868">
        <v>93.36441</v>
      </c>
      <c r="D5868">
        <f t="shared" si="185"/>
        <v>0.753674885323005</v>
      </c>
      <c r="E5868">
        <v>-0.00933927606890031</v>
      </c>
      <c r="G5868">
        <v>5859</v>
      </c>
      <c r="H5868">
        <f ca="1" t="shared" si="186"/>
        <v>0.0257586075902616</v>
      </c>
    </row>
    <row r="5869" spans="2:8">
      <c r="B5869" s="31">
        <v>34233</v>
      </c>
      <c r="C5869">
        <v>22.997999</v>
      </c>
      <c r="D5869">
        <f t="shared" si="185"/>
        <v>0</v>
      </c>
      <c r="E5869">
        <v>-0.00934559567551938</v>
      </c>
      <c r="G5869">
        <v>5860</v>
      </c>
      <c r="H5869">
        <f ca="1" t="shared" si="186"/>
        <v>0.0231460467898867</v>
      </c>
    </row>
    <row r="5870" spans="2:8">
      <c r="B5870" s="31">
        <v>34228</v>
      </c>
      <c r="C5870">
        <v>22.997999</v>
      </c>
      <c r="D5870">
        <f t="shared" si="185"/>
        <v>0</v>
      </c>
      <c r="E5870">
        <v>-0.00934559567551938</v>
      </c>
      <c r="G5870">
        <v>5861</v>
      </c>
      <c r="H5870">
        <f ca="1" t="shared" si="186"/>
        <v>0.0128411446552491</v>
      </c>
    </row>
    <row r="5871" spans="2:8">
      <c r="B5871" s="31">
        <v>34206</v>
      </c>
      <c r="C5871">
        <v>22.997999</v>
      </c>
      <c r="D5871">
        <f t="shared" si="185"/>
        <v>-11.8875268235293</v>
      </c>
      <c r="E5871">
        <v>-0.00934559567551938</v>
      </c>
      <c r="G5871">
        <v>5862</v>
      </c>
      <c r="H5871">
        <f ca="1" t="shared" si="186"/>
        <v>0.00546813960940237</v>
      </c>
    </row>
    <row r="5872" spans="2:8">
      <c r="B5872" s="31">
        <v>41263</v>
      </c>
      <c r="C5872">
        <v>296.387329</v>
      </c>
      <c r="D5872">
        <f t="shared" si="185"/>
        <v>0.548197028355419</v>
      </c>
      <c r="E5872">
        <v>-0.00934738677711823</v>
      </c>
      <c r="G5872">
        <v>5863</v>
      </c>
      <c r="H5872">
        <f ca="1" t="shared" si="186"/>
        <v>0.0151581290675963</v>
      </c>
    </row>
    <row r="5873" spans="2:8">
      <c r="B5873" s="31">
        <v>40168</v>
      </c>
      <c r="C5873">
        <v>133.908676</v>
      </c>
      <c r="D5873">
        <f t="shared" si="185"/>
        <v>-0.268363515146696</v>
      </c>
      <c r="E5873">
        <v>-0.00935147025126283</v>
      </c>
      <c r="G5873">
        <v>5864</v>
      </c>
      <c r="H5873">
        <f ca="1" t="shared" si="186"/>
        <v>0.00461315056890268</v>
      </c>
    </row>
    <row r="5874" spans="2:8">
      <c r="B5874" s="31">
        <v>43460</v>
      </c>
      <c r="C5874">
        <v>169.844879</v>
      </c>
      <c r="D5874">
        <f t="shared" si="185"/>
        <v>-1.96522580465909</v>
      </c>
      <c r="E5874">
        <v>-0.0093621839490375</v>
      </c>
      <c r="G5874">
        <v>5865</v>
      </c>
      <c r="H5874">
        <f ca="1" t="shared" si="186"/>
        <v>0.00839798091155577</v>
      </c>
    </row>
    <row r="5875" spans="2:8">
      <c r="B5875" s="31">
        <v>41897</v>
      </c>
      <c r="C5875">
        <v>503.628418</v>
      </c>
      <c r="D5875">
        <f t="shared" si="185"/>
        <v>0.544510309980165</v>
      </c>
      <c r="E5875">
        <v>-0.00936768822286748</v>
      </c>
      <c r="G5875">
        <v>5866</v>
      </c>
      <c r="H5875">
        <f ca="1" t="shared" si="186"/>
        <v>-0.00413443613977902</v>
      </c>
    </row>
    <row r="5876" spans="2:8">
      <c r="B5876" s="31">
        <v>40665</v>
      </c>
      <c r="C5876">
        <v>229.397552</v>
      </c>
      <c r="D5876">
        <f t="shared" si="185"/>
        <v>0.542456237719573</v>
      </c>
      <c r="E5876">
        <v>-0.00938505655892972</v>
      </c>
      <c r="G5876">
        <v>5867</v>
      </c>
      <c r="H5876">
        <f ca="1" t="shared" si="186"/>
        <v>-0.0269260623821499</v>
      </c>
    </row>
    <row r="5877" spans="2:8">
      <c r="B5877" s="31">
        <v>40123</v>
      </c>
      <c r="C5877">
        <v>104.959419</v>
      </c>
      <c r="D5877">
        <f t="shared" si="185"/>
        <v>-0.358254174406205</v>
      </c>
      <c r="E5877">
        <v>-0.00938683740236784</v>
      </c>
      <c r="G5877">
        <v>5868</v>
      </c>
      <c r="H5877">
        <f ca="1" t="shared" si="186"/>
        <v>-0.00792357386144123</v>
      </c>
    </row>
    <row r="5878" spans="2:8">
      <c r="B5878" s="31">
        <v>38954</v>
      </c>
      <c r="C5878">
        <v>142.561569</v>
      </c>
      <c r="D5878">
        <f t="shared" si="185"/>
        <v>0.839434062345372</v>
      </c>
      <c r="E5878">
        <v>-0.00938861019409803</v>
      </c>
      <c r="G5878">
        <v>5869</v>
      </c>
      <c r="H5878">
        <f ca="1" t="shared" si="186"/>
        <v>-0.00398277832494451</v>
      </c>
    </row>
    <row r="5879" spans="2:8">
      <c r="B5879" s="31">
        <v>33584</v>
      </c>
      <c r="C5879">
        <v>22.890532</v>
      </c>
      <c r="D5879">
        <f t="shared" si="185"/>
        <v>-42.9264583278362</v>
      </c>
      <c r="E5879">
        <v>-0.00938942790844695</v>
      </c>
      <c r="G5879">
        <v>5870</v>
      </c>
      <c r="H5879">
        <f ca="1" t="shared" si="186"/>
        <v>-0.055894078458686</v>
      </c>
    </row>
    <row r="5880" spans="2:8">
      <c r="B5880" s="31">
        <v>45483</v>
      </c>
      <c r="C5880">
        <v>1005.5</v>
      </c>
      <c r="D5880">
        <f t="shared" si="185"/>
        <v>0.737765441074093</v>
      </c>
      <c r="E5880">
        <v>-0.00939832123321732</v>
      </c>
      <c r="G5880">
        <v>5871</v>
      </c>
      <c r="H5880">
        <f ca="1" t="shared" si="186"/>
        <v>-0.0170029737945117</v>
      </c>
    </row>
    <row r="5881" spans="2:8">
      <c r="B5881" s="31">
        <v>41194</v>
      </c>
      <c r="C5881">
        <v>263.676849</v>
      </c>
      <c r="D5881">
        <f t="shared" si="185"/>
        <v>0.423665674190456</v>
      </c>
      <c r="E5881">
        <v>-0.00940086704388674</v>
      </c>
      <c r="G5881">
        <v>5872</v>
      </c>
      <c r="H5881">
        <f ca="1" t="shared" si="186"/>
        <v>0.0163967792219223</v>
      </c>
    </row>
    <row r="5882" spans="2:8">
      <c r="B5882" s="31">
        <v>38826</v>
      </c>
      <c r="C5882">
        <v>151.966019</v>
      </c>
      <c r="D5882">
        <f t="shared" si="185"/>
        <v>0.565830641388323</v>
      </c>
      <c r="E5882">
        <v>-0.00941858587478039</v>
      </c>
      <c r="G5882">
        <v>5873</v>
      </c>
      <c r="H5882">
        <f ca="1" t="shared" si="186"/>
        <v>0.00142844811411485</v>
      </c>
    </row>
    <row r="5883" spans="2:8">
      <c r="B5883" s="31">
        <v>35605</v>
      </c>
      <c r="C5883">
        <v>65.978989</v>
      </c>
      <c r="D5883">
        <f t="shared" si="185"/>
        <v>-1.16074817393762</v>
      </c>
      <c r="E5883">
        <v>-0.00942171150879559</v>
      </c>
      <c r="G5883">
        <v>5874</v>
      </c>
      <c r="H5883">
        <f ca="1" t="shared" si="186"/>
        <v>0.00975486182540025</v>
      </c>
    </row>
    <row r="5884" spans="2:8">
      <c r="B5884" s="31">
        <v>40274</v>
      </c>
      <c r="C5884">
        <v>142.56398</v>
      </c>
      <c r="D5884">
        <f t="shared" si="185"/>
        <v>-1.88115077875912</v>
      </c>
      <c r="E5884">
        <v>-0.00942955576857509</v>
      </c>
      <c r="G5884">
        <v>5875</v>
      </c>
      <c r="H5884">
        <f ca="1" t="shared" si="186"/>
        <v>0.0116388757985683</v>
      </c>
    </row>
    <row r="5885" spans="2:8">
      <c r="B5885" s="31">
        <v>44904</v>
      </c>
      <c r="C5885">
        <v>410.748322</v>
      </c>
      <c r="D5885">
        <f t="shared" si="185"/>
        <v>0.564359997555876</v>
      </c>
      <c r="E5885">
        <v>-0.0094363039175118</v>
      </c>
      <c r="G5885">
        <v>5876</v>
      </c>
      <c r="H5885">
        <f ca="1" t="shared" si="186"/>
        <v>-0.0117488011351557</v>
      </c>
    </row>
    <row r="5886" spans="2:8">
      <c r="B5886" s="31">
        <v>43431</v>
      </c>
      <c r="C5886">
        <v>178.9384</v>
      </c>
      <c r="D5886">
        <f t="shared" si="185"/>
        <v>-0.30725808993486</v>
      </c>
      <c r="E5886">
        <v>-0.00944179114153257</v>
      </c>
      <c r="G5886">
        <v>5877</v>
      </c>
      <c r="H5886">
        <f ca="1" t="shared" si="186"/>
        <v>-0.0358724553659445</v>
      </c>
    </row>
    <row r="5887" spans="2:8">
      <c r="B5887" s="31">
        <v>40660</v>
      </c>
      <c r="C5887">
        <v>233.918671</v>
      </c>
      <c r="D5887">
        <f t="shared" si="185"/>
        <v>0.909251348303018</v>
      </c>
      <c r="E5887">
        <v>-0.00944384212921593</v>
      </c>
      <c r="G5887">
        <v>5878</v>
      </c>
      <c r="H5887">
        <f ca="1" t="shared" si="186"/>
        <v>0.071540899732244</v>
      </c>
    </row>
    <row r="5888" spans="2:8">
      <c r="B5888" s="31">
        <v>36047</v>
      </c>
      <c r="C5888">
        <v>21.227804</v>
      </c>
      <c r="D5888">
        <f t="shared" si="185"/>
        <v>-0.0682023915427145</v>
      </c>
      <c r="E5888">
        <v>-0.00945057717698932</v>
      </c>
      <c r="G5888">
        <v>5879</v>
      </c>
      <c r="H5888">
        <f ca="1" t="shared" si="186"/>
        <v>0.0280687124564698</v>
      </c>
    </row>
    <row r="5889" spans="2:8">
      <c r="B5889" s="31">
        <v>33449</v>
      </c>
      <c r="C5889">
        <v>22.675591</v>
      </c>
      <c r="D5889">
        <f t="shared" si="185"/>
        <v>-10.5530644824208</v>
      </c>
      <c r="E5889">
        <v>-0.00947895911511191</v>
      </c>
      <c r="G5889">
        <v>5880</v>
      </c>
      <c r="H5889">
        <f ca="1" t="shared" si="186"/>
        <v>0.022244113486843</v>
      </c>
    </row>
    <row r="5890" spans="2:8">
      <c r="B5890" s="31">
        <v>43294</v>
      </c>
      <c r="C5890">
        <v>261.972565</v>
      </c>
      <c r="D5890">
        <f t="shared" si="185"/>
        <v>0.947398472813365</v>
      </c>
      <c r="E5890">
        <v>-0.0094840389107159</v>
      </c>
      <c r="G5890">
        <v>5881</v>
      </c>
      <c r="H5890">
        <f ca="1" t="shared" si="186"/>
        <v>-0.00357324847579718</v>
      </c>
    </row>
    <row r="5891" spans="2:8">
      <c r="B5891" s="31">
        <v>36756</v>
      </c>
      <c r="C5891">
        <v>13.780157</v>
      </c>
      <c r="D5891">
        <f t="shared" si="185"/>
        <v>-0.703683056731502</v>
      </c>
      <c r="E5891">
        <v>-0.00948668436796471</v>
      </c>
      <c r="G5891">
        <v>5882</v>
      </c>
      <c r="H5891">
        <f ca="1" t="shared" si="186"/>
        <v>0.014215259702151</v>
      </c>
    </row>
    <row r="5892" spans="2:8">
      <c r="B5892" s="31">
        <v>37649</v>
      </c>
      <c r="C5892">
        <v>23.47702</v>
      </c>
      <c r="D5892">
        <f t="shared" si="185"/>
        <v>0.104159727256696</v>
      </c>
      <c r="E5892">
        <v>-0.00949890573846262</v>
      </c>
      <c r="G5892">
        <v>5883</v>
      </c>
      <c r="H5892">
        <f ca="1" t="shared" si="186"/>
        <v>0.00331489753099865</v>
      </c>
    </row>
    <row r="5893" spans="2:8">
      <c r="B5893" s="31">
        <v>37306</v>
      </c>
      <c r="C5893">
        <v>21.03166</v>
      </c>
      <c r="D5893">
        <f t="shared" si="185"/>
        <v>-2.70274918860423</v>
      </c>
      <c r="E5893">
        <v>-0.00950633473534673</v>
      </c>
      <c r="G5893">
        <v>5884</v>
      </c>
      <c r="H5893">
        <f ca="1" t="shared" si="186"/>
        <v>-0.01034611926343</v>
      </c>
    </row>
    <row r="5894" spans="2:8">
      <c r="B5894" s="31">
        <v>38588</v>
      </c>
      <c r="C5894">
        <v>77.874962</v>
      </c>
      <c r="D5894">
        <f t="shared" si="185"/>
        <v>0.415907824134797</v>
      </c>
      <c r="E5894">
        <v>-0.0095066884270198</v>
      </c>
      <c r="G5894">
        <v>5885</v>
      </c>
      <c r="H5894">
        <f ca="1" t="shared" si="186"/>
        <v>-0.00190869793469394</v>
      </c>
    </row>
    <row r="5895" spans="2:8">
      <c r="B5895" s="31">
        <v>34687</v>
      </c>
      <c r="C5895">
        <v>45.486156</v>
      </c>
      <c r="D5895">
        <f t="shared" si="185"/>
        <v>0</v>
      </c>
      <c r="E5895">
        <v>-0.00952364495254337</v>
      </c>
      <c r="G5895">
        <v>5886</v>
      </c>
      <c r="H5895">
        <f ca="1" t="shared" si="186"/>
        <v>-0.00260766732831041</v>
      </c>
    </row>
    <row r="5896" spans="2:8">
      <c r="B5896" s="31">
        <v>34491</v>
      </c>
      <c r="C5896">
        <v>45.486156</v>
      </c>
      <c r="D5896">
        <f t="shared" si="185"/>
        <v>-8.15362982090639</v>
      </c>
      <c r="E5896">
        <v>-0.00952364495254337</v>
      </c>
      <c r="G5896">
        <v>5887</v>
      </c>
      <c r="H5896">
        <f ca="1" t="shared" si="186"/>
        <v>-0.0556474182455028</v>
      </c>
    </row>
    <row r="5897" spans="2:8">
      <c r="B5897" s="31">
        <v>43118</v>
      </c>
      <c r="C5897">
        <v>416.363434</v>
      </c>
      <c r="D5897">
        <f t="shared" si="185"/>
        <v>0.971022126309007</v>
      </c>
      <c r="E5897">
        <v>-0.00954769481510241</v>
      </c>
      <c r="G5897">
        <v>5888</v>
      </c>
      <c r="H5897">
        <f ca="1" t="shared" si="186"/>
        <v>0.0353270221645658</v>
      </c>
    </row>
    <row r="5898" spans="2:8">
      <c r="B5898" s="31">
        <v>37047</v>
      </c>
      <c r="C5898">
        <v>12.065327</v>
      </c>
      <c r="D5898">
        <f t="shared" ref="D5898:D5961" si="187">(C5898-C5899)/C5898</f>
        <v>-23.1808740865457</v>
      </c>
      <c r="E5898">
        <v>-0.00956020504044357</v>
      </c>
      <c r="G5898">
        <v>5889</v>
      </c>
      <c r="H5898">
        <f ca="1" t="shared" si="186"/>
        <v>-0.0139588686342862</v>
      </c>
    </row>
    <row r="5899" spans="2:8">
      <c r="B5899" s="31">
        <v>41512</v>
      </c>
      <c r="C5899">
        <v>291.750153</v>
      </c>
      <c r="D5899">
        <f t="shared" si="187"/>
        <v>0.928105689802329</v>
      </c>
      <c r="E5899">
        <v>-0.00956038915941886</v>
      </c>
      <c r="G5899">
        <v>5890</v>
      </c>
      <c r="H5899">
        <f ca="1" t="shared" ref="H5899:H5962" si="188">_xlfn.NORM.INV(RAND(),N$12,N$13)</f>
        <v>0.0178268605310545</v>
      </c>
    </row>
    <row r="5900" spans="2:8">
      <c r="B5900" s="31">
        <v>36049</v>
      </c>
      <c r="C5900">
        <v>20.975176</v>
      </c>
      <c r="D5900">
        <f t="shared" si="187"/>
        <v>-5.91353674457845</v>
      </c>
      <c r="E5900">
        <v>-0.00956473499912464</v>
      </c>
      <c r="G5900">
        <v>5891</v>
      </c>
      <c r="H5900">
        <f ca="1" t="shared" si="188"/>
        <v>-0.0185546653556266</v>
      </c>
    </row>
    <row r="5901" spans="2:8">
      <c r="B5901" s="31">
        <v>39126</v>
      </c>
      <c r="C5901">
        <v>145.01265</v>
      </c>
      <c r="D5901">
        <f t="shared" si="187"/>
        <v>-0.0712429639759014</v>
      </c>
      <c r="E5901">
        <v>-0.00957578528493893</v>
      </c>
      <c r="G5901">
        <v>5892</v>
      </c>
      <c r="H5901">
        <f ca="1" t="shared" si="188"/>
        <v>-0.0231782386719186</v>
      </c>
    </row>
    <row r="5902" spans="2:8">
      <c r="B5902" s="31">
        <v>39090</v>
      </c>
      <c r="C5902">
        <v>155.343781</v>
      </c>
      <c r="D5902">
        <f t="shared" si="187"/>
        <v>-1.23499868333963</v>
      </c>
      <c r="E5902">
        <v>-0.00958537245852147</v>
      </c>
      <c r="G5902">
        <v>5893</v>
      </c>
      <c r="H5902">
        <f ca="1" t="shared" si="188"/>
        <v>-0.0405909062812298</v>
      </c>
    </row>
    <row r="5903" spans="2:8">
      <c r="B5903" s="31">
        <v>44363</v>
      </c>
      <c r="C5903">
        <v>347.193146</v>
      </c>
      <c r="D5903">
        <f t="shared" si="187"/>
        <v>0.933111424382784</v>
      </c>
      <c r="E5903">
        <v>-0.00958923019753393</v>
      </c>
      <c r="G5903">
        <v>5894</v>
      </c>
      <c r="H5903">
        <f ca="1" t="shared" si="188"/>
        <v>0.00739258137676304</v>
      </c>
    </row>
    <row r="5904" spans="2:8">
      <c r="B5904" s="31">
        <v>37651</v>
      </c>
      <c r="C5904">
        <v>23.223255</v>
      </c>
      <c r="D5904">
        <f t="shared" si="187"/>
        <v>-0.932451071135377</v>
      </c>
      <c r="E5904">
        <v>-0.00960265905877522</v>
      </c>
      <c r="G5904">
        <v>5895</v>
      </c>
      <c r="H5904">
        <f ca="1" t="shared" si="188"/>
        <v>-0.0189670711489476</v>
      </c>
    </row>
    <row r="5905" spans="2:8">
      <c r="B5905" s="31">
        <v>35397</v>
      </c>
      <c r="C5905">
        <v>44.877804</v>
      </c>
      <c r="D5905">
        <f t="shared" si="187"/>
        <v>-3.02599015317238</v>
      </c>
      <c r="E5905">
        <v>-0.0096141290692389</v>
      </c>
      <c r="G5905">
        <v>5896</v>
      </c>
      <c r="H5905">
        <f ca="1" t="shared" si="188"/>
        <v>0.0588406234960873</v>
      </c>
    </row>
    <row r="5906" spans="2:8">
      <c r="B5906" s="31">
        <v>44173</v>
      </c>
      <c r="C5906">
        <v>180.677597</v>
      </c>
      <c r="D5906">
        <f t="shared" si="187"/>
        <v>0.67850852034522</v>
      </c>
      <c r="E5906">
        <v>-0.0096258862685671</v>
      </c>
      <c r="G5906">
        <v>5897</v>
      </c>
      <c r="H5906">
        <f ca="1" t="shared" si="188"/>
        <v>-0.0193447598713125</v>
      </c>
    </row>
    <row r="5907" spans="2:8">
      <c r="B5907" s="31">
        <v>35143</v>
      </c>
      <c r="C5907">
        <v>58.086308</v>
      </c>
      <c r="D5907">
        <f t="shared" si="187"/>
        <v>-1.25445507743408</v>
      </c>
      <c r="E5907">
        <v>-0.00963034180103163</v>
      </c>
      <c r="G5907">
        <v>5898</v>
      </c>
      <c r="H5907">
        <f ca="1" t="shared" si="188"/>
        <v>0.0111858571164637</v>
      </c>
    </row>
    <row r="5908" spans="2:8">
      <c r="B5908" s="31">
        <v>40206</v>
      </c>
      <c r="C5908">
        <v>130.952972</v>
      </c>
      <c r="D5908">
        <f t="shared" si="187"/>
        <v>0.212242781324581</v>
      </c>
      <c r="E5908">
        <v>-0.0096328092500261</v>
      </c>
      <c r="G5908">
        <v>5899</v>
      </c>
      <c r="H5908">
        <f ca="1" t="shared" si="188"/>
        <v>0.000324677665504733</v>
      </c>
    </row>
    <row r="5909" spans="2:8">
      <c r="B5909" s="31">
        <v>44007</v>
      </c>
      <c r="C5909">
        <v>103.159149</v>
      </c>
      <c r="D5909">
        <f t="shared" si="187"/>
        <v>-3.18341287402439</v>
      </c>
      <c r="E5909">
        <v>-0.00963392980296888</v>
      </c>
      <c r="G5909">
        <v>5900</v>
      </c>
      <c r="H5909">
        <f ca="1" t="shared" si="188"/>
        <v>0.0179779426183866</v>
      </c>
    </row>
    <row r="5910" spans="2:8">
      <c r="B5910" s="31">
        <v>41772</v>
      </c>
      <c r="C5910">
        <v>431.557312</v>
      </c>
      <c r="D5910">
        <f t="shared" si="187"/>
        <v>0.865516480925713</v>
      </c>
      <c r="E5910">
        <v>-0.00963824244043855</v>
      </c>
      <c r="G5910">
        <v>5901</v>
      </c>
      <c r="H5910">
        <f ca="1" t="shared" si="188"/>
        <v>-0.0177482296815688</v>
      </c>
    </row>
    <row r="5911" spans="2:8">
      <c r="B5911" s="31">
        <v>35005</v>
      </c>
      <c r="C5911">
        <v>58.037346</v>
      </c>
      <c r="D5911">
        <f t="shared" si="187"/>
        <v>-0.155325348612599</v>
      </c>
      <c r="E5911">
        <v>-0.00963898314716184</v>
      </c>
      <c r="G5911">
        <v>5902</v>
      </c>
      <c r="H5911">
        <f ca="1" t="shared" si="188"/>
        <v>0.00927076352328045</v>
      </c>
    </row>
    <row r="5912" spans="2:8">
      <c r="B5912" s="31">
        <v>38517</v>
      </c>
      <c r="C5912">
        <v>67.052017</v>
      </c>
      <c r="D5912">
        <f t="shared" si="187"/>
        <v>0.331319906454119</v>
      </c>
      <c r="E5912">
        <v>-0.00964518338053862</v>
      </c>
      <c r="G5912">
        <v>5903</v>
      </c>
      <c r="H5912">
        <f ca="1" t="shared" si="188"/>
        <v>-0.00630240284377515</v>
      </c>
    </row>
    <row r="5913" spans="2:8">
      <c r="B5913" s="31">
        <v>34703</v>
      </c>
      <c r="C5913">
        <v>44.836349</v>
      </c>
      <c r="D5913">
        <f t="shared" si="187"/>
        <v>-12.4542266811243</v>
      </c>
      <c r="E5913">
        <v>-0.00966200437060576</v>
      </c>
      <c r="G5913">
        <v>5904</v>
      </c>
      <c r="H5913">
        <f ca="1" t="shared" si="188"/>
        <v>0.00786710068577793</v>
      </c>
    </row>
    <row r="5914" spans="2:8">
      <c r="B5914" s="31">
        <v>45163</v>
      </c>
      <c r="C5914">
        <v>603.238403</v>
      </c>
      <c r="D5914">
        <f t="shared" si="187"/>
        <v>0.514650944727735</v>
      </c>
      <c r="E5914">
        <v>-0.00966787255419484</v>
      </c>
      <c r="G5914">
        <v>5905</v>
      </c>
      <c r="H5914">
        <f ca="1" t="shared" si="188"/>
        <v>0.00524927278342597</v>
      </c>
    </row>
    <row r="5915" spans="2:8">
      <c r="B5915" s="31">
        <v>44446</v>
      </c>
      <c r="C5915">
        <v>292.781189</v>
      </c>
      <c r="D5915">
        <f t="shared" si="187"/>
        <v>-0.768326680304588</v>
      </c>
      <c r="E5915">
        <v>-0.0096741085370755</v>
      </c>
      <c r="G5915">
        <v>5906</v>
      </c>
      <c r="H5915">
        <f ca="1" t="shared" si="188"/>
        <v>-0.0098729189072582</v>
      </c>
    </row>
    <row r="5916" spans="2:8">
      <c r="B5916" s="31">
        <v>41956</v>
      </c>
      <c r="C5916">
        <v>517.732788</v>
      </c>
      <c r="D5916">
        <f t="shared" si="187"/>
        <v>0.875763348408987</v>
      </c>
      <c r="E5916">
        <v>-0.00968201187211656</v>
      </c>
      <c r="G5916">
        <v>5907</v>
      </c>
      <c r="H5916">
        <f ca="1" t="shared" si="188"/>
        <v>0.0174991233067731</v>
      </c>
    </row>
    <row r="5917" spans="2:8">
      <c r="B5917" s="31">
        <v>38275</v>
      </c>
      <c r="C5917">
        <v>64.321388</v>
      </c>
      <c r="D5917">
        <f t="shared" si="187"/>
        <v>0.309965341543936</v>
      </c>
      <c r="E5917">
        <v>-0.00968219155967215</v>
      </c>
      <c r="G5917">
        <v>5908</v>
      </c>
      <c r="H5917">
        <f ca="1" t="shared" si="188"/>
        <v>-0.00808523683751108</v>
      </c>
    </row>
    <row r="5918" spans="2:8">
      <c r="B5918" s="31">
        <v>34484</v>
      </c>
      <c r="C5918">
        <v>44.383987</v>
      </c>
      <c r="D5918">
        <f t="shared" si="187"/>
        <v>-4.9926670174989</v>
      </c>
      <c r="E5918">
        <v>-0.00968536242586775</v>
      </c>
      <c r="G5918">
        <v>5909</v>
      </c>
      <c r="H5918">
        <f ca="1" t="shared" si="188"/>
        <v>0.0290763708517419</v>
      </c>
    </row>
    <row r="5919" spans="2:8">
      <c r="B5919" s="31">
        <v>41003</v>
      </c>
      <c r="C5919">
        <v>265.978455</v>
      </c>
      <c r="D5919">
        <f t="shared" si="187"/>
        <v>-0.921577926302339</v>
      </c>
      <c r="E5919">
        <v>-0.0096930971345028</v>
      </c>
      <c r="G5919">
        <v>5910</v>
      </c>
      <c r="H5919">
        <f ca="1" t="shared" si="188"/>
        <v>0.0184973227749907</v>
      </c>
    </row>
    <row r="5920" spans="2:8">
      <c r="B5920" s="31">
        <v>41883</v>
      </c>
      <c r="C5920">
        <v>511.098328</v>
      </c>
      <c r="D5920">
        <f t="shared" si="187"/>
        <v>0.754160727757262</v>
      </c>
      <c r="E5920">
        <v>-0.00971155984685586</v>
      </c>
      <c r="G5920">
        <v>5911</v>
      </c>
      <c r="H5920">
        <f ca="1" t="shared" si="188"/>
        <v>0.027747465341736</v>
      </c>
    </row>
    <row r="5921" spans="2:8">
      <c r="B5921" s="31">
        <v>39274</v>
      </c>
      <c r="C5921">
        <v>125.648041</v>
      </c>
      <c r="D5921">
        <f t="shared" si="187"/>
        <v>0.473651793743446</v>
      </c>
      <c r="E5921">
        <v>-0.00971361742122183</v>
      </c>
      <c r="G5921">
        <v>5912</v>
      </c>
      <c r="H5921">
        <f ca="1" t="shared" si="188"/>
        <v>-0.00569510998996808</v>
      </c>
    </row>
    <row r="5922" spans="2:8">
      <c r="B5922" s="31">
        <v>35194</v>
      </c>
      <c r="C5922">
        <v>66.134621</v>
      </c>
      <c r="D5922">
        <f t="shared" si="187"/>
        <v>-5.33251242189775</v>
      </c>
      <c r="E5922">
        <v>-0.00972705355036372</v>
      </c>
      <c r="G5922">
        <v>5913</v>
      </c>
      <c r="H5922">
        <f ca="1" t="shared" si="188"/>
        <v>0.00188170130790391</v>
      </c>
    </row>
    <row r="5923" spans="2:8">
      <c r="B5923" s="31">
        <v>43066</v>
      </c>
      <c r="C5923">
        <v>418.798309</v>
      </c>
      <c r="D5923">
        <f t="shared" si="187"/>
        <v>0.862755035622649</v>
      </c>
      <c r="E5923">
        <v>-0.00972952113806168</v>
      </c>
      <c r="G5923">
        <v>5914</v>
      </c>
      <c r="H5923">
        <f ca="1" t="shared" si="188"/>
        <v>-0.0325393157811233</v>
      </c>
    </row>
    <row r="5924" spans="2:8">
      <c r="B5924" s="31">
        <v>34998</v>
      </c>
      <c r="C5924">
        <v>57.477959</v>
      </c>
      <c r="D5924">
        <f t="shared" si="187"/>
        <v>0.807613889003957</v>
      </c>
      <c r="E5924">
        <v>-0.00973220012909646</v>
      </c>
      <c r="G5924">
        <v>5915</v>
      </c>
      <c r="H5924">
        <f ca="1" t="shared" si="188"/>
        <v>-0.0312189806116778</v>
      </c>
    </row>
    <row r="5925" spans="2:8">
      <c r="B5925" s="31">
        <v>36826</v>
      </c>
      <c r="C5925">
        <v>11.057961</v>
      </c>
      <c r="D5925">
        <f t="shared" si="187"/>
        <v>-26.2274083802611</v>
      </c>
      <c r="E5925">
        <v>-0.00973579125482527</v>
      </c>
      <c r="G5925">
        <v>5916</v>
      </c>
      <c r="H5925">
        <f ca="1" t="shared" si="188"/>
        <v>0.00113386617524825</v>
      </c>
    </row>
    <row r="5926" spans="2:8">
      <c r="B5926" s="31">
        <v>43266</v>
      </c>
      <c r="C5926">
        <v>301.07962</v>
      </c>
      <c r="D5926">
        <f t="shared" si="187"/>
        <v>0.169499878470685</v>
      </c>
      <c r="E5926">
        <v>-0.00973750066510661</v>
      </c>
      <c r="G5926">
        <v>5917</v>
      </c>
      <c r="H5926">
        <f ca="1" t="shared" si="188"/>
        <v>-0.0475210341907176</v>
      </c>
    </row>
    <row r="5927" spans="2:8">
      <c r="B5927" s="31">
        <v>43319</v>
      </c>
      <c r="C5927">
        <v>250.046661</v>
      </c>
      <c r="D5927">
        <f t="shared" si="187"/>
        <v>-0.0600158983926603</v>
      </c>
      <c r="E5927">
        <v>-0.0097376265304339</v>
      </c>
      <c r="G5927">
        <v>5918</v>
      </c>
      <c r="H5927">
        <f ca="1" t="shared" si="188"/>
        <v>-0.0536318725673044</v>
      </c>
    </row>
    <row r="5928" spans="2:8">
      <c r="B5928" s="31">
        <v>43283</v>
      </c>
      <c r="C5928">
        <v>265.053436</v>
      </c>
      <c r="D5928">
        <f t="shared" si="187"/>
        <v>0.583197748094841</v>
      </c>
      <c r="E5928">
        <v>-0.00974869082625296</v>
      </c>
      <c r="G5928">
        <v>5919</v>
      </c>
      <c r="H5928">
        <f ca="1" t="shared" si="188"/>
        <v>0.018427781241455</v>
      </c>
    </row>
    <row r="5929" spans="2:8">
      <c r="B5929" s="31">
        <v>40074</v>
      </c>
      <c r="C5929">
        <v>110.474869</v>
      </c>
      <c r="D5929">
        <f t="shared" si="187"/>
        <v>0.598070136657053</v>
      </c>
      <c r="E5929">
        <v>-0.00975189207963664</v>
      </c>
      <c r="G5929">
        <v>5920</v>
      </c>
      <c r="H5929">
        <f ca="1" t="shared" si="188"/>
        <v>0.00880527474455955</v>
      </c>
    </row>
    <row r="5930" spans="2:8">
      <c r="B5930" s="31">
        <v>34668</v>
      </c>
      <c r="C5930">
        <v>44.403149</v>
      </c>
      <c r="D5930">
        <f t="shared" si="187"/>
        <v>0</v>
      </c>
      <c r="E5930">
        <v>-0.00975606482324034</v>
      </c>
      <c r="G5930">
        <v>5921</v>
      </c>
      <c r="H5930">
        <f ca="1" t="shared" si="188"/>
        <v>0.0199333551516293</v>
      </c>
    </row>
    <row r="5931" spans="2:8">
      <c r="B5931" s="31">
        <v>34498</v>
      </c>
      <c r="C5931">
        <v>44.403149</v>
      </c>
      <c r="D5931">
        <f t="shared" si="187"/>
        <v>-11.3783013452492</v>
      </c>
      <c r="E5931">
        <v>-0.00975606482324034</v>
      </c>
      <c r="G5931">
        <v>5922</v>
      </c>
      <c r="H5931">
        <f ca="1" t="shared" si="188"/>
        <v>-0.0245378085486919</v>
      </c>
    </row>
    <row r="5932" spans="2:8">
      <c r="B5932" s="31">
        <v>42636</v>
      </c>
      <c r="C5932">
        <v>549.635559</v>
      </c>
      <c r="D5932">
        <f t="shared" si="187"/>
        <v>0.878861298346237</v>
      </c>
      <c r="E5932">
        <v>-0.00976399345370608</v>
      </c>
      <c r="G5932">
        <v>5923</v>
      </c>
      <c r="H5932">
        <f ca="1" t="shared" si="188"/>
        <v>0.0176708042468195</v>
      </c>
    </row>
    <row r="5933" spans="2:8">
      <c r="B5933" s="31">
        <v>35213</v>
      </c>
      <c r="C5933">
        <v>66.582138</v>
      </c>
      <c r="D5933">
        <f t="shared" si="187"/>
        <v>-0.543338334975065</v>
      </c>
      <c r="E5933">
        <v>-0.00976686870583825</v>
      </c>
      <c r="G5933">
        <v>5924</v>
      </c>
      <c r="H5933">
        <f ca="1" t="shared" si="188"/>
        <v>-0.0200477787275297</v>
      </c>
    </row>
    <row r="5934" spans="2:8">
      <c r="B5934" s="31">
        <v>40092</v>
      </c>
      <c r="C5934">
        <v>102.758766</v>
      </c>
      <c r="D5934">
        <f t="shared" si="187"/>
        <v>-1.52100823203735</v>
      </c>
      <c r="E5934">
        <v>-0.00976709860451233</v>
      </c>
      <c r="G5934">
        <v>5925</v>
      </c>
      <c r="H5934">
        <f ca="1" t="shared" si="188"/>
        <v>-0.0180000472435046</v>
      </c>
    </row>
    <row r="5935" spans="2:8">
      <c r="B5935" s="31">
        <v>40960</v>
      </c>
      <c r="C5935">
        <v>259.055695</v>
      </c>
      <c r="D5935">
        <f t="shared" si="187"/>
        <v>-0.842402935785681</v>
      </c>
      <c r="E5935">
        <v>-0.00976764861316776</v>
      </c>
      <c r="G5935">
        <v>5926</v>
      </c>
      <c r="H5935">
        <f ca="1" t="shared" si="188"/>
        <v>0.0493492347302177</v>
      </c>
    </row>
    <row r="5936" spans="2:8">
      <c r="B5936" s="31">
        <v>45048</v>
      </c>
      <c r="C5936">
        <v>477.284973</v>
      </c>
      <c r="D5936">
        <f t="shared" si="187"/>
        <v>0.927284098676201</v>
      </c>
      <c r="E5936">
        <v>-0.0097866500397866</v>
      </c>
      <c r="G5936">
        <v>5927</v>
      </c>
      <c r="H5936">
        <f ca="1" t="shared" si="188"/>
        <v>-0.0185835081937441</v>
      </c>
    </row>
    <row r="5937" spans="2:8">
      <c r="B5937" s="31">
        <v>36476</v>
      </c>
      <c r="C5937">
        <v>34.706207</v>
      </c>
      <c r="D5937">
        <f t="shared" si="187"/>
        <v>-6.14785545421313</v>
      </c>
      <c r="E5937">
        <v>-0.00978873894228784</v>
      </c>
      <c r="G5937">
        <v>5928</v>
      </c>
      <c r="H5937">
        <f ca="1" t="shared" si="188"/>
        <v>-0.0213423444540187</v>
      </c>
    </row>
    <row r="5938" spans="2:8">
      <c r="B5938" s="31">
        <v>41369</v>
      </c>
      <c r="C5938">
        <v>248.074951</v>
      </c>
      <c r="D5938">
        <f t="shared" si="187"/>
        <v>0.911626200421985</v>
      </c>
      <c r="E5938">
        <v>-0.00979619663413743</v>
      </c>
      <c r="G5938">
        <v>5929</v>
      </c>
      <c r="H5938">
        <f ca="1" t="shared" si="188"/>
        <v>-0.0179500048651941</v>
      </c>
    </row>
    <row r="5939" spans="2:8">
      <c r="B5939" s="31">
        <v>34016</v>
      </c>
      <c r="C5939">
        <v>21.923326</v>
      </c>
      <c r="D5939">
        <f t="shared" si="187"/>
        <v>-18.6423123480443</v>
      </c>
      <c r="E5939">
        <v>-0.00980371317746217</v>
      </c>
      <c r="G5939">
        <v>5930</v>
      </c>
      <c r="H5939">
        <f ca="1" t="shared" si="188"/>
        <v>0.0151907186344032</v>
      </c>
    </row>
    <row r="5940" spans="2:8">
      <c r="B5940" s="31">
        <v>43110</v>
      </c>
      <c r="C5940">
        <v>430.624817</v>
      </c>
      <c r="D5940">
        <f t="shared" si="187"/>
        <v>0.928767145345457</v>
      </c>
      <c r="E5940">
        <v>-0.00980850344256871</v>
      </c>
      <c r="G5940">
        <v>5931</v>
      </c>
      <c r="H5940">
        <f ca="1" t="shared" si="188"/>
        <v>0.000203295020001456</v>
      </c>
    </row>
    <row r="5941" spans="2:8">
      <c r="B5941" s="31">
        <v>36522</v>
      </c>
      <c r="C5941">
        <v>30.674635</v>
      </c>
      <c r="D5941">
        <f t="shared" si="187"/>
        <v>-18.9582082720789</v>
      </c>
      <c r="E5941">
        <v>-0.00984500712070419</v>
      </c>
      <c r="G5941">
        <v>5932</v>
      </c>
      <c r="H5941">
        <f ca="1" t="shared" si="188"/>
        <v>-0.00978716850686569</v>
      </c>
    </row>
    <row r="5942" spans="2:8">
      <c r="B5942" s="31">
        <v>45197</v>
      </c>
      <c r="C5942">
        <v>612.210754</v>
      </c>
      <c r="D5942">
        <f t="shared" si="187"/>
        <v>0.728252917948579</v>
      </c>
      <c r="E5942">
        <v>-0.00985189162488986</v>
      </c>
      <c r="G5942">
        <v>5933</v>
      </c>
      <c r="H5942">
        <f ca="1" t="shared" si="188"/>
        <v>0.00781715786103311</v>
      </c>
    </row>
    <row r="5943" spans="2:8">
      <c r="B5943" s="31">
        <v>43629</v>
      </c>
      <c r="C5943">
        <v>166.366486</v>
      </c>
      <c r="D5943">
        <f t="shared" si="187"/>
        <v>-0.365724861195902</v>
      </c>
      <c r="E5943">
        <v>-0.00985673881457102</v>
      </c>
      <c r="G5943">
        <v>5934</v>
      </c>
      <c r="H5943">
        <f ca="1" t="shared" si="188"/>
        <v>0.0047278694087419</v>
      </c>
    </row>
    <row r="5944" spans="2:8">
      <c r="B5944" s="31">
        <v>41078</v>
      </c>
      <c r="C5944">
        <v>227.210846</v>
      </c>
      <c r="D5944">
        <f t="shared" si="187"/>
        <v>-0.349824352135021</v>
      </c>
      <c r="E5944">
        <v>-0.00987590178683633</v>
      </c>
      <c r="G5944">
        <v>5935</v>
      </c>
      <c r="H5944">
        <f ca="1" t="shared" si="188"/>
        <v>-0.00580093959300353</v>
      </c>
    </row>
    <row r="5945" spans="2:8">
      <c r="B5945" s="31">
        <v>44456</v>
      </c>
      <c r="C5945">
        <v>306.694733</v>
      </c>
      <c r="D5945">
        <f t="shared" si="187"/>
        <v>0.0708501570517677</v>
      </c>
      <c r="E5945">
        <v>-0.00988340742062904</v>
      </c>
      <c r="G5945">
        <v>5936</v>
      </c>
      <c r="H5945">
        <f ca="1" t="shared" si="188"/>
        <v>-0.0212006345473274</v>
      </c>
    </row>
    <row r="5946" spans="2:8">
      <c r="B5946" s="31">
        <v>41436</v>
      </c>
      <c r="C5946">
        <v>284.965363</v>
      </c>
      <c r="D5946">
        <f t="shared" si="187"/>
        <v>-0.949101200064093</v>
      </c>
      <c r="E5946">
        <v>-0.00989264439131143</v>
      </c>
      <c r="G5946">
        <v>5937</v>
      </c>
      <c r="H5946">
        <f ca="1" t="shared" si="188"/>
        <v>0.0102535576647091</v>
      </c>
    </row>
    <row r="5947" spans="2:8">
      <c r="B5947" s="31">
        <v>42072</v>
      </c>
      <c r="C5947">
        <v>555.426331</v>
      </c>
      <c r="D5947">
        <f t="shared" si="187"/>
        <v>0.675241467801425</v>
      </c>
      <c r="E5947">
        <v>-0.00990955540420706</v>
      </c>
      <c r="G5947">
        <v>5938</v>
      </c>
      <c r="H5947">
        <f ca="1" t="shared" si="188"/>
        <v>-0.0314727095077738</v>
      </c>
    </row>
    <row r="5948" spans="2:8">
      <c r="B5948" s="31">
        <v>43486</v>
      </c>
      <c r="C5948">
        <v>180.37944</v>
      </c>
      <c r="D5948">
        <f t="shared" si="187"/>
        <v>-1.58126726638025</v>
      </c>
      <c r="E5948">
        <v>-0.0099173165190002</v>
      </c>
      <c r="G5948">
        <v>5939</v>
      </c>
      <c r="H5948">
        <f ca="1" t="shared" si="188"/>
        <v>-0.00840921907556905</v>
      </c>
    </row>
    <row r="5949" spans="2:8">
      <c r="B5949" s="31">
        <v>42725</v>
      </c>
      <c r="C5949">
        <v>465.607544</v>
      </c>
      <c r="D5949">
        <f t="shared" si="187"/>
        <v>-0.212116408491869</v>
      </c>
      <c r="E5949">
        <v>-0.00992526229343046</v>
      </c>
      <c r="G5949">
        <v>5940</v>
      </c>
      <c r="H5949">
        <f ca="1" t="shared" si="188"/>
        <v>-0.0295556581166318</v>
      </c>
    </row>
    <row r="5950" spans="2:8">
      <c r="B5950" s="31">
        <v>42058</v>
      </c>
      <c r="C5950">
        <v>564.370544</v>
      </c>
      <c r="D5950">
        <f t="shared" si="187"/>
        <v>0.781475219939898</v>
      </c>
      <c r="E5950">
        <v>-0.00992662544060773</v>
      </c>
      <c r="G5950">
        <v>5941</v>
      </c>
      <c r="H5950">
        <f ca="1" t="shared" si="188"/>
        <v>0.0447963051985011</v>
      </c>
    </row>
    <row r="5951" spans="2:8">
      <c r="B5951" s="31">
        <v>40219</v>
      </c>
      <c r="C5951">
        <v>123.328949</v>
      </c>
      <c r="D5951">
        <f t="shared" si="187"/>
        <v>-0.147467128743634</v>
      </c>
      <c r="E5951">
        <v>-0.00992974488090386</v>
      </c>
      <c r="G5951">
        <v>5942</v>
      </c>
      <c r="H5951">
        <f ca="1" t="shared" si="188"/>
        <v>-0.022642697476371</v>
      </c>
    </row>
    <row r="5952" spans="2:8">
      <c r="B5952" s="31">
        <v>38960</v>
      </c>
      <c r="C5952">
        <v>141.515915</v>
      </c>
      <c r="D5952">
        <f t="shared" si="187"/>
        <v>0.471686106824098</v>
      </c>
      <c r="E5952">
        <v>-0.00993079117638457</v>
      </c>
      <c r="G5952">
        <v>5943</v>
      </c>
      <c r="H5952">
        <f ca="1" t="shared" si="188"/>
        <v>0.013420004421502</v>
      </c>
    </row>
    <row r="5953" spans="2:8">
      <c r="B5953" s="31">
        <v>38370</v>
      </c>
      <c r="C5953">
        <v>74.764824</v>
      </c>
      <c r="D5953">
        <f t="shared" si="187"/>
        <v>-4.61948778211529</v>
      </c>
      <c r="E5953">
        <v>-0.00993186314462532</v>
      </c>
      <c r="G5953">
        <v>5944</v>
      </c>
      <c r="H5953">
        <f ca="1" t="shared" si="188"/>
        <v>0.0188651534655546</v>
      </c>
    </row>
    <row r="5954" spans="2:8">
      <c r="B5954" s="31">
        <v>43031</v>
      </c>
      <c r="C5954">
        <v>420.140015</v>
      </c>
      <c r="D5954">
        <f t="shared" si="187"/>
        <v>0.559550570302141</v>
      </c>
      <c r="E5954">
        <v>-0.0099348808753672</v>
      </c>
      <c r="G5954">
        <v>5945</v>
      </c>
      <c r="H5954">
        <f ca="1" t="shared" si="188"/>
        <v>-0.049995041913461</v>
      </c>
    </row>
    <row r="5955" spans="2:8">
      <c r="B5955" s="31">
        <v>43860</v>
      </c>
      <c r="C5955">
        <v>185.05043</v>
      </c>
      <c r="D5955">
        <f t="shared" si="187"/>
        <v>-1.45864639168901</v>
      </c>
      <c r="E5955">
        <v>-0.00993555108194012</v>
      </c>
      <c r="G5955">
        <v>5946</v>
      </c>
      <c r="H5955">
        <f ca="1" t="shared" si="188"/>
        <v>0.012329092022183</v>
      </c>
    </row>
    <row r="5956" spans="2:8">
      <c r="B5956" s="31">
        <v>42793</v>
      </c>
      <c r="C5956">
        <v>454.973572</v>
      </c>
      <c r="D5956">
        <f t="shared" si="187"/>
        <v>-0.206205904636588</v>
      </c>
      <c r="E5956">
        <v>-0.00993891135285551</v>
      </c>
      <c r="G5956">
        <v>5947</v>
      </c>
      <c r="H5956">
        <f ca="1" t="shared" si="188"/>
        <v>-0.0115161617203961</v>
      </c>
    </row>
    <row r="5957" spans="2:8">
      <c r="B5957" s="31">
        <v>42076</v>
      </c>
      <c r="C5957">
        <v>548.791809</v>
      </c>
      <c r="D5957">
        <f t="shared" si="187"/>
        <v>0.954894496247848</v>
      </c>
      <c r="E5957">
        <v>-0.00993993698619514</v>
      </c>
      <c r="G5957">
        <v>5948</v>
      </c>
      <c r="H5957">
        <f ca="1" t="shared" si="188"/>
        <v>0.032104997572281</v>
      </c>
    </row>
    <row r="5958" spans="2:8">
      <c r="B5958" s="31">
        <v>37623</v>
      </c>
      <c r="C5958">
        <v>24.753531</v>
      </c>
      <c r="D5958">
        <f t="shared" si="187"/>
        <v>-4.23732505071701</v>
      </c>
      <c r="E5958">
        <v>-0.00994096559395911</v>
      </c>
      <c r="G5958">
        <v>5949</v>
      </c>
      <c r="H5958">
        <f ca="1" t="shared" si="188"/>
        <v>0.014985329717604</v>
      </c>
    </row>
    <row r="5959" spans="2:8">
      <c r="B5959" s="31">
        <v>39279</v>
      </c>
      <c r="C5959">
        <v>129.642288</v>
      </c>
      <c r="D5959">
        <f t="shared" si="187"/>
        <v>-2.95330968703669</v>
      </c>
      <c r="E5959">
        <v>-0.00994099240210873</v>
      </c>
      <c r="G5959">
        <v>5950</v>
      </c>
      <c r="H5959">
        <f ca="1" t="shared" si="188"/>
        <v>-0.00820531419219918</v>
      </c>
    </row>
    <row r="5960" spans="2:8">
      <c r="B5960" s="31">
        <v>44581</v>
      </c>
      <c r="C5960">
        <v>512.516113</v>
      </c>
      <c r="D5960">
        <f t="shared" si="187"/>
        <v>0.373335965731872</v>
      </c>
      <c r="E5960">
        <v>-0.00998634749264942</v>
      </c>
      <c r="G5960">
        <v>5951</v>
      </c>
      <c r="H5960">
        <f ca="1" t="shared" si="188"/>
        <v>-0.0336388667201964</v>
      </c>
    </row>
    <row r="5961" spans="2:8">
      <c r="B5961" s="31">
        <v>41285</v>
      </c>
      <c r="C5961">
        <v>321.175415</v>
      </c>
      <c r="D5961">
        <f t="shared" si="187"/>
        <v>0.932864848948666</v>
      </c>
      <c r="E5961">
        <v>-0.00998776634257642</v>
      </c>
      <c r="G5961">
        <v>5952</v>
      </c>
      <c r="H5961">
        <f ca="1" t="shared" si="188"/>
        <v>0.00989354594365057</v>
      </c>
    </row>
    <row r="5962" spans="2:8">
      <c r="B5962" s="31">
        <v>36060</v>
      </c>
      <c r="C5962">
        <v>21.56216</v>
      </c>
      <c r="D5962">
        <f t="shared" ref="D5962:D6025" si="189">(C5962-C5963)/C5962</f>
        <v>-1.00908188233461</v>
      </c>
      <c r="E5962">
        <v>-0.00999296916449928</v>
      </c>
      <c r="G5962">
        <v>5953</v>
      </c>
      <c r="H5962">
        <f ca="1" t="shared" si="188"/>
        <v>-0.0360630174867254</v>
      </c>
    </row>
    <row r="5963" spans="2:8">
      <c r="B5963" s="31">
        <v>34653</v>
      </c>
      <c r="C5963">
        <v>43.320145</v>
      </c>
      <c r="D5963">
        <f t="shared" si="189"/>
        <v>0.00769224110399436</v>
      </c>
      <c r="E5963">
        <v>-0.00999989727642894</v>
      </c>
      <c r="G5963">
        <v>5954</v>
      </c>
      <c r="H5963">
        <f ca="1" t="shared" ref="H5963:H6026" si="190">_xlfn.NORM.INV(RAND(),N$12,N$13)</f>
        <v>-0.0145634905931826</v>
      </c>
    </row>
    <row r="5964" spans="2:8">
      <c r="B5964" s="31">
        <v>33723</v>
      </c>
      <c r="C5964">
        <v>42.986916</v>
      </c>
      <c r="D5964">
        <f t="shared" si="189"/>
        <v>-3.04471614106953</v>
      </c>
      <c r="E5964">
        <v>-0.0100000195408296</v>
      </c>
      <c r="G5964">
        <v>5955</v>
      </c>
      <c r="H5964">
        <f ca="1" t="shared" si="190"/>
        <v>0.0195193813121451</v>
      </c>
    </row>
    <row r="5965" spans="2:8">
      <c r="B5965" s="31">
        <v>43815</v>
      </c>
      <c r="C5965">
        <v>173.869873</v>
      </c>
      <c r="D5965">
        <f t="shared" si="189"/>
        <v>0.929280324487268</v>
      </c>
      <c r="E5965">
        <v>-0.0100028657638692</v>
      </c>
      <c r="G5965">
        <v>5956</v>
      </c>
      <c r="H5965">
        <f ca="1" t="shared" si="190"/>
        <v>0.0606819907564426</v>
      </c>
    </row>
    <row r="5966" spans="2:8">
      <c r="B5966" s="31">
        <v>36808</v>
      </c>
      <c r="C5966">
        <v>12.296021</v>
      </c>
      <c r="D5966">
        <f t="shared" si="189"/>
        <v>-8.63277234155667</v>
      </c>
      <c r="E5966">
        <v>-0.0100063264368206</v>
      </c>
      <c r="G5966">
        <v>5957</v>
      </c>
      <c r="H5966">
        <f ca="1" t="shared" si="190"/>
        <v>-0.0090838579103206</v>
      </c>
    </row>
    <row r="5967" spans="2:8">
      <c r="B5967" s="31">
        <v>39490</v>
      </c>
      <c r="C5967">
        <v>118.444771</v>
      </c>
      <c r="D5967">
        <f t="shared" si="189"/>
        <v>0.636087387935429</v>
      </c>
      <c r="E5967">
        <v>-0.0100157819546124</v>
      </c>
      <c r="G5967">
        <v>5958</v>
      </c>
      <c r="H5967">
        <f ca="1" t="shared" si="190"/>
        <v>-0.0158445466016539</v>
      </c>
    </row>
    <row r="5968" spans="2:8">
      <c r="B5968" s="31">
        <v>34743</v>
      </c>
      <c r="C5968">
        <v>43.103546</v>
      </c>
      <c r="D5968">
        <f t="shared" si="189"/>
        <v>-2.89773771744905</v>
      </c>
      <c r="E5968">
        <v>-0.0100503332138846</v>
      </c>
      <c r="G5968">
        <v>5959</v>
      </c>
      <c r="H5968">
        <f ca="1" t="shared" si="190"/>
        <v>0.0614681203186665</v>
      </c>
    </row>
    <row r="5969" spans="2:8">
      <c r="B5969" s="31">
        <v>43628</v>
      </c>
      <c r="C5969">
        <v>168.006317</v>
      </c>
      <c r="D5969">
        <f t="shared" si="189"/>
        <v>-2.76977206160647</v>
      </c>
      <c r="E5969">
        <v>-0.0100561635429459</v>
      </c>
      <c r="G5969">
        <v>5960</v>
      </c>
      <c r="H5969">
        <f ca="1" t="shared" si="190"/>
        <v>0.0325950680616522</v>
      </c>
    </row>
    <row r="5970" spans="2:8">
      <c r="B5970" s="31">
        <v>45135</v>
      </c>
      <c r="C5970">
        <v>633.34552</v>
      </c>
      <c r="D5970">
        <f t="shared" si="189"/>
        <v>0.910316902533707</v>
      </c>
      <c r="E5970">
        <v>-0.0100740761535664</v>
      </c>
      <c r="G5970">
        <v>5961</v>
      </c>
      <c r="H5970">
        <f ca="1" t="shared" si="190"/>
        <v>0.0258445756213114</v>
      </c>
    </row>
    <row r="5971" spans="2:8">
      <c r="B5971" s="31">
        <v>37915</v>
      </c>
      <c r="C5971">
        <v>56.800388</v>
      </c>
      <c r="D5971">
        <f t="shared" si="189"/>
        <v>0.657339400568883</v>
      </c>
      <c r="E5971">
        <v>-0.010081286768675</v>
      </c>
      <c r="G5971">
        <v>5962</v>
      </c>
      <c r="H5971">
        <f ca="1" t="shared" si="190"/>
        <v>0.00734666702888619</v>
      </c>
    </row>
    <row r="5972" spans="2:8">
      <c r="B5972" s="31">
        <v>36669</v>
      </c>
      <c r="C5972">
        <v>19.463255</v>
      </c>
      <c r="D5972">
        <f t="shared" si="189"/>
        <v>-17.9591752766945</v>
      </c>
      <c r="E5972">
        <v>-0.0100854147982955</v>
      </c>
      <c r="G5972">
        <v>5963</v>
      </c>
      <c r="H5972">
        <f ca="1" t="shared" si="190"/>
        <v>0.0112798958504181</v>
      </c>
    </row>
    <row r="5973" spans="2:8">
      <c r="B5973" s="31">
        <v>42468</v>
      </c>
      <c r="C5973">
        <v>369.007263</v>
      </c>
      <c r="D5973">
        <f t="shared" si="189"/>
        <v>0.942335766437204</v>
      </c>
      <c r="E5973">
        <v>-0.0100955790672336</v>
      </c>
      <c r="G5973">
        <v>5964</v>
      </c>
      <c r="H5973">
        <f ca="1" t="shared" si="190"/>
        <v>0.0376309836771823</v>
      </c>
    </row>
    <row r="5974" spans="2:8">
      <c r="B5974" s="31">
        <v>33974</v>
      </c>
      <c r="C5974">
        <v>21.278521</v>
      </c>
      <c r="D5974">
        <f t="shared" si="189"/>
        <v>0</v>
      </c>
      <c r="E5974">
        <v>-0.0101011249795039</v>
      </c>
      <c r="G5974">
        <v>5965</v>
      </c>
      <c r="H5974">
        <f ca="1" t="shared" si="190"/>
        <v>0.000578026902374947</v>
      </c>
    </row>
    <row r="5975" spans="2:8">
      <c r="B5975" s="31">
        <v>33960</v>
      </c>
      <c r="C5975">
        <v>21.278521</v>
      </c>
      <c r="D5975">
        <f t="shared" si="189"/>
        <v>-0.685329210615719</v>
      </c>
      <c r="E5975">
        <v>-0.0101011249795039</v>
      </c>
      <c r="G5975">
        <v>5966</v>
      </c>
      <c r="H5975">
        <f ca="1" t="shared" si="190"/>
        <v>-0.0440920893027888</v>
      </c>
    </row>
    <row r="5976" spans="2:8">
      <c r="B5976" s="31">
        <v>36489</v>
      </c>
      <c r="C5976">
        <v>35.861313</v>
      </c>
      <c r="D5976">
        <f t="shared" si="189"/>
        <v>-0.951811245728788</v>
      </c>
      <c r="E5976">
        <v>-0.0101051793613914</v>
      </c>
      <c r="G5976">
        <v>5967</v>
      </c>
      <c r="H5976">
        <f ca="1" t="shared" si="190"/>
        <v>0.0334448099332478</v>
      </c>
    </row>
    <row r="5977" spans="2:8">
      <c r="B5977" s="31">
        <v>38533</v>
      </c>
      <c r="C5977">
        <v>69.994514</v>
      </c>
      <c r="D5977">
        <f t="shared" si="189"/>
        <v>0.826086598729723</v>
      </c>
      <c r="E5977">
        <v>-0.0101072349755869</v>
      </c>
      <c r="G5977">
        <v>5968</v>
      </c>
      <c r="H5977">
        <f ca="1" t="shared" si="190"/>
        <v>-0.000605455708353234</v>
      </c>
    </row>
    <row r="5978" spans="2:8">
      <c r="B5978" s="31">
        <v>36809</v>
      </c>
      <c r="C5978">
        <v>12.172984</v>
      </c>
      <c r="D5978">
        <f t="shared" si="189"/>
        <v>-0.688301077205063</v>
      </c>
      <c r="E5978">
        <v>-0.0101073820519275</v>
      </c>
      <c r="G5978">
        <v>5969</v>
      </c>
      <c r="H5978">
        <f ca="1" t="shared" si="190"/>
        <v>-0.0517201452217752</v>
      </c>
    </row>
    <row r="5979" spans="2:8">
      <c r="B5979" s="31">
        <v>36144</v>
      </c>
      <c r="C5979">
        <v>20.551662</v>
      </c>
      <c r="D5979">
        <f t="shared" si="189"/>
        <v>-6.70534076514104</v>
      </c>
      <c r="E5979">
        <v>-0.0101231715469045</v>
      </c>
      <c r="G5979">
        <v>5970</v>
      </c>
      <c r="H5979">
        <f ca="1" t="shared" si="190"/>
        <v>0.0219922412293628</v>
      </c>
    </row>
    <row r="5980" spans="2:8">
      <c r="B5980" s="31">
        <v>38811</v>
      </c>
      <c r="C5980">
        <v>158.357559</v>
      </c>
      <c r="D5980">
        <f t="shared" si="189"/>
        <v>-1.10192384943241</v>
      </c>
      <c r="E5980">
        <v>-0.0101293870032437</v>
      </c>
      <c r="G5980">
        <v>5971</v>
      </c>
      <c r="H5980">
        <f ca="1" t="shared" si="190"/>
        <v>-0.0250564741643185</v>
      </c>
    </row>
    <row r="5981" spans="2:8">
      <c r="B5981" s="31">
        <v>41544</v>
      </c>
      <c r="C5981">
        <v>332.85553</v>
      </c>
      <c r="D5981">
        <f t="shared" si="189"/>
        <v>0.62597613745519</v>
      </c>
      <c r="E5981">
        <v>-0.0101439354184682</v>
      </c>
      <c r="G5981">
        <v>5972</v>
      </c>
      <c r="H5981">
        <f ca="1" t="shared" si="190"/>
        <v>-0.0268720468987652</v>
      </c>
    </row>
    <row r="5982" spans="2:8">
      <c r="B5982" s="31">
        <v>39444</v>
      </c>
      <c r="C5982">
        <v>124.495911</v>
      </c>
      <c r="D5982">
        <f t="shared" si="189"/>
        <v>0.73705386998614</v>
      </c>
      <c r="E5982">
        <v>-0.0101456504864646</v>
      </c>
      <c r="G5982">
        <v>5973</v>
      </c>
      <c r="H5982">
        <f ca="1" t="shared" si="190"/>
        <v>0.0490319674817872</v>
      </c>
    </row>
    <row r="5983" spans="2:8">
      <c r="B5983" s="31">
        <v>36347</v>
      </c>
      <c r="C5983">
        <v>32.735718</v>
      </c>
      <c r="D5983">
        <f t="shared" si="189"/>
        <v>-0.293452918918717</v>
      </c>
      <c r="E5983">
        <v>-0.0101474481176798</v>
      </c>
      <c r="G5983">
        <v>5974</v>
      </c>
      <c r="H5983">
        <f ca="1" t="shared" si="190"/>
        <v>0.0022893193352043</v>
      </c>
    </row>
    <row r="5984" spans="2:8">
      <c r="B5984" s="31">
        <v>34402</v>
      </c>
      <c r="C5984">
        <v>42.34211</v>
      </c>
      <c r="D5984">
        <f t="shared" si="189"/>
        <v>-0.00775188104702393</v>
      </c>
      <c r="E5984">
        <v>-0.0101522101756385</v>
      </c>
      <c r="G5984">
        <v>5975</v>
      </c>
      <c r="H5984">
        <f ca="1" t="shared" si="190"/>
        <v>0.0126420231199051</v>
      </c>
    </row>
    <row r="5985" spans="2:8">
      <c r="B5985" s="31">
        <v>34708</v>
      </c>
      <c r="C5985">
        <v>42.670341</v>
      </c>
      <c r="D5985">
        <f t="shared" si="189"/>
        <v>-2.32592563532595</v>
      </c>
      <c r="E5985">
        <v>-0.0101523678941305</v>
      </c>
      <c r="G5985">
        <v>5976</v>
      </c>
      <c r="H5985">
        <f ca="1" t="shared" si="190"/>
        <v>0.0347144903275349</v>
      </c>
    </row>
    <row r="5986" spans="2:8">
      <c r="B5986" s="31">
        <v>44071</v>
      </c>
      <c r="C5986">
        <v>141.918381</v>
      </c>
      <c r="D5986">
        <f t="shared" si="189"/>
        <v>-2.27450940974305</v>
      </c>
      <c r="E5986">
        <v>-0.0101540053504414</v>
      </c>
      <c r="G5986">
        <v>5977</v>
      </c>
      <c r="H5986">
        <f ca="1" t="shared" si="190"/>
        <v>0.0119742419859329</v>
      </c>
    </row>
    <row r="5987" spans="2:8">
      <c r="B5987" s="31">
        <v>44554</v>
      </c>
      <c r="C5987">
        <v>464.713074</v>
      </c>
      <c r="D5987">
        <f t="shared" si="189"/>
        <v>0.031864788895524</v>
      </c>
      <c r="E5987">
        <v>-0.0101583176030895</v>
      </c>
      <c r="G5987">
        <v>5978</v>
      </c>
      <c r="H5987">
        <f ca="1" t="shared" si="190"/>
        <v>-0.000109574356108811</v>
      </c>
    </row>
    <row r="5988" spans="2:8">
      <c r="B5988" s="31">
        <v>42908</v>
      </c>
      <c r="C5988">
        <v>449.90509</v>
      </c>
      <c r="D5988">
        <f t="shared" si="189"/>
        <v>0.624127097561844</v>
      </c>
      <c r="E5988">
        <v>-0.0101611742156552</v>
      </c>
      <c r="G5988">
        <v>5979</v>
      </c>
      <c r="H5988">
        <f ca="1" t="shared" si="190"/>
        <v>0.0174058496124795</v>
      </c>
    </row>
    <row r="5989" spans="2:8">
      <c r="B5989" s="31">
        <v>40891</v>
      </c>
      <c r="C5989">
        <v>169.107132</v>
      </c>
      <c r="D5989">
        <f t="shared" si="189"/>
        <v>-4.39412529922156</v>
      </c>
      <c r="E5989">
        <v>-0.0101635867137761</v>
      </c>
      <c r="G5989">
        <v>5980</v>
      </c>
      <c r="H5989">
        <f ca="1" t="shared" si="190"/>
        <v>0.00478044160484475</v>
      </c>
    </row>
    <row r="5990" spans="2:8">
      <c r="B5990" s="31">
        <v>45331</v>
      </c>
      <c r="C5990">
        <v>912.185059</v>
      </c>
      <c r="D5990">
        <f t="shared" si="189"/>
        <v>0.550055101264271</v>
      </c>
      <c r="E5990">
        <v>-0.0101639046907476</v>
      </c>
      <c r="G5990">
        <v>5981</v>
      </c>
      <c r="H5990">
        <f ca="1" t="shared" si="190"/>
        <v>0.0418482837300461</v>
      </c>
    </row>
    <row r="5991" spans="2:8">
      <c r="B5991" s="31">
        <v>42340</v>
      </c>
      <c r="C5991">
        <v>410.433014</v>
      </c>
      <c r="D5991">
        <f t="shared" si="189"/>
        <v>0.0249302752239127</v>
      </c>
      <c r="E5991">
        <v>-0.0101658342718015</v>
      </c>
      <c r="G5991">
        <v>5982</v>
      </c>
      <c r="H5991">
        <f ca="1" t="shared" si="190"/>
        <v>-0.00333988127818704</v>
      </c>
    </row>
    <row r="5992" spans="2:8">
      <c r="B5992" s="31">
        <v>42328</v>
      </c>
      <c r="C5992">
        <v>400.200806</v>
      </c>
      <c r="D5992">
        <f t="shared" si="189"/>
        <v>0.536861072688594</v>
      </c>
      <c r="E5992">
        <v>-0.0101773857996677</v>
      </c>
      <c r="G5992">
        <v>5983</v>
      </c>
      <c r="H5992">
        <f ca="1" t="shared" si="190"/>
        <v>-0.00894801016750694</v>
      </c>
    </row>
    <row r="5993" spans="2:8">
      <c r="B5993" s="31">
        <v>43854</v>
      </c>
      <c r="C5993">
        <v>185.348572</v>
      </c>
      <c r="D5993">
        <f t="shared" si="189"/>
        <v>0.869684849797494</v>
      </c>
      <c r="E5993">
        <v>-0.0101876155808743</v>
      </c>
      <c r="G5993">
        <v>5984</v>
      </c>
      <c r="H5993">
        <f ca="1" t="shared" si="190"/>
        <v>0.00966103014463</v>
      </c>
    </row>
    <row r="5994" spans="2:8">
      <c r="B5994" s="31">
        <v>37757</v>
      </c>
      <c r="C5994">
        <v>24.153727</v>
      </c>
      <c r="D5994">
        <f t="shared" si="189"/>
        <v>-9.85422858343973</v>
      </c>
      <c r="E5994">
        <v>-0.0101876617219363</v>
      </c>
      <c r="G5994">
        <v>5985</v>
      </c>
      <c r="H5994">
        <f ca="1" t="shared" si="190"/>
        <v>0.0341334545663939</v>
      </c>
    </row>
    <row r="5995" spans="2:8">
      <c r="B5995" s="31">
        <v>41191</v>
      </c>
      <c r="C5995">
        <v>262.170074</v>
      </c>
      <c r="D5995">
        <f t="shared" si="189"/>
        <v>0.875711516181668</v>
      </c>
      <c r="E5995">
        <v>-0.0101967358791682</v>
      </c>
      <c r="G5995">
        <v>5986</v>
      </c>
      <c r="H5995">
        <f ca="1" t="shared" si="190"/>
        <v>-0.0415827444435351</v>
      </c>
    </row>
    <row r="5996" spans="2:8">
      <c r="B5996" s="31">
        <v>35832</v>
      </c>
      <c r="C5996">
        <v>32.584721</v>
      </c>
      <c r="D5996">
        <f t="shared" si="189"/>
        <v>-2.7362203592291</v>
      </c>
      <c r="E5996">
        <v>-0.0102039234891713</v>
      </c>
      <c r="G5996">
        <v>5987</v>
      </c>
      <c r="H5996">
        <f ca="1" t="shared" si="190"/>
        <v>0.0175629439077649</v>
      </c>
    </row>
    <row r="5997" spans="2:8">
      <c r="B5997" s="31">
        <v>43683</v>
      </c>
      <c r="C5997">
        <v>121.743698</v>
      </c>
      <c r="D5997">
        <f t="shared" si="189"/>
        <v>0.826984186072613</v>
      </c>
      <c r="E5997">
        <v>-0.0102041175059427</v>
      </c>
      <c r="G5997">
        <v>5988</v>
      </c>
      <c r="H5997">
        <f ca="1" t="shared" si="190"/>
        <v>0.0124567081989737</v>
      </c>
    </row>
    <row r="5998" spans="2:8">
      <c r="B5998" s="31">
        <v>34030</v>
      </c>
      <c r="C5998">
        <v>21.063585</v>
      </c>
      <c r="D5998">
        <f t="shared" si="189"/>
        <v>-1.43997054632438</v>
      </c>
      <c r="E5998">
        <v>-0.0102041509078346</v>
      </c>
      <c r="G5998">
        <v>5989</v>
      </c>
      <c r="H5998">
        <f ca="1" t="shared" si="190"/>
        <v>0.0165831432693433</v>
      </c>
    </row>
    <row r="5999" spans="2:8">
      <c r="B5999" s="31">
        <v>34905</v>
      </c>
      <c r="C5999">
        <v>51.394527</v>
      </c>
      <c r="D5999">
        <f t="shared" si="189"/>
        <v>0.468082506139224</v>
      </c>
      <c r="E5999">
        <v>-0.0102042966559455</v>
      </c>
      <c r="G5999">
        <v>5990</v>
      </c>
      <c r="H5999">
        <f ca="1" t="shared" si="190"/>
        <v>-0.00902700866114033</v>
      </c>
    </row>
    <row r="6000" spans="2:8">
      <c r="B6000" s="31">
        <v>36584</v>
      </c>
      <c r="C6000">
        <v>27.337648</v>
      </c>
      <c r="D6000">
        <f t="shared" si="189"/>
        <v>-0.846004857477132</v>
      </c>
      <c r="E6000">
        <v>-0.0102183991834264</v>
      </c>
      <c r="G6000">
        <v>5991</v>
      </c>
      <c r="H6000">
        <f ca="1" t="shared" si="190"/>
        <v>0.020965935867829</v>
      </c>
    </row>
    <row r="6001" spans="2:8">
      <c r="B6001" s="31">
        <v>35432</v>
      </c>
      <c r="C6001">
        <v>50.465431</v>
      </c>
      <c r="D6001">
        <f t="shared" si="189"/>
        <v>-0.412964351775773</v>
      </c>
      <c r="E6001">
        <v>-0.0102313007095886</v>
      </c>
      <c r="G6001">
        <v>5992</v>
      </c>
      <c r="H6001">
        <f ca="1" t="shared" si="190"/>
        <v>0.0139157528717279</v>
      </c>
    </row>
    <row r="6002" spans="2:8">
      <c r="B6002" s="31">
        <v>39644</v>
      </c>
      <c r="C6002">
        <v>71.305855</v>
      </c>
      <c r="D6002">
        <f t="shared" si="189"/>
        <v>0.281689855622655</v>
      </c>
      <c r="E6002">
        <v>-0.0102315300756158</v>
      </c>
      <c r="G6002">
        <v>5993</v>
      </c>
      <c r="H6002">
        <f ca="1" t="shared" si="190"/>
        <v>-0.00784219181149156</v>
      </c>
    </row>
    <row r="6003" spans="2:8">
      <c r="B6003" s="31">
        <v>34898</v>
      </c>
      <c r="C6003">
        <v>51.219719</v>
      </c>
      <c r="D6003">
        <f t="shared" si="189"/>
        <v>-4.46774625999022</v>
      </c>
      <c r="E6003">
        <v>-0.0102385958033078</v>
      </c>
      <c r="G6003">
        <v>5994</v>
      </c>
      <c r="H6003">
        <f ca="1" t="shared" si="190"/>
        <v>-0.0212285070038328</v>
      </c>
    </row>
    <row r="6004" spans="2:8">
      <c r="B6004" s="31">
        <v>41418</v>
      </c>
      <c r="C6004">
        <v>280.056427</v>
      </c>
      <c r="D6004">
        <f t="shared" si="189"/>
        <v>-0.36730007270999</v>
      </c>
      <c r="E6004">
        <v>-0.0102394186440149</v>
      </c>
      <c r="G6004">
        <v>5995</v>
      </c>
      <c r="H6004">
        <f ca="1" t="shared" si="190"/>
        <v>-0.0271716863598918</v>
      </c>
    </row>
    <row r="6005" spans="2:8">
      <c r="B6005" s="31">
        <v>42964</v>
      </c>
      <c r="C6005">
        <v>382.921173</v>
      </c>
      <c r="D6005">
        <f t="shared" si="189"/>
        <v>0.86380628004605</v>
      </c>
      <c r="E6005">
        <v>-0.0102517940422167</v>
      </c>
      <c r="G6005">
        <v>5996</v>
      </c>
      <c r="H6005">
        <f ca="1" t="shared" si="190"/>
        <v>0.0664894395634807</v>
      </c>
    </row>
    <row r="6006" spans="2:8">
      <c r="B6006" s="31">
        <v>35562</v>
      </c>
      <c r="C6006">
        <v>52.151459</v>
      </c>
      <c r="D6006">
        <f t="shared" si="189"/>
        <v>-10.7352692663881</v>
      </c>
      <c r="E6006">
        <v>-0.0102562423037867</v>
      </c>
      <c r="G6006">
        <v>5997</v>
      </c>
      <c r="H6006">
        <f ca="1" t="shared" si="190"/>
        <v>0.0468516412286515</v>
      </c>
    </row>
    <row r="6007" spans="2:8">
      <c r="B6007" s="31">
        <v>45161</v>
      </c>
      <c r="C6007">
        <v>612.011414</v>
      </c>
      <c r="D6007">
        <f t="shared" si="189"/>
        <v>0.248473625689602</v>
      </c>
      <c r="E6007">
        <v>-0.0102621909597263</v>
      </c>
      <c r="G6007">
        <v>5998</v>
      </c>
      <c r="H6007">
        <f ca="1" t="shared" si="190"/>
        <v>-0.0146653424898932</v>
      </c>
    </row>
    <row r="6008" spans="2:8">
      <c r="B6008" s="31">
        <v>42802</v>
      </c>
      <c r="C6008">
        <v>459.942719</v>
      </c>
      <c r="D6008">
        <f t="shared" si="189"/>
        <v>0.954407061719353</v>
      </c>
      <c r="E6008">
        <v>-0.0102635432739615</v>
      </c>
      <c r="G6008">
        <v>5999</v>
      </c>
      <c r="H6008">
        <f ca="1" t="shared" si="190"/>
        <v>0.0818806775277554</v>
      </c>
    </row>
    <row r="6009" spans="2:8">
      <c r="B6009" s="31">
        <v>37515</v>
      </c>
      <c r="C6009">
        <v>20.97014</v>
      </c>
      <c r="D6009">
        <f t="shared" si="189"/>
        <v>-42.9413576161151</v>
      </c>
      <c r="E6009">
        <v>-0.0102675518618379</v>
      </c>
      <c r="G6009">
        <v>6000</v>
      </c>
      <c r="H6009">
        <f ca="1" t="shared" si="190"/>
        <v>0.0145542291170598</v>
      </c>
    </row>
    <row r="6010" spans="2:8">
      <c r="B6010" s="31">
        <v>45330</v>
      </c>
      <c r="C6010">
        <v>921.456421</v>
      </c>
      <c r="D6010">
        <f t="shared" si="189"/>
        <v>0.580502488028134</v>
      </c>
      <c r="E6010">
        <v>-0.0102780378802092</v>
      </c>
      <c r="G6010">
        <v>6001</v>
      </c>
      <c r="H6010">
        <f ca="1" t="shared" si="190"/>
        <v>0.00799423225573977</v>
      </c>
    </row>
    <row r="6011" spans="2:8">
      <c r="B6011" s="31">
        <v>44729</v>
      </c>
      <c r="C6011">
        <v>386.548676</v>
      </c>
      <c r="D6011">
        <f t="shared" si="189"/>
        <v>-0.123666208081903</v>
      </c>
      <c r="E6011">
        <v>-0.0102841149040696</v>
      </c>
      <c r="G6011">
        <v>6002</v>
      </c>
      <c r="H6011">
        <f ca="1" t="shared" si="190"/>
        <v>0.00283913845638641</v>
      </c>
    </row>
    <row r="6012" spans="2:8">
      <c r="B6012" s="31">
        <v>44753</v>
      </c>
      <c r="C6012">
        <v>434.351685</v>
      </c>
      <c r="D6012">
        <f t="shared" si="189"/>
        <v>-0.0109371717989307</v>
      </c>
      <c r="E6012">
        <v>-0.0102963316465551</v>
      </c>
      <c r="G6012">
        <v>6003</v>
      </c>
      <c r="H6012">
        <f ca="1" t="shared" si="190"/>
        <v>0.0556262484131408</v>
      </c>
    </row>
    <row r="6013" spans="2:8">
      <c r="B6013" s="31">
        <v>41851</v>
      </c>
      <c r="C6013">
        <v>439.102264</v>
      </c>
      <c r="D6013">
        <f t="shared" si="189"/>
        <v>0.904303533720792</v>
      </c>
      <c r="E6013">
        <v>-0.0102965558838477</v>
      </c>
      <c r="G6013">
        <v>6004</v>
      </c>
      <c r="H6013">
        <f ca="1" t="shared" si="190"/>
        <v>-0.02248771014663</v>
      </c>
    </row>
    <row r="6014" spans="2:8">
      <c r="B6014" s="31">
        <v>34519</v>
      </c>
      <c r="C6014">
        <v>42.020535</v>
      </c>
      <c r="D6014">
        <f t="shared" si="189"/>
        <v>-9.30764558328446</v>
      </c>
      <c r="E6014">
        <v>-0.010309173836078</v>
      </c>
      <c r="G6014">
        <v>6005</v>
      </c>
      <c r="H6014">
        <f ca="1" t="shared" si="190"/>
        <v>-9.63157129008251e-5</v>
      </c>
    </row>
    <row r="6015" spans="2:8">
      <c r="B6015" s="31">
        <v>42178</v>
      </c>
      <c r="C6015">
        <v>433.132782</v>
      </c>
      <c r="D6015">
        <f t="shared" si="189"/>
        <v>0.00612299301787792</v>
      </c>
      <c r="E6015">
        <v>-0.0103210797837971</v>
      </c>
      <c r="G6015">
        <v>6006</v>
      </c>
      <c r="H6015">
        <f ca="1" t="shared" si="190"/>
        <v>-0.0351920164141567</v>
      </c>
    </row>
    <row r="6016" spans="2:8">
      <c r="B6016" s="31">
        <v>41779</v>
      </c>
      <c r="C6016">
        <v>430.480713</v>
      </c>
      <c r="D6016">
        <f t="shared" si="189"/>
        <v>-0.427895465319024</v>
      </c>
      <c r="E6016">
        <v>-0.0103445401048664</v>
      </c>
      <c r="G6016">
        <v>6007</v>
      </c>
      <c r="H6016">
        <f ca="1" t="shared" si="190"/>
        <v>0.0274256937049734</v>
      </c>
    </row>
    <row r="6017" spans="2:8">
      <c r="B6017" s="31">
        <v>45124</v>
      </c>
      <c r="C6017">
        <v>614.681458</v>
      </c>
      <c r="D6017">
        <f t="shared" si="189"/>
        <v>0.744855149022569</v>
      </c>
      <c r="E6017">
        <v>-0.010347592101924</v>
      </c>
      <c r="G6017">
        <v>6008</v>
      </c>
      <c r="H6017">
        <f ca="1" t="shared" si="190"/>
        <v>-0.0153977337963814</v>
      </c>
    </row>
    <row r="6018" spans="2:8">
      <c r="B6018" s="31">
        <v>39087</v>
      </c>
      <c r="C6018">
        <v>156.832809</v>
      </c>
      <c r="D6018">
        <f t="shared" si="189"/>
        <v>-3.54210920879444</v>
      </c>
      <c r="E6018">
        <v>-0.0103477327884881</v>
      </c>
      <c r="G6018">
        <v>6009</v>
      </c>
      <c r="H6018">
        <f ca="1" t="shared" si="190"/>
        <v>0.00407039034480352</v>
      </c>
    </row>
    <row r="6019" spans="2:8">
      <c r="B6019" s="31">
        <v>45268</v>
      </c>
      <c r="C6019">
        <v>712.351746</v>
      </c>
      <c r="D6019">
        <f t="shared" si="189"/>
        <v>0.941315592704394</v>
      </c>
      <c r="E6019">
        <v>-0.0103562011905281</v>
      </c>
      <c r="G6019">
        <v>6010</v>
      </c>
      <c r="H6019">
        <f ca="1" t="shared" si="190"/>
        <v>0.0197900402621542</v>
      </c>
    </row>
    <row r="6020" spans="2:8">
      <c r="B6020" s="31">
        <v>34796</v>
      </c>
      <c r="C6020">
        <v>41.80394</v>
      </c>
      <c r="D6020">
        <f t="shared" si="189"/>
        <v>0</v>
      </c>
      <c r="E6020">
        <v>-0.010362683517391</v>
      </c>
      <c r="G6020">
        <v>6011</v>
      </c>
      <c r="H6020">
        <f ca="1" t="shared" si="190"/>
        <v>-0.0313413076812371</v>
      </c>
    </row>
    <row r="6021" spans="2:8">
      <c r="B6021" s="31">
        <v>34746</v>
      </c>
      <c r="C6021">
        <v>41.80394</v>
      </c>
      <c r="D6021">
        <f t="shared" si="189"/>
        <v>0.503336049185794</v>
      </c>
      <c r="E6021">
        <v>-0.010362683517391</v>
      </c>
      <c r="G6021">
        <v>6012</v>
      </c>
      <c r="H6021">
        <f ca="1" t="shared" si="190"/>
        <v>-0.0291775414423602</v>
      </c>
    </row>
    <row r="6022" spans="2:8">
      <c r="B6022" s="31">
        <v>37517</v>
      </c>
      <c r="C6022">
        <v>20.76251</v>
      </c>
      <c r="D6022">
        <f t="shared" si="189"/>
        <v>-2.93101638482053</v>
      </c>
      <c r="E6022">
        <v>-0.0103705669497571</v>
      </c>
      <c r="G6022">
        <v>6013</v>
      </c>
      <c r="H6022">
        <f ca="1" t="shared" si="190"/>
        <v>-0.0342728366590056</v>
      </c>
    </row>
    <row r="6023" spans="2:8">
      <c r="B6023" s="31">
        <v>38665</v>
      </c>
      <c r="C6023">
        <v>81.617767</v>
      </c>
      <c r="D6023">
        <f t="shared" si="189"/>
        <v>-5.26911694361842</v>
      </c>
      <c r="E6023">
        <v>-0.0103810117716158</v>
      </c>
      <c r="G6023">
        <v>6014</v>
      </c>
      <c r="H6023">
        <f ca="1" t="shared" si="190"/>
        <v>0.00861292524016893</v>
      </c>
    </row>
    <row r="6024" spans="2:8">
      <c r="B6024" s="31">
        <v>45071</v>
      </c>
      <c r="C6024">
        <v>511.671326</v>
      </c>
      <c r="D6024">
        <f t="shared" si="189"/>
        <v>0.206662043829284</v>
      </c>
      <c r="E6024">
        <v>-0.0103914675883166</v>
      </c>
      <c r="G6024">
        <v>6015</v>
      </c>
      <c r="H6024">
        <f ca="1" t="shared" si="190"/>
        <v>-0.0095093619951976</v>
      </c>
    </row>
    <row r="6025" spans="2:8">
      <c r="B6025" s="31">
        <v>44746</v>
      </c>
      <c r="C6025">
        <v>405.928284</v>
      </c>
      <c r="D6025">
        <f t="shared" si="189"/>
        <v>0.735419116545227</v>
      </c>
      <c r="E6025">
        <v>-0.0104052493173892</v>
      </c>
      <c r="G6025">
        <v>6016</v>
      </c>
      <c r="H6025">
        <f ca="1" t="shared" si="190"/>
        <v>0.0108058103681761</v>
      </c>
    </row>
    <row r="6026" spans="2:8">
      <c r="B6026" s="31">
        <v>39541</v>
      </c>
      <c r="C6026">
        <v>107.400864</v>
      </c>
      <c r="D6026">
        <f t="shared" ref="D6026:D6089" si="191">(C6026-C6027)/C6026</f>
        <v>-3.13258074907107</v>
      </c>
      <c r="E6026">
        <v>-0.0104100559191032</v>
      </c>
      <c r="G6026">
        <v>6017</v>
      </c>
      <c r="H6026">
        <f ca="1" t="shared" si="190"/>
        <v>-0.0563056531180483</v>
      </c>
    </row>
    <row r="6027" spans="2:8">
      <c r="B6027" s="31">
        <v>42858</v>
      </c>
      <c r="C6027">
        <v>443.842743</v>
      </c>
      <c r="D6027">
        <f t="shared" si="191"/>
        <v>0.906301631251409</v>
      </c>
      <c r="E6027">
        <v>-0.0104119692681334</v>
      </c>
      <c r="G6027">
        <v>6018</v>
      </c>
      <c r="H6027">
        <f ca="1" t="shared" ref="H6027:H6090" si="192">_xlfn.NORM.INV(RAND(),N$12,N$13)</f>
        <v>0.0162766317409244</v>
      </c>
    </row>
    <row r="6028" spans="2:8">
      <c r="B6028" s="31">
        <v>34764</v>
      </c>
      <c r="C6028">
        <v>41.587341</v>
      </c>
      <c r="D6028">
        <f t="shared" si="191"/>
        <v>0.503846182423637</v>
      </c>
      <c r="E6028">
        <v>-0.0104164870747567</v>
      </c>
      <c r="G6028">
        <v>6019</v>
      </c>
      <c r="H6028">
        <f ca="1" t="shared" si="192"/>
        <v>0.0378326613460747</v>
      </c>
    </row>
    <row r="6029" spans="2:8">
      <c r="B6029" s="31">
        <v>33989</v>
      </c>
      <c r="C6029">
        <v>20.633718</v>
      </c>
      <c r="D6029">
        <f t="shared" si="191"/>
        <v>-9.40126384396646</v>
      </c>
      <c r="E6029">
        <v>-0.0104165424767364</v>
      </c>
      <c r="G6029">
        <v>6020</v>
      </c>
      <c r="H6029">
        <f ca="1" t="shared" si="192"/>
        <v>0.0546632369422904</v>
      </c>
    </row>
    <row r="6030" spans="2:8">
      <c r="B6030" s="31">
        <v>43567</v>
      </c>
      <c r="C6030">
        <v>214.616745</v>
      </c>
      <c r="D6030">
        <f t="shared" si="191"/>
        <v>0.776973954199147</v>
      </c>
      <c r="E6030">
        <v>-0.0104191031319573</v>
      </c>
      <c r="G6030">
        <v>6021</v>
      </c>
      <c r="H6030">
        <f ca="1" t="shared" si="192"/>
        <v>-0.0411752792511106</v>
      </c>
    </row>
    <row r="6031" spans="2:8">
      <c r="B6031" s="31">
        <v>35725</v>
      </c>
      <c r="C6031">
        <v>47.865124</v>
      </c>
      <c r="D6031">
        <f t="shared" si="191"/>
        <v>0.627913676772257</v>
      </c>
      <c r="E6031">
        <v>-0.0104198831700508</v>
      </c>
      <c r="G6031">
        <v>6022</v>
      </c>
      <c r="H6031">
        <f ca="1" t="shared" si="192"/>
        <v>0.0145187930008513</v>
      </c>
    </row>
    <row r="6032" spans="2:8">
      <c r="B6032" s="31">
        <v>36131</v>
      </c>
      <c r="C6032">
        <v>17.809958</v>
      </c>
      <c r="D6032">
        <f t="shared" si="191"/>
        <v>-23.3183844678354</v>
      </c>
      <c r="E6032">
        <v>-0.0104296708616605</v>
      </c>
      <c r="G6032">
        <v>6023</v>
      </c>
      <c r="H6032">
        <f ca="1" t="shared" si="192"/>
        <v>0.00548694312554993</v>
      </c>
    </row>
    <row r="6033" spans="2:8">
      <c r="B6033" s="31">
        <v>44643</v>
      </c>
      <c r="C6033">
        <v>433.109406</v>
      </c>
      <c r="D6033">
        <f t="shared" si="191"/>
        <v>0.823652726212093</v>
      </c>
      <c r="E6033">
        <v>-0.0104406460292853</v>
      </c>
      <c r="G6033">
        <v>6024</v>
      </c>
      <c r="H6033">
        <f ca="1" t="shared" si="192"/>
        <v>-0.00726492196968112</v>
      </c>
    </row>
    <row r="6034" spans="2:8">
      <c r="B6034" s="31">
        <v>38406</v>
      </c>
      <c r="C6034">
        <v>76.377663</v>
      </c>
      <c r="D6034">
        <f t="shared" si="191"/>
        <v>-6.96464436205648</v>
      </c>
      <c r="E6034">
        <v>-0.0104539202777126</v>
      </c>
      <c r="G6034">
        <v>6025</v>
      </c>
      <c r="H6034">
        <f ca="1" t="shared" si="192"/>
        <v>-0.0252923356849471</v>
      </c>
    </row>
    <row r="6035" spans="2:8">
      <c r="B6035" s="31">
        <v>45125</v>
      </c>
      <c r="C6035">
        <v>608.320923</v>
      </c>
      <c r="D6035">
        <f t="shared" si="191"/>
        <v>0.893178906818564</v>
      </c>
      <c r="E6035">
        <v>-0.0104558872784325</v>
      </c>
      <c r="G6035">
        <v>6026</v>
      </c>
      <c r="H6035">
        <f ca="1" t="shared" si="192"/>
        <v>0.0161248669966745</v>
      </c>
    </row>
    <row r="6036" spans="2:8">
      <c r="B6036" s="31">
        <v>35607</v>
      </c>
      <c r="C6036">
        <v>64.981506</v>
      </c>
      <c r="D6036">
        <f t="shared" si="191"/>
        <v>-2.50497392288815</v>
      </c>
      <c r="E6036">
        <v>-0.0104559595771758</v>
      </c>
      <c r="G6036">
        <v>6027</v>
      </c>
      <c r="H6036">
        <f ca="1" t="shared" si="192"/>
        <v>-0.0222886903716171</v>
      </c>
    </row>
    <row r="6037" spans="2:8">
      <c r="B6037" s="31">
        <v>41152</v>
      </c>
      <c r="C6037">
        <v>227.758484</v>
      </c>
      <c r="D6037">
        <f t="shared" si="191"/>
        <v>-1.04343102318858</v>
      </c>
      <c r="E6037">
        <v>-0.010456655480724</v>
      </c>
      <c r="G6037">
        <v>6028</v>
      </c>
      <c r="H6037">
        <f ca="1" t="shared" si="192"/>
        <v>0.00455615135115482</v>
      </c>
    </row>
    <row r="6038" spans="2:8">
      <c r="B6038" s="31">
        <v>42832</v>
      </c>
      <c r="C6038">
        <v>465.408752</v>
      </c>
      <c r="D6038">
        <f t="shared" si="191"/>
        <v>0.107747909304464</v>
      </c>
      <c r="E6038">
        <v>-0.0104634517057814</v>
      </c>
      <c r="G6038">
        <v>6029</v>
      </c>
      <c r="H6038">
        <f ca="1" t="shared" si="192"/>
        <v>-0.00644209310104678</v>
      </c>
    </row>
    <row r="6039" spans="2:8">
      <c r="B6039" s="31">
        <v>41788</v>
      </c>
      <c r="C6039">
        <v>415.261932</v>
      </c>
      <c r="D6039">
        <f t="shared" si="191"/>
        <v>0.898764609128679</v>
      </c>
      <c r="E6039">
        <v>-0.0104878985150992</v>
      </c>
      <c r="G6039">
        <v>6030</v>
      </c>
      <c r="H6039">
        <f ca="1" t="shared" si="192"/>
        <v>-0.0324036583158858</v>
      </c>
    </row>
    <row r="6040" spans="2:8">
      <c r="B6040" s="31">
        <v>35767</v>
      </c>
      <c r="C6040">
        <v>42.039204</v>
      </c>
      <c r="D6040">
        <f t="shared" si="191"/>
        <v>-4.50351169827098</v>
      </c>
      <c r="E6040">
        <v>-0.010488162430478</v>
      </c>
      <c r="G6040">
        <v>6031</v>
      </c>
      <c r="H6040">
        <f ca="1" t="shared" si="192"/>
        <v>0.00545675892756061</v>
      </c>
    </row>
    <row r="6041" spans="2:8">
      <c r="B6041" s="31">
        <v>40648</v>
      </c>
      <c r="C6041">
        <v>231.363251</v>
      </c>
      <c r="D6041">
        <f t="shared" si="191"/>
        <v>0.784662310091761</v>
      </c>
      <c r="E6041">
        <v>-0.010519155438389</v>
      </c>
      <c r="G6041">
        <v>6032</v>
      </c>
      <c r="H6041">
        <f ca="1" t="shared" si="192"/>
        <v>-0.0817218336400118</v>
      </c>
    </row>
    <row r="6042" spans="2:8">
      <c r="B6042" s="31">
        <v>34879</v>
      </c>
      <c r="C6042">
        <v>49.821228</v>
      </c>
      <c r="D6042">
        <f t="shared" si="191"/>
        <v>0.59015901815989</v>
      </c>
      <c r="E6042">
        <v>-0.0105263764273333</v>
      </c>
      <c r="G6042">
        <v>6033</v>
      </c>
      <c r="H6042">
        <f ca="1" t="shared" si="192"/>
        <v>0.0487946729830055</v>
      </c>
    </row>
    <row r="6043" spans="2:8">
      <c r="B6043" s="31">
        <v>33994</v>
      </c>
      <c r="C6043">
        <v>20.418781</v>
      </c>
      <c r="D6043">
        <f t="shared" si="191"/>
        <v>-1.01550371689671</v>
      </c>
      <c r="E6043">
        <v>-0.0105264364214494</v>
      </c>
      <c r="G6043">
        <v>6034</v>
      </c>
      <c r="H6043">
        <f ca="1" t="shared" si="192"/>
        <v>0.000106014962426544</v>
      </c>
    </row>
    <row r="6044" spans="2:8">
      <c r="B6044" s="31">
        <v>34765</v>
      </c>
      <c r="C6044">
        <v>41.154129</v>
      </c>
      <c r="D6044">
        <f t="shared" si="191"/>
        <v>0</v>
      </c>
      <c r="E6044">
        <v>-0.0105265743809085</v>
      </c>
      <c r="G6044">
        <v>6035</v>
      </c>
      <c r="H6044">
        <f ca="1" t="shared" si="192"/>
        <v>0.0243025335242261</v>
      </c>
    </row>
    <row r="6045" spans="2:8">
      <c r="B6045" s="31">
        <v>34719</v>
      </c>
      <c r="C6045">
        <v>41.154129</v>
      </c>
      <c r="D6045">
        <f t="shared" si="191"/>
        <v>-13.8203318068036</v>
      </c>
      <c r="E6045">
        <v>-0.0105265743809085</v>
      </c>
      <c r="G6045">
        <v>6036</v>
      </c>
      <c r="H6045">
        <f ca="1" t="shared" si="192"/>
        <v>0.0412142849955584</v>
      </c>
    </row>
    <row r="6046" spans="2:8">
      <c r="B6046" s="31">
        <v>45149</v>
      </c>
      <c r="C6046">
        <v>609.917847</v>
      </c>
      <c r="D6046">
        <f t="shared" si="191"/>
        <v>0.717884628485056</v>
      </c>
      <c r="E6046">
        <v>-0.01054269035023</v>
      </c>
      <c r="G6046">
        <v>6037</v>
      </c>
      <c r="H6046">
        <f ca="1" t="shared" si="192"/>
        <v>-0.0184152959126894</v>
      </c>
    </row>
    <row r="6047" spans="2:8">
      <c r="B6047" s="31">
        <v>40905</v>
      </c>
      <c r="C6047">
        <v>172.0672</v>
      </c>
      <c r="D6047">
        <f t="shared" si="191"/>
        <v>0.860162500464935</v>
      </c>
      <c r="E6047">
        <v>-0.0105438689070315</v>
      </c>
      <c r="G6047">
        <v>6038</v>
      </c>
      <c r="H6047">
        <f ca="1" t="shared" si="192"/>
        <v>0.0124533791634382</v>
      </c>
    </row>
    <row r="6048" spans="2:8">
      <c r="B6048" s="31">
        <v>37750</v>
      </c>
      <c r="C6048">
        <v>24.061447</v>
      </c>
      <c r="D6048">
        <f t="shared" si="191"/>
        <v>-15.8223689123933</v>
      </c>
      <c r="E6048">
        <v>-0.0105464563290811</v>
      </c>
      <c r="G6048">
        <v>6039</v>
      </c>
      <c r="H6048">
        <f ca="1" t="shared" si="192"/>
        <v>-0.0284209279986997</v>
      </c>
    </row>
    <row r="6049" spans="2:8">
      <c r="B6049" s="31">
        <v>42318</v>
      </c>
      <c r="C6049">
        <v>404.770538</v>
      </c>
      <c r="D6049">
        <f t="shared" si="191"/>
        <v>0.832274420624952</v>
      </c>
      <c r="E6049">
        <v>-0.0105534583151899</v>
      </c>
      <c r="G6049">
        <v>6040</v>
      </c>
      <c r="H6049">
        <f ca="1" t="shared" si="192"/>
        <v>0.0334267185434795</v>
      </c>
    </row>
    <row r="6050" spans="2:8">
      <c r="B6050" s="31">
        <v>38300</v>
      </c>
      <c r="C6050">
        <v>67.890373</v>
      </c>
      <c r="D6050">
        <f t="shared" si="191"/>
        <v>0.477451714693039</v>
      </c>
      <c r="E6050">
        <v>-0.0105843430849909</v>
      </c>
      <c r="G6050">
        <v>6041</v>
      </c>
      <c r="H6050">
        <f ca="1" t="shared" si="192"/>
        <v>-0.0322257203704401</v>
      </c>
    </row>
    <row r="6051" spans="2:8">
      <c r="B6051" s="31">
        <v>35865</v>
      </c>
      <c r="C6051">
        <v>35.475998</v>
      </c>
      <c r="D6051">
        <f t="shared" si="191"/>
        <v>-6.22557124397177</v>
      </c>
      <c r="E6051">
        <v>-0.0105950507720743</v>
      </c>
      <c r="G6051">
        <v>6042</v>
      </c>
      <c r="H6051">
        <f ca="1" t="shared" si="192"/>
        <v>0.0189173209239254</v>
      </c>
    </row>
    <row r="6052" spans="2:8">
      <c r="B6052" s="31">
        <v>40961</v>
      </c>
      <c r="C6052">
        <v>256.334351</v>
      </c>
      <c r="D6052">
        <f t="shared" si="191"/>
        <v>0.77810690694358</v>
      </c>
      <c r="E6052">
        <v>-0.010616384379946</v>
      </c>
      <c r="G6052">
        <v>6043</v>
      </c>
      <c r="H6052">
        <f ca="1" t="shared" si="192"/>
        <v>0.0126375572776484</v>
      </c>
    </row>
    <row r="6053" spans="2:8">
      <c r="B6053" s="31">
        <v>37922</v>
      </c>
      <c r="C6053">
        <v>56.878822</v>
      </c>
      <c r="D6053">
        <f t="shared" si="191"/>
        <v>-1.30268024889826</v>
      </c>
      <c r="E6053">
        <v>-0.0106193479182815</v>
      </c>
      <c r="G6053">
        <v>6044</v>
      </c>
      <c r="H6053">
        <f ca="1" t="shared" si="192"/>
        <v>-0.01631217243869</v>
      </c>
    </row>
    <row r="6054" spans="2:8">
      <c r="B6054" s="31">
        <v>39423</v>
      </c>
      <c r="C6054">
        <v>130.97374</v>
      </c>
      <c r="D6054">
        <f t="shared" si="191"/>
        <v>0.343865464939766</v>
      </c>
      <c r="E6054">
        <v>-0.0106214268600714</v>
      </c>
      <c r="G6054">
        <v>6045</v>
      </c>
      <c r="H6054">
        <f ca="1" t="shared" si="192"/>
        <v>0.00165972009938618</v>
      </c>
    </row>
    <row r="6055" spans="2:8">
      <c r="B6055" s="31">
        <v>38615</v>
      </c>
      <c r="C6055">
        <v>85.936394</v>
      </c>
      <c r="D6055">
        <f t="shared" si="191"/>
        <v>-6.19766365807716</v>
      </c>
      <c r="E6055">
        <v>-0.0106252189264538</v>
      </c>
      <c r="G6055">
        <v>6046</v>
      </c>
      <c r="H6055">
        <f ca="1" t="shared" si="192"/>
        <v>-0.0258384435007355</v>
      </c>
    </row>
    <row r="6056" spans="2:8">
      <c r="B6056" s="31">
        <v>45191</v>
      </c>
      <c r="C6056">
        <v>618.54126</v>
      </c>
      <c r="D6056">
        <f t="shared" si="191"/>
        <v>0.934166170256775</v>
      </c>
      <c r="E6056">
        <v>-0.0106373679906172</v>
      </c>
      <c r="G6056">
        <v>6047</v>
      </c>
      <c r="H6056">
        <f ca="1" t="shared" si="192"/>
        <v>0.017623707801927</v>
      </c>
    </row>
    <row r="6057" spans="2:8">
      <c r="B6057" s="31">
        <v>34722</v>
      </c>
      <c r="C6057">
        <v>40.72094</v>
      </c>
      <c r="D6057">
        <f t="shared" si="191"/>
        <v>-0.210600418359694</v>
      </c>
      <c r="E6057">
        <v>-0.0106379911662157</v>
      </c>
      <c r="G6057">
        <v>6048</v>
      </c>
      <c r="H6057">
        <f ca="1" t="shared" si="192"/>
        <v>-0.0257090137372183</v>
      </c>
    </row>
    <row r="6058" spans="2:8">
      <c r="B6058" s="31">
        <v>34880</v>
      </c>
      <c r="C6058">
        <v>49.296787</v>
      </c>
      <c r="D6058">
        <f t="shared" si="191"/>
        <v>-0.373191400891908</v>
      </c>
      <c r="E6058">
        <v>-0.0106384418116336</v>
      </c>
      <c r="G6058">
        <v>6049</v>
      </c>
      <c r="H6058">
        <f ca="1" t="shared" si="192"/>
        <v>0.0409626391791439</v>
      </c>
    </row>
    <row r="6059" spans="2:8">
      <c r="B6059" s="31">
        <v>35215</v>
      </c>
      <c r="C6059">
        <v>67.693924</v>
      </c>
      <c r="D6059">
        <f t="shared" si="191"/>
        <v>-5.13819797180025</v>
      </c>
      <c r="E6059">
        <v>-0.0106395073212184</v>
      </c>
      <c r="G6059">
        <v>6050</v>
      </c>
      <c r="H6059">
        <f ca="1" t="shared" si="192"/>
        <v>-0.000772251547135575</v>
      </c>
    </row>
    <row r="6060" spans="2:8">
      <c r="B6060" s="31">
        <v>43052</v>
      </c>
      <c r="C6060">
        <v>415.518707</v>
      </c>
      <c r="D6060">
        <f t="shared" si="191"/>
        <v>0.677332452808196</v>
      </c>
      <c r="E6060">
        <v>-0.0106433619605963</v>
      </c>
      <c r="G6060">
        <v>6051</v>
      </c>
      <c r="H6060">
        <f ca="1" t="shared" si="192"/>
        <v>0.0392874678772546</v>
      </c>
    </row>
    <row r="6061" spans="2:8">
      <c r="B6061" s="31">
        <v>40338</v>
      </c>
      <c r="C6061">
        <v>134.074402</v>
      </c>
      <c r="D6061">
        <f t="shared" si="191"/>
        <v>0.854528375968442</v>
      </c>
      <c r="E6061">
        <v>-0.0106450670576178</v>
      </c>
      <c r="G6061">
        <v>6052</v>
      </c>
      <c r="H6061">
        <f ca="1" t="shared" si="192"/>
        <v>0.0116127500349821</v>
      </c>
    </row>
    <row r="6062" spans="2:8">
      <c r="B6062" s="31">
        <v>36025</v>
      </c>
      <c r="C6062">
        <v>19.504021</v>
      </c>
      <c r="D6062">
        <f t="shared" si="191"/>
        <v>-8.44159012133959</v>
      </c>
      <c r="E6062">
        <v>-0.0106668260867848</v>
      </c>
      <c r="G6062">
        <v>6053</v>
      </c>
      <c r="H6062">
        <f ca="1" t="shared" si="192"/>
        <v>0.0280257893021834</v>
      </c>
    </row>
    <row r="6063" spans="2:8">
      <c r="B6063" s="31">
        <v>40710</v>
      </c>
      <c r="C6063">
        <v>184.148972</v>
      </c>
      <c r="D6063">
        <f t="shared" si="191"/>
        <v>-0.095257219247469</v>
      </c>
      <c r="E6063">
        <v>-0.0106743305631922</v>
      </c>
      <c r="G6063">
        <v>6054</v>
      </c>
      <c r="H6063">
        <f ca="1" t="shared" si="192"/>
        <v>0.0377296453124588</v>
      </c>
    </row>
    <row r="6064" spans="2:8">
      <c r="B6064" s="31">
        <v>40693</v>
      </c>
      <c r="C6064">
        <v>201.690491</v>
      </c>
      <c r="D6064">
        <f t="shared" si="191"/>
        <v>-0.28660942671809</v>
      </c>
      <c r="E6064">
        <v>-0.0106743901972056</v>
      </c>
      <c r="G6064">
        <v>6055</v>
      </c>
      <c r="H6064">
        <f ca="1" t="shared" si="192"/>
        <v>0.0152249057798855</v>
      </c>
    </row>
    <row r="6065" spans="2:8">
      <c r="B6065" s="31">
        <v>41219</v>
      </c>
      <c r="C6065">
        <v>259.496887</v>
      </c>
      <c r="D6065">
        <f t="shared" si="191"/>
        <v>0.926479977387937</v>
      </c>
      <c r="E6065">
        <v>-0.0106762244126651</v>
      </c>
      <c r="G6065">
        <v>6056</v>
      </c>
      <c r="H6065">
        <f ca="1" t="shared" si="192"/>
        <v>-0.0235510747387399</v>
      </c>
    </row>
    <row r="6066" spans="2:8">
      <c r="B6066" s="31">
        <v>36648</v>
      </c>
      <c r="C6066">
        <v>19.078217</v>
      </c>
      <c r="D6066">
        <f t="shared" si="191"/>
        <v>-0.962801764965773</v>
      </c>
      <c r="E6066">
        <v>-0.0106849083433741</v>
      </c>
      <c r="G6066">
        <v>6057</v>
      </c>
      <c r="H6066">
        <f ca="1" t="shared" si="192"/>
        <v>-0.0175967210204469</v>
      </c>
    </row>
    <row r="6067" spans="2:8">
      <c r="B6067" s="31">
        <v>36543</v>
      </c>
      <c r="C6067">
        <v>37.446758</v>
      </c>
      <c r="D6067">
        <f t="shared" si="191"/>
        <v>-8.06331148880766</v>
      </c>
      <c r="E6067">
        <v>-0.0106855445269787</v>
      </c>
      <c r="G6067">
        <v>6058</v>
      </c>
      <c r="H6067">
        <f ca="1" t="shared" si="192"/>
        <v>0.0229807153069877</v>
      </c>
    </row>
    <row r="6068" spans="2:8">
      <c r="B6068" s="31">
        <v>43168</v>
      </c>
      <c r="C6068">
        <v>339.391632</v>
      </c>
      <c r="D6068">
        <f t="shared" si="191"/>
        <v>0.224607718083043</v>
      </c>
      <c r="E6068">
        <v>-0.0106880684671683</v>
      </c>
      <c r="G6068">
        <v>6059</v>
      </c>
      <c r="H6068">
        <f ca="1" t="shared" si="192"/>
        <v>0.0649633446846598</v>
      </c>
    </row>
    <row r="6069" spans="2:8">
      <c r="B6069" s="31">
        <v>41008</v>
      </c>
      <c r="C6069">
        <v>263.161652</v>
      </c>
      <c r="D6069">
        <f t="shared" si="191"/>
        <v>-3.3486580028005</v>
      </c>
      <c r="E6069">
        <v>-0.0107036985768732</v>
      </c>
      <c r="G6069">
        <v>6060</v>
      </c>
      <c r="H6069">
        <f ca="1" t="shared" si="192"/>
        <v>0.0235091450917891</v>
      </c>
    </row>
    <row r="6070" spans="2:8">
      <c r="B6070" s="31">
        <v>45505</v>
      </c>
      <c r="C6070">
        <v>1144.400024</v>
      </c>
      <c r="D6070">
        <f t="shared" si="191"/>
        <v>0.699828745372344</v>
      </c>
      <c r="E6070">
        <v>-0.0107042989715981</v>
      </c>
      <c r="G6070">
        <v>6061</v>
      </c>
      <c r="H6070">
        <f ca="1" t="shared" si="192"/>
        <v>0.00337870132086561</v>
      </c>
    </row>
    <row r="6071" spans="2:8">
      <c r="B6071" s="31">
        <v>44364</v>
      </c>
      <c r="C6071">
        <v>343.515991</v>
      </c>
      <c r="D6071">
        <f t="shared" si="191"/>
        <v>0.882832348261773</v>
      </c>
      <c r="E6071">
        <v>-0.0107044652835391</v>
      </c>
      <c r="G6071">
        <v>6062</v>
      </c>
      <c r="H6071">
        <f ca="1" t="shared" si="192"/>
        <v>-0.0276979241862644</v>
      </c>
    </row>
    <row r="6072" spans="2:8">
      <c r="B6072" s="31">
        <v>37852</v>
      </c>
      <c r="C6072">
        <v>40.248962</v>
      </c>
      <c r="D6072">
        <f t="shared" si="191"/>
        <v>-2.65422810158433</v>
      </c>
      <c r="E6072">
        <v>-0.0107192578034684</v>
      </c>
      <c r="G6072">
        <v>6063</v>
      </c>
      <c r="H6072">
        <f ca="1" t="shared" si="192"/>
        <v>0.0331816121742225</v>
      </c>
    </row>
    <row r="6073" spans="2:8">
      <c r="B6073" s="31">
        <v>39013</v>
      </c>
      <c r="C6073">
        <v>147.078888</v>
      </c>
      <c r="D6073">
        <f t="shared" si="191"/>
        <v>-3.57050997693156</v>
      </c>
      <c r="E6073">
        <v>-0.0107492925837188</v>
      </c>
      <c r="G6073">
        <v>6064</v>
      </c>
      <c r="H6073">
        <f ca="1" t="shared" si="192"/>
        <v>-0.0196442966986032</v>
      </c>
    </row>
    <row r="6074" spans="2:8">
      <c r="B6074" s="31">
        <v>45250</v>
      </c>
      <c r="C6074">
        <v>672.225525</v>
      </c>
      <c r="D6074">
        <f t="shared" si="191"/>
        <v>0.940529141615085</v>
      </c>
      <c r="E6074">
        <v>-0.0107519303138632</v>
      </c>
      <c r="G6074">
        <v>6065</v>
      </c>
      <c r="H6074">
        <f ca="1" t="shared" si="192"/>
        <v>0.013429521316281</v>
      </c>
    </row>
    <row r="6075" spans="2:8">
      <c r="B6075" s="31">
        <v>34442</v>
      </c>
      <c r="C6075">
        <v>39.977829</v>
      </c>
      <c r="D6075">
        <f t="shared" si="191"/>
        <v>0</v>
      </c>
      <c r="E6075">
        <v>-0.0107529100692287</v>
      </c>
      <c r="G6075">
        <v>6066</v>
      </c>
      <c r="H6075">
        <f ca="1" t="shared" si="192"/>
        <v>0.00883594854652856</v>
      </c>
    </row>
    <row r="6076" spans="2:8">
      <c r="B6076" s="31">
        <v>34431</v>
      </c>
      <c r="C6076">
        <v>39.977829</v>
      </c>
      <c r="D6076">
        <f t="shared" si="191"/>
        <v>0</v>
      </c>
      <c r="E6076">
        <v>-0.0107529100692287</v>
      </c>
      <c r="G6076">
        <v>6067</v>
      </c>
      <c r="H6076">
        <f ca="1" t="shared" si="192"/>
        <v>-0.0123593649118936</v>
      </c>
    </row>
    <row r="6077" spans="2:8">
      <c r="B6077" s="31">
        <v>34428</v>
      </c>
      <c r="C6077">
        <v>39.977829</v>
      </c>
      <c r="D6077">
        <f t="shared" si="191"/>
        <v>0.500000012506932</v>
      </c>
      <c r="E6077">
        <v>-0.0107529100692287</v>
      </c>
      <c r="G6077">
        <v>6068</v>
      </c>
      <c r="H6077">
        <f ca="1" t="shared" si="192"/>
        <v>-0.00864991927218915</v>
      </c>
    </row>
    <row r="6078" spans="2:8">
      <c r="B6078" s="31">
        <v>33422</v>
      </c>
      <c r="C6078">
        <v>19.988914</v>
      </c>
      <c r="D6078">
        <f t="shared" si="191"/>
        <v>-0.179503298678457</v>
      </c>
      <c r="E6078">
        <v>-0.0107529603659308</v>
      </c>
      <c r="G6078">
        <v>6069</v>
      </c>
      <c r="H6078">
        <f ca="1" t="shared" si="192"/>
        <v>0.0144251678867391</v>
      </c>
    </row>
    <row r="6079" spans="2:8">
      <c r="B6079" s="31">
        <v>37691</v>
      </c>
      <c r="C6079">
        <v>23.57699</v>
      </c>
      <c r="D6079">
        <f t="shared" si="191"/>
        <v>0.121657047825019</v>
      </c>
      <c r="E6079">
        <v>-0.0107632484044826</v>
      </c>
      <c r="G6079">
        <v>6070</v>
      </c>
      <c r="H6079">
        <f ca="1" t="shared" si="192"/>
        <v>0.018520785817548</v>
      </c>
    </row>
    <row r="6080" spans="2:8">
      <c r="B6080" s="31">
        <v>37496</v>
      </c>
      <c r="C6080">
        <v>20.708683</v>
      </c>
      <c r="D6080">
        <f t="shared" si="191"/>
        <v>-2.32500468523276</v>
      </c>
      <c r="E6080">
        <v>-0.0107687678641852</v>
      </c>
      <c r="G6080">
        <v>6071</v>
      </c>
      <c r="H6080">
        <f ca="1" t="shared" si="192"/>
        <v>-0.00263354515542338</v>
      </c>
    </row>
    <row r="6081" spans="2:8">
      <c r="B6081" s="31">
        <v>38313</v>
      </c>
      <c r="C6081">
        <v>68.856468</v>
      </c>
      <c r="D6081">
        <f t="shared" si="191"/>
        <v>-1.31910477894393</v>
      </c>
      <c r="E6081">
        <v>-0.0107838671016352</v>
      </c>
      <c r="G6081">
        <v>6072</v>
      </c>
      <c r="H6081">
        <f ca="1" t="shared" si="192"/>
        <v>0.00319194689163331</v>
      </c>
    </row>
    <row r="6082" spans="2:8">
      <c r="B6082" s="31">
        <v>39100</v>
      </c>
      <c r="C6082">
        <v>159.685364</v>
      </c>
      <c r="D6082">
        <f t="shared" si="191"/>
        <v>-1.56445570052369</v>
      </c>
      <c r="E6082">
        <v>-0.0107915400437075</v>
      </c>
      <c r="G6082">
        <v>6073</v>
      </c>
      <c r="H6082">
        <f ca="1" t="shared" si="192"/>
        <v>0.0137382855241882</v>
      </c>
    </row>
    <row r="6083" spans="2:8">
      <c r="B6083" s="31">
        <v>45012</v>
      </c>
      <c r="C6083">
        <v>409.506042</v>
      </c>
      <c r="D6083">
        <f t="shared" si="191"/>
        <v>-0.0441694264427972</v>
      </c>
      <c r="E6083">
        <v>-0.0107997112286807</v>
      </c>
      <c r="G6083">
        <v>6074</v>
      </c>
      <c r="H6083">
        <f ca="1" t="shared" si="192"/>
        <v>0.0143145105211529</v>
      </c>
    </row>
    <row r="6084" spans="2:8">
      <c r="B6084" s="31">
        <v>44678</v>
      </c>
      <c r="C6084">
        <v>427.593689</v>
      </c>
      <c r="D6084">
        <f t="shared" si="191"/>
        <v>0.906286937738223</v>
      </c>
      <c r="E6084">
        <v>-0.010807706284926</v>
      </c>
      <c r="G6084">
        <v>6075</v>
      </c>
      <c r="H6084">
        <f ca="1" t="shared" si="192"/>
        <v>-0.0236335706111322</v>
      </c>
    </row>
    <row r="6085" spans="2:8">
      <c r="B6085" s="31">
        <v>34758</v>
      </c>
      <c r="C6085">
        <v>40.071114</v>
      </c>
      <c r="D6085">
        <f t="shared" si="191"/>
        <v>-10.8092623279702</v>
      </c>
      <c r="E6085">
        <v>-0.0108112542116998</v>
      </c>
      <c r="G6085">
        <v>6076</v>
      </c>
      <c r="H6085">
        <f ca="1" t="shared" si="192"/>
        <v>-0.0247764279467665</v>
      </c>
    </row>
    <row r="6086" spans="2:8">
      <c r="B6086" s="31">
        <v>42886</v>
      </c>
      <c r="C6086">
        <v>473.210297</v>
      </c>
      <c r="D6086">
        <f t="shared" si="191"/>
        <v>0.522965589651994</v>
      </c>
      <c r="E6086">
        <v>-0.0108159628656601</v>
      </c>
      <c r="G6086">
        <v>6077</v>
      </c>
      <c r="H6086">
        <f ca="1" t="shared" si="192"/>
        <v>0.0740549642053538</v>
      </c>
    </row>
    <row r="6087" spans="2:8">
      <c r="B6087" s="31">
        <v>40507</v>
      </c>
      <c r="C6087">
        <v>225.737595</v>
      </c>
      <c r="D6087">
        <f t="shared" si="191"/>
        <v>-1.17443048420889</v>
      </c>
      <c r="E6087">
        <v>-0.010822809554607</v>
      </c>
      <c r="G6087">
        <v>6078</v>
      </c>
      <c r="H6087">
        <f ca="1" t="shared" si="192"/>
        <v>-0.0193516523156588</v>
      </c>
    </row>
    <row r="6088" spans="2:8">
      <c r="B6088" s="31">
        <v>42571</v>
      </c>
      <c r="C6088">
        <v>490.850708</v>
      </c>
      <c r="D6088">
        <f t="shared" si="191"/>
        <v>-0.121279670233255</v>
      </c>
      <c r="E6088">
        <v>-0.0108321856591882</v>
      </c>
      <c r="G6088">
        <v>6079</v>
      </c>
      <c r="H6088">
        <f ca="1" t="shared" si="192"/>
        <v>-0.00280379792522616</v>
      </c>
    </row>
    <row r="6089" spans="2:8">
      <c r="B6089" s="31">
        <v>42668</v>
      </c>
      <c r="C6089">
        <v>550.38092</v>
      </c>
      <c r="D6089">
        <f t="shared" si="191"/>
        <v>0.742226896237609</v>
      </c>
      <c r="E6089">
        <v>-0.0108341164879044</v>
      </c>
      <c r="G6089">
        <v>6080</v>
      </c>
      <c r="H6089">
        <f ca="1" t="shared" si="192"/>
        <v>-0.000507017435937788</v>
      </c>
    </row>
    <row r="6090" spans="2:8">
      <c r="B6090" s="31">
        <v>40248</v>
      </c>
      <c r="C6090">
        <v>141.873398</v>
      </c>
      <c r="D6090">
        <f t="shared" ref="D6090:D6153" si="193">(C6090-C6091)/C6090</f>
        <v>0.0541124982429759</v>
      </c>
      <c r="E6090">
        <v>-0.0108383532196782</v>
      </c>
      <c r="G6090">
        <v>6081</v>
      </c>
      <c r="H6090">
        <f ca="1" t="shared" si="192"/>
        <v>0.0224090612814001</v>
      </c>
    </row>
    <row r="6091" spans="2:8">
      <c r="B6091" s="31">
        <v>39041</v>
      </c>
      <c r="C6091">
        <v>134.196274</v>
      </c>
      <c r="D6091">
        <f t="shared" si="193"/>
        <v>0.697075181088858</v>
      </c>
      <c r="E6091">
        <v>-0.0108463220074204</v>
      </c>
      <c r="G6091">
        <v>6082</v>
      </c>
      <c r="H6091">
        <f ca="1" t="shared" ref="H6091:H6154" si="194">_xlfn.NORM.INV(RAND(),N$12,N$13)</f>
        <v>0.0344545688278823</v>
      </c>
    </row>
    <row r="6092" spans="2:8">
      <c r="B6092" s="31">
        <v>35906</v>
      </c>
      <c r="C6092">
        <v>40.651382</v>
      </c>
      <c r="D6092">
        <f t="shared" si="193"/>
        <v>0.390321096586581</v>
      </c>
      <c r="E6092">
        <v>-0.0108463225186293</v>
      </c>
      <c r="G6092">
        <v>6083</v>
      </c>
      <c r="H6092">
        <f ca="1" t="shared" si="194"/>
        <v>0.0205802559380549</v>
      </c>
    </row>
    <row r="6093" spans="2:8">
      <c r="B6093" s="31">
        <v>37721</v>
      </c>
      <c r="C6093">
        <v>24.78429</v>
      </c>
      <c r="D6093">
        <f t="shared" si="193"/>
        <v>-5.47639238404651</v>
      </c>
      <c r="E6093">
        <v>-0.0108593790663361</v>
      </c>
      <c r="G6093">
        <v>6084</v>
      </c>
      <c r="H6093">
        <f ca="1" t="shared" si="194"/>
        <v>0.00241695096055545</v>
      </c>
    </row>
    <row r="6094" spans="2:8">
      <c r="B6094" s="31">
        <v>38847</v>
      </c>
      <c r="C6094">
        <v>160.512787</v>
      </c>
      <c r="D6094">
        <f t="shared" si="193"/>
        <v>-1.38435947162266</v>
      </c>
      <c r="E6094">
        <v>-0.0108643431628908</v>
      </c>
      <c r="G6094">
        <v>6085</v>
      </c>
      <c r="H6094">
        <f ca="1" t="shared" si="194"/>
        <v>0.0144607541057589</v>
      </c>
    </row>
    <row r="6095" spans="2:8">
      <c r="B6095" s="31">
        <v>41584</v>
      </c>
      <c r="C6095">
        <v>382.720184</v>
      </c>
      <c r="D6095">
        <f t="shared" si="193"/>
        <v>0.948333059434357</v>
      </c>
      <c r="E6095">
        <v>-0.0108682953601423</v>
      </c>
      <c r="G6095">
        <v>6086</v>
      </c>
      <c r="H6095">
        <f ca="1" t="shared" si="194"/>
        <v>0.022335134226748</v>
      </c>
    </row>
    <row r="6096" spans="2:8">
      <c r="B6096" s="31">
        <v>34185</v>
      </c>
      <c r="C6096">
        <v>19.773981</v>
      </c>
      <c r="D6096">
        <f t="shared" si="193"/>
        <v>-1</v>
      </c>
      <c r="E6096">
        <v>-0.0108694855123003</v>
      </c>
      <c r="G6096">
        <v>6087</v>
      </c>
      <c r="H6096">
        <f ca="1" t="shared" si="194"/>
        <v>-0.00143636470546584</v>
      </c>
    </row>
    <row r="6097" spans="2:8">
      <c r="B6097" s="31">
        <v>34443</v>
      </c>
      <c r="C6097">
        <v>39.547962</v>
      </c>
      <c r="D6097">
        <f t="shared" si="193"/>
        <v>0</v>
      </c>
      <c r="E6097">
        <v>-0.0108695107980533</v>
      </c>
      <c r="G6097">
        <v>6088</v>
      </c>
      <c r="H6097">
        <f ca="1" t="shared" si="194"/>
        <v>0.0362879523336255</v>
      </c>
    </row>
    <row r="6098" spans="2:8">
      <c r="B6098" s="31">
        <v>34429</v>
      </c>
      <c r="C6098">
        <v>39.547962</v>
      </c>
      <c r="D6098">
        <f t="shared" si="193"/>
        <v>0</v>
      </c>
      <c r="E6098">
        <v>-0.0108695107980533</v>
      </c>
      <c r="G6098">
        <v>6089</v>
      </c>
      <c r="H6098">
        <f ca="1" t="shared" si="194"/>
        <v>0.0113674880300247</v>
      </c>
    </row>
    <row r="6099" spans="2:8">
      <c r="B6099" s="31">
        <v>33744</v>
      </c>
      <c r="C6099">
        <v>39.547962</v>
      </c>
      <c r="D6099">
        <f t="shared" si="193"/>
        <v>-0.301317296704189</v>
      </c>
      <c r="E6099">
        <v>-0.0108695107980533</v>
      </c>
      <c r="G6099">
        <v>6090</v>
      </c>
      <c r="H6099">
        <f ca="1" t="shared" si="194"/>
        <v>-0.0143046240306419</v>
      </c>
    </row>
    <row r="6100" spans="2:8">
      <c r="B6100" s="31">
        <v>35045</v>
      </c>
      <c r="C6100">
        <v>51.464447</v>
      </c>
      <c r="D6100">
        <f t="shared" si="193"/>
        <v>-7.51708357033352</v>
      </c>
      <c r="E6100">
        <v>-0.0108696786346504</v>
      </c>
      <c r="G6100">
        <v>6091</v>
      </c>
      <c r="H6100">
        <f ca="1" t="shared" si="194"/>
        <v>0.0226293079639873</v>
      </c>
    </row>
    <row r="6101" spans="2:8">
      <c r="B6101" s="31">
        <v>44970</v>
      </c>
      <c r="C6101">
        <v>438.326996</v>
      </c>
      <c r="D6101">
        <f t="shared" si="193"/>
        <v>0.856153308887231</v>
      </c>
      <c r="E6101">
        <v>-0.0108831672325288</v>
      </c>
      <c r="G6101">
        <v>6092</v>
      </c>
      <c r="H6101">
        <f ca="1" t="shared" si="194"/>
        <v>0.0287014421094928</v>
      </c>
    </row>
    <row r="6102" spans="2:8">
      <c r="B6102" s="31">
        <v>38239</v>
      </c>
      <c r="C6102">
        <v>63.051888</v>
      </c>
      <c r="D6102">
        <f t="shared" si="193"/>
        <v>0.567287548946988</v>
      </c>
      <c r="E6102">
        <v>-0.0108901576428607</v>
      </c>
      <c r="G6102">
        <v>6093</v>
      </c>
      <c r="H6102">
        <f ca="1" t="shared" si="194"/>
        <v>-0.00488008746593165</v>
      </c>
    </row>
    <row r="6103" spans="2:8">
      <c r="B6103" s="31">
        <v>35962</v>
      </c>
      <c r="C6103">
        <v>27.283337</v>
      </c>
      <c r="D6103">
        <f t="shared" si="193"/>
        <v>-1.25510882338183</v>
      </c>
      <c r="E6103">
        <v>-0.0108933522318036</v>
      </c>
      <c r="G6103">
        <v>6094</v>
      </c>
      <c r="H6103">
        <f ca="1" t="shared" si="194"/>
        <v>0.0116799454569319</v>
      </c>
    </row>
    <row r="6104" spans="2:8">
      <c r="B6104" s="31">
        <v>38170</v>
      </c>
      <c r="C6104">
        <v>61.526894</v>
      </c>
      <c r="D6104">
        <f t="shared" si="193"/>
        <v>-3.34717193752703</v>
      </c>
      <c r="E6104">
        <v>-0.0109006152659031</v>
      </c>
      <c r="G6104">
        <v>6095</v>
      </c>
      <c r="H6104">
        <f ca="1" t="shared" si="194"/>
        <v>-0.00883900006498171</v>
      </c>
    </row>
    <row r="6105" spans="2:8">
      <c r="B6105" s="31">
        <v>41376</v>
      </c>
      <c r="C6105">
        <v>267.467987</v>
      </c>
      <c r="D6105">
        <f t="shared" si="193"/>
        <v>-0.734335675842956</v>
      </c>
      <c r="E6105">
        <v>-0.0109029833166539</v>
      </c>
      <c r="G6105">
        <v>6096</v>
      </c>
      <c r="H6105">
        <f ca="1" t="shared" si="194"/>
        <v>-0.00982912026978861</v>
      </c>
    </row>
    <row r="6106" spans="2:8">
      <c r="B6106" s="31">
        <v>42157</v>
      </c>
      <c r="C6106">
        <v>463.879272</v>
      </c>
      <c r="D6106">
        <f t="shared" si="193"/>
        <v>0.896821003030288</v>
      </c>
      <c r="E6106">
        <v>-0.0109217555209063</v>
      </c>
      <c r="G6106">
        <v>6097</v>
      </c>
      <c r="H6106">
        <f ca="1" t="shared" si="194"/>
        <v>-0.012194210453753</v>
      </c>
    </row>
    <row r="6107" spans="2:8">
      <c r="B6107" s="31">
        <v>35418</v>
      </c>
      <c r="C6107">
        <v>47.862598</v>
      </c>
      <c r="D6107">
        <f t="shared" si="193"/>
        <v>-10.3880981763673</v>
      </c>
      <c r="E6107">
        <v>-0.0109355534774773</v>
      </c>
      <c r="G6107">
        <v>6098</v>
      </c>
      <c r="H6107">
        <f ca="1" t="shared" si="194"/>
        <v>0.0231831044707505</v>
      </c>
    </row>
    <row r="6108" spans="2:8">
      <c r="B6108" s="31">
        <v>42633</v>
      </c>
      <c r="C6108">
        <v>545.063965</v>
      </c>
      <c r="D6108">
        <f t="shared" si="193"/>
        <v>0.0600785322507975</v>
      </c>
      <c r="E6108">
        <v>-0.010939912345884</v>
      </c>
      <c r="G6108">
        <v>6099</v>
      </c>
      <c r="H6108">
        <f ca="1" t="shared" si="194"/>
        <v>-0.00166383093232081</v>
      </c>
    </row>
    <row r="6109" spans="2:8">
      <c r="B6109" s="31">
        <v>45063</v>
      </c>
      <c r="C6109">
        <v>512.317322</v>
      </c>
      <c r="D6109">
        <f t="shared" si="193"/>
        <v>0.160329693088144</v>
      </c>
      <c r="E6109">
        <v>-0.0109603418796759</v>
      </c>
      <c r="G6109">
        <v>6100</v>
      </c>
      <c r="H6109">
        <f ca="1" t="shared" si="194"/>
        <v>0.0473746484616417</v>
      </c>
    </row>
    <row r="6110" spans="2:8">
      <c r="B6110" s="31">
        <v>44683</v>
      </c>
      <c r="C6110">
        <v>430.177643</v>
      </c>
      <c r="D6110">
        <f t="shared" si="193"/>
        <v>0.665448064673133</v>
      </c>
      <c r="E6110">
        <v>-0.0109737734557257</v>
      </c>
      <c r="G6110">
        <v>6101</v>
      </c>
      <c r="H6110">
        <f ca="1" t="shared" si="194"/>
        <v>0.00249391376948047</v>
      </c>
    </row>
    <row r="6111" spans="2:8">
      <c r="B6111" s="31">
        <v>38978</v>
      </c>
      <c r="C6111">
        <v>143.916763</v>
      </c>
      <c r="D6111">
        <f t="shared" si="193"/>
        <v>-1.98561971547401</v>
      </c>
      <c r="E6111">
        <v>-0.0109856834398088</v>
      </c>
      <c r="G6111">
        <v>6102</v>
      </c>
      <c r="H6111">
        <f ca="1" t="shared" si="194"/>
        <v>0.0042641909662581</v>
      </c>
    </row>
    <row r="6112" spans="2:8">
      <c r="B6112" s="31">
        <v>43115</v>
      </c>
      <c r="C6112">
        <v>429.680725</v>
      </c>
      <c r="D6112">
        <f t="shared" si="193"/>
        <v>0.736061500082416</v>
      </c>
      <c r="E6112">
        <v>-0.0109864667538903</v>
      </c>
      <c r="G6112">
        <v>6103</v>
      </c>
      <c r="H6112">
        <f ca="1" t="shared" si="194"/>
        <v>-0.0325646471017721</v>
      </c>
    </row>
    <row r="6113" spans="2:8">
      <c r="B6113" s="31">
        <v>39261</v>
      </c>
      <c r="C6113">
        <v>113.409286</v>
      </c>
      <c r="D6113">
        <f t="shared" si="193"/>
        <v>-2.7883230479028</v>
      </c>
      <c r="E6113">
        <v>-0.0109873806982613</v>
      </c>
      <c r="G6113">
        <v>6104</v>
      </c>
      <c r="H6113">
        <f ca="1" t="shared" si="194"/>
        <v>0.0423926120968768</v>
      </c>
    </row>
    <row r="6114" spans="2:8">
      <c r="B6114" s="31">
        <v>43025</v>
      </c>
      <c r="C6114">
        <v>429.631012</v>
      </c>
      <c r="D6114">
        <f t="shared" si="193"/>
        <v>0.908949561583324</v>
      </c>
      <c r="E6114">
        <v>-0.0109877380080747</v>
      </c>
      <c r="G6114">
        <v>6105</v>
      </c>
      <c r="H6114">
        <f ca="1" t="shared" si="194"/>
        <v>0.00687883041226954</v>
      </c>
    </row>
    <row r="6115" spans="2:8">
      <c r="B6115" s="31">
        <v>34445</v>
      </c>
      <c r="C6115">
        <v>39.118092</v>
      </c>
      <c r="D6115">
        <f t="shared" si="193"/>
        <v>0</v>
      </c>
      <c r="E6115">
        <v>-0.0109890329006844</v>
      </c>
      <c r="G6115">
        <v>6106</v>
      </c>
      <c r="H6115">
        <f ca="1" t="shared" si="194"/>
        <v>0.00549873373723376</v>
      </c>
    </row>
    <row r="6116" spans="2:8">
      <c r="B6116" s="31">
        <v>34417</v>
      </c>
      <c r="C6116">
        <v>39.118092</v>
      </c>
      <c r="D6116">
        <f t="shared" si="193"/>
        <v>0.5</v>
      </c>
      <c r="E6116">
        <v>-0.0109890329006844</v>
      </c>
      <c r="G6116">
        <v>6107</v>
      </c>
      <c r="H6116">
        <f ca="1" t="shared" si="194"/>
        <v>-0.0025170322090231</v>
      </c>
    </row>
    <row r="6117" spans="2:8">
      <c r="B6117" s="31">
        <v>33371</v>
      </c>
      <c r="C6117">
        <v>19.559046</v>
      </c>
      <c r="D6117">
        <f t="shared" si="193"/>
        <v>-51.3971057688601</v>
      </c>
      <c r="E6117">
        <v>-0.0109890329006844</v>
      </c>
      <c r="G6117">
        <v>6108</v>
      </c>
      <c r="H6117">
        <f ca="1" t="shared" si="194"/>
        <v>0.00718657001247909</v>
      </c>
    </row>
    <row r="6118" spans="2:8">
      <c r="B6118" s="31">
        <v>45362</v>
      </c>
      <c r="C6118">
        <v>1024.837402</v>
      </c>
      <c r="D6118">
        <f t="shared" si="193"/>
        <v>0.488765962310185</v>
      </c>
      <c r="E6118">
        <v>-0.0109922403085751</v>
      </c>
      <c r="G6118">
        <v>6109</v>
      </c>
      <c r="H6118">
        <f ca="1" t="shared" si="194"/>
        <v>-0.0192817708047282</v>
      </c>
    </row>
    <row r="6119" spans="2:8">
      <c r="B6119" s="31">
        <v>42115</v>
      </c>
      <c r="C6119">
        <v>523.931763</v>
      </c>
      <c r="D6119">
        <f t="shared" si="193"/>
        <v>0.468904012601351</v>
      </c>
      <c r="E6119">
        <v>-0.0109971935410221</v>
      </c>
      <c r="G6119">
        <v>6110</v>
      </c>
      <c r="H6119">
        <f ca="1" t="shared" si="194"/>
        <v>0.00922489842406579</v>
      </c>
    </row>
    <row r="6120" spans="2:8">
      <c r="B6120" s="31">
        <v>41332</v>
      </c>
      <c r="C6120">
        <v>278.258057</v>
      </c>
      <c r="D6120">
        <f t="shared" si="193"/>
        <v>0.911111087791431</v>
      </c>
      <c r="E6120">
        <v>-0.0110043246654311</v>
      </c>
      <c r="G6120">
        <v>6111</v>
      </c>
      <c r="H6120">
        <f ca="1" t="shared" si="194"/>
        <v>-0.0358649265254635</v>
      </c>
    </row>
    <row r="6121" spans="2:8">
      <c r="B6121" s="31">
        <v>39860</v>
      </c>
      <c r="C6121">
        <v>24.734056</v>
      </c>
      <c r="D6121">
        <f t="shared" si="193"/>
        <v>0.125437979116729</v>
      </c>
      <c r="E6121">
        <v>-0.0110093144448286</v>
      </c>
      <c r="G6121">
        <v>6112</v>
      </c>
      <c r="H6121">
        <f ca="1" t="shared" si="194"/>
        <v>-0.0681061577163067</v>
      </c>
    </row>
    <row r="6122" spans="2:8">
      <c r="B6122" s="31">
        <v>37545</v>
      </c>
      <c r="C6122">
        <v>21.631466</v>
      </c>
      <c r="D6122">
        <f t="shared" si="193"/>
        <v>-23.5859160447101</v>
      </c>
      <c r="E6122">
        <v>-0.0110199650823481</v>
      </c>
      <c r="G6122">
        <v>6113</v>
      </c>
      <c r="H6122">
        <f ca="1" t="shared" si="194"/>
        <v>-0.0238585205303546</v>
      </c>
    </row>
    <row r="6123" spans="2:8">
      <c r="B6123" s="31">
        <v>42111</v>
      </c>
      <c r="C6123">
        <v>531.829407</v>
      </c>
      <c r="D6123">
        <f t="shared" si="193"/>
        <v>0.646675248629115</v>
      </c>
      <c r="E6123">
        <v>-0.011020838492295</v>
      </c>
      <c r="G6123">
        <v>6114</v>
      </c>
      <c r="H6123">
        <f ca="1" t="shared" si="194"/>
        <v>-0.00745700917347963</v>
      </c>
    </row>
    <row r="6124" spans="2:8">
      <c r="B6124" s="31">
        <v>40743</v>
      </c>
      <c r="C6124">
        <v>187.908493</v>
      </c>
      <c r="D6124">
        <f t="shared" si="193"/>
        <v>0.792967569592504</v>
      </c>
      <c r="E6124">
        <v>-0.0110268406016113</v>
      </c>
      <c r="G6124">
        <v>6115</v>
      </c>
      <c r="H6124">
        <f ca="1" t="shared" si="194"/>
        <v>0.0261354880538805</v>
      </c>
    </row>
    <row r="6125" spans="2:8">
      <c r="B6125" s="31">
        <v>34452</v>
      </c>
      <c r="C6125">
        <v>38.903152</v>
      </c>
      <c r="D6125">
        <f t="shared" si="193"/>
        <v>0.5</v>
      </c>
      <c r="E6125">
        <v>-0.0110497730363853</v>
      </c>
      <c r="G6125">
        <v>6116</v>
      </c>
      <c r="H6125">
        <f ca="1" t="shared" si="194"/>
        <v>0.0735727554705629</v>
      </c>
    </row>
    <row r="6126" spans="2:8">
      <c r="B6126" s="31">
        <v>33374</v>
      </c>
      <c r="C6126">
        <v>19.451576</v>
      </c>
      <c r="D6126">
        <f t="shared" si="193"/>
        <v>-1.58224629202282</v>
      </c>
      <c r="E6126">
        <v>-0.0110497987412435</v>
      </c>
      <c r="G6126">
        <v>6117</v>
      </c>
      <c r="H6126">
        <f ca="1" t="shared" si="194"/>
        <v>0.0153384490324909</v>
      </c>
    </row>
    <row r="6127" spans="2:8">
      <c r="B6127" s="31">
        <v>35720</v>
      </c>
      <c r="C6127">
        <v>50.22876</v>
      </c>
      <c r="D6127">
        <f t="shared" si="193"/>
        <v>-2.21225672304074</v>
      </c>
      <c r="E6127">
        <v>-0.0110806637472237</v>
      </c>
      <c r="G6127">
        <v>6118</v>
      </c>
      <c r="H6127">
        <f ca="1" t="shared" si="194"/>
        <v>-0.0265219476943314</v>
      </c>
    </row>
    <row r="6128" spans="2:8">
      <c r="B6128" s="31">
        <v>43791</v>
      </c>
      <c r="C6128">
        <v>161.347672</v>
      </c>
      <c r="D6128">
        <f t="shared" si="193"/>
        <v>-0.710428539681688</v>
      </c>
      <c r="E6128">
        <v>-0.0110871075970654</v>
      </c>
      <c r="G6128">
        <v>6119</v>
      </c>
      <c r="H6128">
        <f ca="1" t="shared" si="194"/>
        <v>0.0132885532193522</v>
      </c>
    </row>
    <row r="6129" spans="2:8">
      <c r="B6129" s="31">
        <v>41449</v>
      </c>
      <c r="C6129">
        <v>275.973663</v>
      </c>
      <c r="D6129">
        <f t="shared" si="193"/>
        <v>0.859811908935673</v>
      </c>
      <c r="E6129">
        <v>-0.0110954174638035</v>
      </c>
      <c r="G6129">
        <v>6120</v>
      </c>
      <c r="H6129">
        <f ca="1" t="shared" si="194"/>
        <v>0.007411182687755</v>
      </c>
    </row>
    <row r="6130" spans="2:8">
      <c r="B6130" s="31">
        <v>34418</v>
      </c>
      <c r="C6130">
        <v>38.688221</v>
      </c>
      <c r="D6130">
        <f t="shared" si="193"/>
        <v>0</v>
      </c>
      <c r="E6130">
        <v>-0.0111111596472735</v>
      </c>
      <c r="G6130">
        <v>6121</v>
      </c>
      <c r="H6130">
        <f ca="1" t="shared" si="194"/>
        <v>0.00883878033758057</v>
      </c>
    </row>
    <row r="6131" spans="2:8">
      <c r="B6131" s="31">
        <v>33742</v>
      </c>
      <c r="C6131">
        <v>38.688221</v>
      </c>
      <c r="D6131">
        <f t="shared" si="193"/>
        <v>0.50000001292383</v>
      </c>
      <c r="E6131">
        <v>-0.0111111596472735</v>
      </c>
      <c r="G6131">
        <v>6122</v>
      </c>
      <c r="H6131">
        <f ca="1" t="shared" si="194"/>
        <v>0.000564896478734248</v>
      </c>
    </row>
    <row r="6132" spans="2:8">
      <c r="B6132" s="31">
        <v>33392</v>
      </c>
      <c r="C6132">
        <v>19.34411</v>
      </c>
      <c r="D6132">
        <f t="shared" si="193"/>
        <v>0</v>
      </c>
      <c r="E6132">
        <v>-0.011111185782132</v>
      </c>
      <c r="G6132">
        <v>6123</v>
      </c>
      <c r="H6132">
        <f ca="1" t="shared" si="194"/>
        <v>0.00809510612014219</v>
      </c>
    </row>
    <row r="6133" spans="2:8">
      <c r="B6133" s="31">
        <v>33351</v>
      </c>
      <c r="C6133">
        <v>19.34411</v>
      </c>
      <c r="D6133">
        <f t="shared" si="193"/>
        <v>-1.30022885519158</v>
      </c>
      <c r="E6133">
        <v>-0.011111185782132</v>
      </c>
      <c r="G6133">
        <v>6124</v>
      </c>
      <c r="H6133">
        <f ca="1" t="shared" si="194"/>
        <v>0.0186861830058897</v>
      </c>
    </row>
    <row r="6134" spans="2:8">
      <c r="B6134" s="31">
        <v>35412</v>
      </c>
      <c r="C6134">
        <v>44.49588</v>
      </c>
      <c r="D6134">
        <f t="shared" si="193"/>
        <v>-10.1330004036329</v>
      </c>
      <c r="E6134">
        <v>-0.0111268279220458</v>
      </c>
      <c r="G6134">
        <v>6125</v>
      </c>
      <c r="H6134">
        <f ca="1" t="shared" si="194"/>
        <v>-0.00158316487588409</v>
      </c>
    </row>
    <row r="6135" spans="2:8">
      <c r="B6135" s="31">
        <v>44608</v>
      </c>
      <c r="C6135">
        <v>495.37265</v>
      </c>
      <c r="D6135">
        <f t="shared" si="193"/>
        <v>0.617018733270801</v>
      </c>
      <c r="E6135">
        <v>-0.011134417695446</v>
      </c>
      <c r="G6135">
        <v>6126</v>
      </c>
      <c r="H6135">
        <f ca="1" t="shared" si="194"/>
        <v>-0.00445144709563616</v>
      </c>
    </row>
    <row r="6136" spans="2:8">
      <c r="B6136" s="31">
        <v>40403</v>
      </c>
      <c r="C6136">
        <v>189.718445</v>
      </c>
      <c r="D6136">
        <f t="shared" si="193"/>
        <v>-1.4188433549516</v>
      </c>
      <c r="E6136">
        <v>-0.0111505394217205</v>
      </c>
      <c r="G6136">
        <v>6127</v>
      </c>
      <c r="H6136">
        <f ca="1" t="shared" si="194"/>
        <v>-0.00460728788906662</v>
      </c>
    </row>
    <row r="6137" spans="2:8">
      <c r="B6137" s="31">
        <v>44806</v>
      </c>
      <c r="C6137">
        <v>458.8992</v>
      </c>
      <c r="D6137">
        <f t="shared" si="193"/>
        <v>-0.332999229460413</v>
      </c>
      <c r="E6137">
        <v>-0.0111532685173563</v>
      </c>
      <c r="G6137">
        <v>6128</v>
      </c>
      <c r="H6137">
        <f ca="1" t="shared" si="194"/>
        <v>0.0430912616741031</v>
      </c>
    </row>
    <row r="6138" spans="2:8">
      <c r="B6138" s="31">
        <v>45203</v>
      </c>
      <c r="C6138">
        <v>611.71228</v>
      </c>
      <c r="D6138">
        <f t="shared" si="193"/>
        <v>0.367287619270942</v>
      </c>
      <c r="E6138">
        <v>-0.0111637124564509</v>
      </c>
      <c r="G6138">
        <v>6129</v>
      </c>
      <c r="H6138">
        <f ca="1" t="shared" si="194"/>
        <v>-0.00760865290385052</v>
      </c>
    </row>
    <row r="6139" spans="2:8">
      <c r="B6139" s="31">
        <v>42348</v>
      </c>
      <c r="C6139">
        <v>387.037933</v>
      </c>
      <c r="D6139">
        <f t="shared" si="193"/>
        <v>0.183576148335827</v>
      </c>
      <c r="E6139">
        <v>-0.0111652647752229</v>
      </c>
      <c r="G6139">
        <v>6130</v>
      </c>
      <c r="H6139">
        <f ca="1" t="shared" si="194"/>
        <v>-0.0228617695622973</v>
      </c>
    </row>
    <row r="6140" spans="2:8">
      <c r="B6140" s="31">
        <v>44463</v>
      </c>
      <c r="C6140">
        <v>315.987</v>
      </c>
      <c r="D6140">
        <f t="shared" si="193"/>
        <v>0.922286385199391</v>
      </c>
      <c r="E6140">
        <v>-0.0111653517391538</v>
      </c>
      <c r="G6140">
        <v>6131</v>
      </c>
      <c r="H6140">
        <f ca="1" t="shared" si="194"/>
        <v>0.00233911951313453</v>
      </c>
    </row>
    <row r="6141" spans="2:8">
      <c r="B6141" s="31">
        <v>35976</v>
      </c>
      <c r="C6141">
        <v>24.556492</v>
      </c>
      <c r="D6141">
        <f t="shared" si="193"/>
        <v>-3.92247426871884</v>
      </c>
      <c r="E6141">
        <v>-0.0111950843793161</v>
      </c>
      <c r="G6141">
        <v>6132</v>
      </c>
      <c r="H6141">
        <f ca="1" t="shared" si="194"/>
        <v>-0.0267641003370778</v>
      </c>
    </row>
    <row r="6142" spans="2:8">
      <c r="B6142" s="31">
        <v>39190</v>
      </c>
      <c r="C6142">
        <v>120.8787</v>
      </c>
      <c r="D6142">
        <f t="shared" si="193"/>
        <v>0.852474464070179</v>
      </c>
      <c r="E6142">
        <v>-0.0112109991255697</v>
      </c>
      <c r="G6142">
        <v>6133</v>
      </c>
      <c r="H6142">
        <f ca="1" t="shared" si="194"/>
        <v>0.0100961317117263</v>
      </c>
    </row>
    <row r="6143" spans="2:8">
      <c r="B6143" s="31">
        <v>37271</v>
      </c>
      <c r="C6143">
        <v>17.832695</v>
      </c>
      <c r="D6143">
        <f t="shared" si="193"/>
        <v>-14.5574781601996</v>
      </c>
      <c r="E6143">
        <v>-0.0112113171901387</v>
      </c>
      <c r="G6143">
        <v>6134</v>
      </c>
      <c r="H6143">
        <f ca="1" t="shared" si="194"/>
        <v>0.00834692361405263</v>
      </c>
    </row>
    <row r="6144" spans="2:8">
      <c r="B6144" s="31">
        <v>41313</v>
      </c>
      <c r="C6144">
        <v>277.431763</v>
      </c>
      <c r="D6144">
        <f t="shared" si="193"/>
        <v>0.569683021478691</v>
      </c>
      <c r="E6144">
        <v>-0.0112123282725922</v>
      </c>
      <c r="G6144">
        <v>6135</v>
      </c>
      <c r="H6144">
        <f ca="1" t="shared" si="194"/>
        <v>0.00715765715343511</v>
      </c>
    </row>
    <row r="6145" spans="2:8">
      <c r="B6145" s="31">
        <v>39294</v>
      </c>
      <c r="C6145">
        <v>119.383598</v>
      </c>
      <c r="D6145">
        <f t="shared" si="193"/>
        <v>0.377270368413591</v>
      </c>
      <c r="E6145">
        <v>-0.0112239120151162</v>
      </c>
      <c r="G6145">
        <v>6136</v>
      </c>
      <c r="H6145">
        <f ca="1" t="shared" si="194"/>
        <v>0.0373261107022469</v>
      </c>
    </row>
    <row r="6146" spans="2:8">
      <c r="B6146" s="31">
        <v>35270</v>
      </c>
      <c r="C6146">
        <v>74.343704</v>
      </c>
      <c r="D6146">
        <f t="shared" si="193"/>
        <v>0.742692763868747</v>
      </c>
      <c r="E6146">
        <v>-0.0112259674336377</v>
      </c>
      <c r="G6146">
        <v>6137</v>
      </c>
      <c r="H6146">
        <f ca="1" t="shared" si="194"/>
        <v>0.0147110590589817</v>
      </c>
    </row>
    <row r="6147" spans="2:8">
      <c r="B6147" s="31">
        <v>33358</v>
      </c>
      <c r="C6147">
        <v>19.129173</v>
      </c>
      <c r="D6147">
        <f t="shared" si="193"/>
        <v>-14.484717452239</v>
      </c>
      <c r="E6147">
        <v>-0.0112360842781859</v>
      </c>
      <c r="G6147">
        <v>6138</v>
      </c>
      <c r="H6147">
        <f ca="1" t="shared" si="194"/>
        <v>-0.0295122212799577</v>
      </c>
    </row>
    <row r="6148" spans="2:8">
      <c r="B6148" s="31">
        <v>44306</v>
      </c>
      <c r="C6148">
        <v>296.209839</v>
      </c>
      <c r="D6148">
        <f t="shared" si="193"/>
        <v>0.861273007882767</v>
      </c>
      <c r="E6148">
        <v>-0.0112398224557287</v>
      </c>
      <c r="G6148">
        <v>6139</v>
      </c>
      <c r="H6148">
        <f ca="1" t="shared" si="194"/>
        <v>-0.00759603814879969</v>
      </c>
    </row>
    <row r="6149" spans="2:8">
      <c r="B6149" s="31">
        <v>35905</v>
      </c>
      <c r="C6149">
        <v>41.0923</v>
      </c>
      <c r="D6149">
        <f t="shared" si="193"/>
        <v>0.502594378995578</v>
      </c>
      <c r="E6149">
        <v>-0.0112578998985211</v>
      </c>
      <c r="G6149">
        <v>6140</v>
      </c>
      <c r="H6149">
        <f ca="1" t="shared" si="194"/>
        <v>0.0313348809636352</v>
      </c>
    </row>
    <row r="6150" spans="2:8">
      <c r="B6150" s="31">
        <v>37490</v>
      </c>
      <c r="C6150">
        <v>20.439541</v>
      </c>
      <c r="D6150">
        <f t="shared" si="193"/>
        <v>-11.4009478001487</v>
      </c>
      <c r="E6150">
        <v>-0.0112866526699403</v>
      </c>
      <c r="G6150">
        <v>6141</v>
      </c>
      <c r="H6150">
        <f ca="1" t="shared" si="194"/>
        <v>-0.0117562178006427</v>
      </c>
    </row>
    <row r="6151" spans="2:8">
      <c r="B6151" s="31">
        <v>40963</v>
      </c>
      <c r="C6151">
        <v>253.469681</v>
      </c>
      <c r="D6151">
        <f t="shared" si="193"/>
        <v>0.660557252210374</v>
      </c>
      <c r="E6151">
        <v>-0.011301825088895</v>
      </c>
      <c r="G6151">
        <v>6142</v>
      </c>
      <c r="H6151">
        <f ca="1" t="shared" si="194"/>
        <v>0.0124478219672357</v>
      </c>
    </row>
    <row r="6152" spans="2:8">
      <c r="B6152" s="31">
        <v>39610</v>
      </c>
      <c r="C6152">
        <v>86.038445</v>
      </c>
      <c r="D6152">
        <f t="shared" si="193"/>
        <v>-10.7781394468484</v>
      </c>
      <c r="E6152">
        <v>-0.0113085377124146</v>
      </c>
      <c r="G6152">
        <v>6143</v>
      </c>
      <c r="H6152">
        <f ca="1" t="shared" si="194"/>
        <v>-0.0268896546064443</v>
      </c>
    </row>
    <row r="6153" spans="2:8">
      <c r="B6153" s="31">
        <v>45363</v>
      </c>
      <c r="C6153">
        <v>1013.372803</v>
      </c>
      <c r="D6153">
        <f t="shared" si="193"/>
        <v>0.468876776240067</v>
      </c>
      <c r="E6153">
        <v>-0.0113133083560761</v>
      </c>
      <c r="G6153">
        <v>6144</v>
      </c>
      <c r="H6153">
        <f ca="1" t="shared" si="194"/>
        <v>-0.0469284136021521</v>
      </c>
    </row>
    <row r="6154" spans="2:8">
      <c r="B6154" s="31">
        <v>42083</v>
      </c>
      <c r="C6154">
        <v>538.22583</v>
      </c>
      <c r="D6154">
        <f t="shared" ref="D6154:D6217" si="195">(C6154-C6155)/C6154</f>
        <v>0.0798040034607777</v>
      </c>
      <c r="E6154">
        <v>-0.0113221470623215</v>
      </c>
      <c r="G6154">
        <v>6145</v>
      </c>
      <c r="H6154">
        <f ca="1" t="shared" si="194"/>
        <v>-0.00551348835474926</v>
      </c>
    </row>
    <row r="6155" spans="2:8">
      <c r="B6155" s="31">
        <v>42606</v>
      </c>
      <c r="C6155">
        <v>495.273254</v>
      </c>
      <c r="D6155">
        <f t="shared" si="195"/>
        <v>-0.247015210314587</v>
      </c>
      <c r="E6155">
        <v>-0.0113373414668582</v>
      </c>
      <c r="G6155">
        <v>6146</v>
      </c>
      <c r="H6155">
        <f ca="1" t="shared" ref="H6155:H6218" si="196">_xlfn.NORM.INV(RAND(),N$12,N$13)</f>
        <v>0.0132152702430423</v>
      </c>
    </row>
    <row r="6156" spans="2:8">
      <c r="B6156" s="31">
        <v>45119</v>
      </c>
      <c r="C6156">
        <v>617.613281</v>
      </c>
      <c r="D6156">
        <f t="shared" si="195"/>
        <v>0.312173188192823</v>
      </c>
      <c r="E6156">
        <v>-0.0113443302071737</v>
      </c>
      <c r="G6156">
        <v>6147</v>
      </c>
      <c r="H6156">
        <f ca="1" t="shared" si="196"/>
        <v>-0.00459192699945628</v>
      </c>
    </row>
    <row r="6157" spans="2:8">
      <c r="B6157" s="31">
        <v>42866</v>
      </c>
      <c r="C6157">
        <v>424.810974</v>
      </c>
      <c r="D6157">
        <f t="shared" si="195"/>
        <v>0.73645373859857</v>
      </c>
      <c r="E6157">
        <v>-0.0113463123483246</v>
      </c>
      <c r="G6157">
        <v>6148</v>
      </c>
      <c r="H6157">
        <f ca="1" t="shared" si="196"/>
        <v>0.00566484909960152</v>
      </c>
    </row>
    <row r="6158" spans="2:8">
      <c r="B6158" s="31">
        <v>40079</v>
      </c>
      <c r="C6158">
        <v>111.957344</v>
      </c>
      <c r="D6158">
        <f t="shared" si="195"/>
        <v>0.659497790515645</v>
      </c>
      <c r="E6158">
        <v>-0.0113495725657801</v>
      </c>
      <c r="G6158">
        <v>6149</v>
      </c>
      <c r="H6158">
        <f ca="1" t="shared" si="196"/>
        <v>-0.0371731592180564</v>
      </c>
    </row>
    <row r="6159" spans="2:8">
      <c r="B6159" s="31">
        <v>34782</v>
      </c>
      <c r="C6159">
        <v>38.121723</v>
      </c>
      <c r="D6159">
        <f t="shared" si="195"/>
        <v>0.00769249070929992</v>
      </c>
      <c r="E6159">
        <v>-0.0113635210034971</v>
      </c>
      <c r="G6159">
        <v>6150</v>
      </c>
      <c r="H6159">
        <f ca="1" t="shared" si="196"/>
        <v>0.0437662465295337</v>
      </c>
    </row>
    <row r="6160" spans="2:8">
      <c r="B6160" s="31">
        <v>34352</v>
      </c>
      <c r="C6160">
        <v>37.828472</v>
      </c>
      <c r="D6160">
        <f t="shared" si="195"/>
        <v>0.696094439130399</v>
      </c>
      <c r="E6160">
        <v>-0.0113637949743252</v>
      </c>
      <c r="G6160">
        <v>6151</v>
      </c>
      <c r="H6160">
        <f ca="1" t="shared" si="196"/>
        <v>-0.00756845985562002</v>
      </c>
    </row>
    <row r="6161" spans="2:8">
      <c r="B6161" s="31">
        <v>37013</v>
      </c>
      <c r="C6161">
        <v>11.496283</v>
      </c>
      <c r="D6161">
        <f t="shared" si="195"/>
        <v>-33.9205116993032</v>
      </c>
      <c r="E6161">
        <v>-0.0113710666308406</v>
      </c>
      <c r="G6161">
        <v>6152</v>
      </c>
      <c r="H6161">
        <f ca="1" t="shared" si="196"/>
        <v>0.0440272314722268</v>
      </c>
    </row>
    <row r="6162" spans="2:8">
      <c r="B6162" s="31">
        <v>44690</v>
      </c>
      <c r="C6162">
        <v>401.456085</v>
      </c>
      <c r="D6162">
        <f t="shared" si="195"/>
        <v>0.929596536069443</v>
      </c>
      <c r="E6162">
        <v>-0.011387457235827</v>
      </c>
      <c r="G6162">
        <v>6153</v>
      </c>
      <c r="H6162">
        <f ca="1" t="shared" si="196"/>
        <v>0.0364988194982661</v>
      </c>
    </row>
    <row r="6163" spans="2:8">
      <c r="B6163" s="31">
        <v>33491</v>
      </c>
      <c r="C6163">
        <v>28.263899</v>
      </c>
      <c r="D6163">
        <f t="shared" si="195"/>
        <v>-7.43660565019709</v>
      </c>
      <c r="E6163">
        <v>-0.0114066003420123</v>
      </c>
      <c r="G6163">
        <v>6154</v>
      </c>
      <c r="H6163">
        <f ca="1" t="shared" si="196"/>
        <v>-0.0349536805677632</v>
      </c>
    </row>
    <row r="6164" spans="2:8">
      <c r="B6164" s="31">
        <v>41144</v>
      </c>
      <c r="C6164">
        <v>238.45137</v>
      </c>
      <c r="D6164">
        <f t="shared" si="195"/>
        <v>-1.09746333183156</v>
      </c>
      <c r="E6164">
        <v>-0.0114145580291697</v>
      </c>
      <c r="G6164">
        <v>6155</v>
      </c>
      <c r="H6164">
        <f ca="1" t="shared" si="196"/>
        <v>0.0182164237674843</v>
      </c>
    </row>
    <row r="6165" spans="2:8">
      <c r="B6165" s="31">
        <v>42577</v>
      </c>
      <c r="C6165">
        <v>500.143005</v>
      </c>
      <c r="D6165">
        <f t="shared" si="195"/>
        <v>0.887487555684199</v>
      </c>
      <c r="E6165">
        <v>-0.0114256881389354</v>
      </c>
      <c r="G6165">
        <v>6156</v>
      </c>
      <c r="H6165">
        <f ca="1" t="shared" si="196"/>
        <v>0.013867095145334</v>
      </c>
    </row>
    <row r="6166" spans="2:8">
      <c r="B6166" s="31">
        <v>35347</v>
      </c>
      <c r="C6166">
        <v>56.272312</v>
      </c>
      <c r="D6166">
        <f t="shared" si="195"/>
        <v>0.390221997631802</v>
      </c>
      <c r="E6166">
        <v>-0.0114377209168161</v>
      </c>
      <c r="G6166">
        <v>6157</v>
      </c>
      <c r="H6166">
        <f ca="1" t="shared" si="196"/>
        <v>0.00152655569408746</v>
      </c>
    </row>
    <row r="6167" spans="2:8">
      <c r="B6167" s="31">
        <v>36479</v>
      </c>
      <c r="C6167">
        <v>34.313618</v>
      </c>
      <c r="D6167">
        <f t="shared" si="195"/>
        <v>-7.66593161350692</v>
      </c>
      <c r="E6167">
        <v>-0.0114412009832365</v>
      </c>
      <c r="G6167">
        <v>6158</v>
      </c>
      <c r="H6167">
        <f ca="1" t="shared" si="196"/>
        <v>-0.0140441208970368</v>
      </c>
    </row>
    <row r="6168" spans="2:8">
      <c r="B6168" s="31">
        <v>41340</v>
      </c>
      <c r="C6168">
        <v>297.359467</v>
      </c>
      <c r="D6168">
        <f t="shared" si="195"/>
        <v>-0.313807288334963</v>
      </c>
      <c r="E6168">
        <v>-0.0114415459320151</v>
      </c>
      <c r="G6168">
        <v>6159</v>
      </c>
      <c r="H6168">
        <f ca="1" t="shared" si="196"/>
        <v>-0.0206817012190108</v>
      </c>
    </row>
    <row r="6169" spans="2:8">
      <c r="B6169" s="31">
        <v>44734</v>
      </c>
      <c r="C6169">
        <v>390.673035</v>
      </c>
      <c r="D6169">
        <f t="shared" si="195"/>
        <v>0.927928404375285</v>
      </c>
      <c r="E6169">
        <v>-0.0114474985456828</v>
      </c>
      <c r="G6169">
        <v>6160</v>
      </c>
      <c r="H6169">
        <f ca="1" t="shared" si="196"/>
        <v>-0.0448501823304007</v>
      </c>
    </row>
    <row r="6170" spans="2:8">
      <c r="B6170" s="31">
        <v>33554</v>
      </c>
      <c r="C6170">
        <v>28.156429</v>
      </c>
      <c r="D6170">
        <f t="shared" si="195"/>
        <v>0.594976941145484</v>
      </c>
      <c r="E6170">
        <v>-0.0114502801473866</v>
      </c>
      <c r="G6170">
        <v>6161</v>
      </c>
      <c r="H6170">
        <f ca="1" t="shared" si="196"/>
        <v>-0.0161096705830547</v>
      </c>
    </row>
    <row r="6171" spans="2:8">
      <c r="B6171" s="31">
        <v>37026</v>
      </c>
      <c r="C6171">
        <v>11.404003</v>
      </c>
      <c r="D6171">
        <f t="shared" si="195"/>
        <v>-22.733536197772</v>
      </c>
      <c r="E6171">
        <v>-0.0114632554901994</v>
      </c>
      <c r="G6171">
        <v>6162</v>
      </c>
      <c r="H6171">
        <f ca="1" t="shared" si="196"/>
        <v>-0.0294881126076591</v>
      </c>
    </row>
    <row r="6172" spans="2:8">
      <c r="B6172" s="31">
        <v>40987</v>
      </c>
      <c r="C6172">
        <v>270.657318</v>
      </c>
      <c r="D6172">
        <f t="shared" si="195"/>
        <v>0.186093279768626</v>
      </c>
      <c r="E6172">
        <v>-0.0114659120356761</v>
      </c>
      <c r="G6172">
        <v>6163</v>
      </c>
      <c r="H6172">
        <f ca="1" t="shared" si="196"/>
        <v>0.0285019566190102</v>
      </c>
    </row>
    <row r="6173" spans="2:8">
      <c r="B6173" s="31">
        <v>40553</v>
      </c>
      <c r="C6173">
        <v>220.28981</v>
      </c>
      <c r="D6173">
        <f t="shared" si="195"/>
        <v>0.699895918926073</v>
      </c>
      <c r="E6173">
        <v>-0.0114726732026326</v>
      </c>
      <c r="G6173">
        <v>6164</v>
      </c>
      <c r="H6173">
        <f ca="1" t="shared" si="196"/>
        <v>0.00213452546066314</v>
      </c>
    </row>
    <row r="6174" spans="2:8">
      <c r="B6174" s="31">
        <v>38195</v>
      </c>
      <c r="C6174">
        <v>66.109871</v>
      </c>
      <c r="D6174">
        <f t="shared" si="195"/>
        <v>0.457692664382903</v>
      </c>
      <c r="E6174">
        <v>-0.0114736572394764</v>
      </c>
      <c r="G6174">
        <v>6165</v>
      </c>
      <c r="H6174">
        <f ca="1" t="shared" si="196"/>
        <v>-0.0385606753903218</v>
      </c>
    </row>
    <row r="6175" spans="2:8">
      <c r="B6175" s="31">
        <v>35864</v>
      </c>
      <c r="C6175">
        <v>35.851868</v>
      </c>
      <c r="D6175">
        <f t="shared" si="195"/>
        <v>-0.0512290740331857</v>
      </c>
      <c r="E6175">
        <v>-0.0114917861462614</v>
      </c>
      <c r="G6175">
        <v>6166</v>
      </c>
      <c r="H6175">
        <f ca="1" t="shared" si="196"/>
        <v>-0.0274525146819248</v>
      </c>
    </row>
    <row r="6176" spans="2:8">
      <c r="B6176" s="31">
        <v>34785</v>
      </c>
      <c r="C6176">
        <v>37.688526</v>
      </c>
      <c r="D6176">
        <f t="shared" si="195"/>
        <v>0.00769255343124853</v>
      </c>
      <c r="E6176">
        <v>-0.0114941348462394</v>
      </c>
      <c r="G6176">
        <v>6167</v>
      </c>
      <c r="H6176">
        <f ca="1" t="shared" si="196"/>
        <v>0.00390058481320924</v>
      </c>
    </row>
    <row r="6177" spans="2:8">
      <c r="B6177" s="31">
        <v>34369</v>
      </c>
      <c r="C6177">
        <v>37.398605</v>
      </c>
      <c r="D6177">
        <f t="shared" si="195"/>
        <v>-13.775737758133</v>
      </c>
      <c r="E6177">
        <v>-0.0114941987809437</v>
      </c>
      <c r="G6177">
        <v>6168</v>
      </c>
      <c r="H6177">
        <f ca="1" t="shared" si="196"/>
        <v>-0.0467539760358018</v>
      </c>
    </row>
    <row r="6178" spans="2:8">
      <c r="B6178" s="31">
        <v>42107</v>
      </c>
      <c r="C6178">
        <v>552.59198</v>
      </c>
      <c r="D6178">
        <f t="shared" si="195"/>
        <v>0.741458737783346</v>
      </c>
      <c r="E6178">
        <v>-0.0115057243501797</v>
      </c>
      <c r="G6178">
        <v>6169</v>
      </c>
      <c r="H6178">
        <f ca="1" t="shared" si="196"/>
        <v>-0.000470875380414477</v>
      </c>
    </row>
    <row r="6179" spans="2:8">
      <c r="B6179" s="31">
        <v>40287</v>
      </c>
      <c r="C6179">
        <v>142.867828</v>
      </c>
      <c r="D6179">
        <f t="shared" si="195"/>
        <v>-5.61194966861259</v>
      </c>
      <c r="E6179">
        <v>-0.0115364951163112</v>
      </c>
      <c r="G6179">
        <v>6170</v>
      </c>
      <c r="H6179">
        <f ca="1" t="shared" si="196"/>
        <v>-0.0163565239679099</v>
      </c>
    </row>
    <row r="6180" spans="2:8">
      <c r="B6180" s="31">
        <v>45440</v>
      </c>
      <c r="C6180">
        <v>944.634888</v>
      </c>
      <c r="D6180">
        <f t="shared" si="195"/>
        <v>0.423777684992723</v>
      </c>
      <c r="E6180">
        <v>-0.0115561262226003</v>
      </c>
      <c r="G6180">
        <v>6171</v>
      </c>
      <c r="H6180">
        <f ca="1" t="shared" si="196"/>
        <v>-0.0142533696997441</v>
      </c>
    </row>
    <row r="6181" spans="2:8">
      <c r="B6181" s="31">
        <v>42082</v>
      </c>
      <c r="C6181">
        <v>544.319702</v>
      </c>
      <c r="D6181">
        <f t="shared" si="195"/>
        <v>0.313042111784519</v>
      </c>
      <c r="E6181">
        <v>-0.011556452902379</v>
      </c>
      <c r="G6181">
        <v>6172</v>
      </c>
      <c r="H6181">
        <f ca="1" t="shared" si="196"/>
        <v>0.0279490669599685</v>
      </c>
    </row>
    <row r="6182" spans="2:8">
      <c r="B6182" s="31">
        <v>42221</v>
      </c>
      <c r="C6182">
        <v>373.924713</v>
      </c>
      <c r="D6182">
        <f t="shared" si="195"/>
        <v>0.925562491506144</v>
      </c>
      <c r="E6182">
        <v>-0.0115569012952616</v>
      </c>
      <c r="G6182">
        <v>6173</v>
      </c>
      <c r="H6182">
        <f ca="1" t="shared" si="196"/>
        <v>0.0123892992661314</v>
      </c>
    </row>
    <row r="6183" spans="2:8">
      <c r="B6183" s="31">
        <v>33484</v>
      </c>
      <c r="C6183">
        <v>27.834024</v>
      </c>
      <c r="D6183">
        <f t="shared" si="195"/>
        <v>-1.72749631889374</v>
      </c>
      <c r="E6183">
        <v>-0.0115831257456701</v>
      </c>
      <c r="G6183">
        <v>6174</v>
      </c>
      <c r="H6183">
        <f ca="1" t="shared" si="196"/>
        <v>-0.0517108870755503</v>
      </c>
    </row>
    <row r="6184" spans="2:8">
      <c r="B6184" s="31">
        <v>38595</v>
      </c>
      <c r="C6184">
        <v>75.917198</v>
      </c>
      <c r="D6184">
        <f t="shared" si="195"/>
        <v>-2.69729482112867</v>
      </c>
      <c r="E6184">
        <v>-0.0115937498114723</v>
      </c>
      <c r="G6184">
        <v>6175</v>
      </c>
      <c r="H6184">
        <f ca="1" t="shared" si="196"/>
        <v>0.0296145338884955</v>
      </c>
    </row>
    <row r="6185" spans="2:8">
      <c r="B6185" s="31">
        <v>41445</v>
      </c>
      <c r="C6185">
        <v>280.688263</v>
      </c>
      <c r="D6185">
        <f t="shared" si="195"/>
        <v>0.78830475002797</v>
      </c>
      <c r="E6185">
        <v>-0.0116018388699068</v>
      </c>
      <c r="G6185">
        <v>6176</v>
      </c>
      <c r="H6185">
        <f ca="1" t="shared" si="196"/>
        <v>0.0361787504598178</v>
      </c>
    </row>
    <row r="6186" spans="2:8">
      <c r="B6186" s="31">
        <v>37931</v>
      </c>
      <c r="C6186">
        <v>59.420372</v>
      </c>
      <c r="D6186">
        <f t="shared" si="195"/>
        <v>0.377843847897822</v>
      </c>
      <c r="E6186">
        <v>-0.0116170932083697</v>
      </c>
      <c r="G6186">
        <v>6177</v>
      </c>
      <c r="H6186">
        <f ca="1" t="shared" si="196"/>
        <v>-0.0182290070248447</v>
      </c>
    </row>
    <row r="6187" spans="2:8">
      <c r="B6187" s="31">
        <v>34380</v>
      </c>
      <c r="C6187">
        <v>36.96875</v>
      </c>
      <c r="D6187">
        <f t="shared" si="195"/>
        <v>-0.00775192561284878</v>
      </c>
      <c r="E6187">
        <v>-0.0116275232459849</v>
      </c>
      <c r="G6187">
        <v>6178</v>
      </c>
      <c r="H6187">
        <f ca="1" t="shared" si="196"/>
        <v>-0.0164993778513873</v>
      </c>
    </row>
    <row r="6188" spans="2:8">
      <c r="B6188" s="31">
        <v>34786</v>
      </c>
      <c r="C6188">
        <v>37.255329</v>
      </c>
      <c r="D6188">
        <f t="shared" si="195"/>
        <v>-1.97263427736741</v>
      </c>
      <c r="E6188">
        <v>-0.011627786188655</v>
      </c>
      <c r="G6188">
        <v>6179</v>
      </c>
      <c r="H6188">
        <f ca="1" t="shared" si="196"/>
        <v>-0.00117329353122776</v>
      </c>
    </row>
    <row r="6189" spans="2:8">
      <c r="B6189" s="31">
        <v>39300</v>
      </c>
      <c r="C6189">
        <v>110.746468</v>
      </c>
      <c r="D6189">
        <f t="shared" si="195"/>
        <v>-7.42933632881186</v>
      </c>
      <c r="E6189">
        <v>-0.0116367954958167</v>
      </c>
      <c r="G6189">
        <v>6180</v>
      </c>
      <c r="H6189">
        <f ca="1" t="shared" si="196"/>
        <v>-0.0207714995549106</v>
      </c>
    </row>
    <row r="6190" spans="2:8">
      <c r="B6190" s="31">
        <v>45428</v>
      </c>
      <c r="C6190">
        <v>933.519226</v>
      </c>
      <c r="D6190">
        <f t="shared" si="195"/>
        <v>0.561348810399326</v>
      </c>
      <c r="E6190">
        <v>-0.0116403119478977</v>
      </c>
      <c r="G6190">
        <v>6181</v>
      </c>
      <c r="H6190">
        <f ca="1" t="shared" si="196"/>
        <v>-0.0169483440226527</v>
      </c>
    </row>
    <row r="6191" spans="2:8">
      <c r="B6191" s="31">
        <v>42485</v>
      </c>
      <c r="C6191">
        <v>409.489319</v>
      </c>
      <c r="D6191">
        <f t="shared" si="195"/>
        <v>0.964563930420857</v>
      </c>
      <c r="E6191">
        <v>-0.0116446773548201</v>
      </c>
      <c r="G6191">
        <v>6182</v>
      </c>
      <c r="H6191">
        <f ca="1" t="shared" si="196"/>
        <v>-0.0387683479593116</v>
      </c>
    </row>
    <row r="6192" spans="2:8">
      <c r="B6192" s="31">
        <v>36783</v>
      </c>
      <c r="C6192">
        <v>14.510692</v>
      </c>
      <c r="D6192">
        <f t="shared" si="195"/>
        <v>-3.52788020033779</v>
      </c>
      <c r="E6192">
        <v>-0.0116585756213418</v>
      </c>
      <c r="G6192">
        <v>6183</v>
      </c>
      <c r="H6192">
        <f ca="1" t="shared" si="196"/>
        <v>0.022204883518024</v>
      </c>
    </row>
    <row r="6193" spans="2:8">
      <c r="B6193" s="31">
        <v>38280</v>
      </c>
      <c r="C6193">
        <v>65.702675</v>
      </c>
      <c r="D6193">
        <f t="shared" si="195"/>
        <v>0.34514329896005</v>
      </c>
      <c r="E6193">
        <v>-0.0116661155729201</v>
      </c>
      <c r="G6193">
        <v>6184</v>
      </c>
      <c r="H6193">
        <f ca="1" t="shared" si="196"/>
        <v>-0.00606107724056236</v>
      </c>
    </row>
    <row r="6194" spans="2:8">
      <c r="B6194" s="31">
        <v>37868</v>
      </c>
      <c r="C6194">
        <v>43.025837</v>
      </c>
      <c r="D6194">
        <f t="shared" si="195"/>
        <v>0.43397589220635</v>
      </c>
      <c r="E6194">
        <v>-0.0116681751013931</v>
      </c>
      <c r="G6194">
        <v>6185</v>
      </c>
      <c r="H6194">
        <f ca="1" t="shared" si="196"/>
        <v>0.0185805670287381</v>
      </c>
    </row>
    <row r="6195" spans="2:8">
      <c r="B6195" s="31">
        <v>37657</v>
      </c>
      <c r="C6195">
        <v>24.353661</v>
      </c>
      <c r="D6195">
        <f t="shared" si="195"/>
        <v>-11.3934143618079</v>
      </c>
      <c r="E6195">
        <v>-0.0116830483926011</v>
      </c>
      <c r="G6195">
        <v>6186</v>
      </c>
      <c r="H6195">
        <f ca="1" t="shared" si="196"/>
        <v>-0.0272480667259853</v>
      </c>
    </row>
    <row r="6196" spans="2:8">
      <c r="B6196" s="31">
        <v>44424</v>
      </c>
      <c r="C6196">
        <v>301.825012</v>
      </c>
      <c r="D6196">
        <f t="shared" si="195"/>
        <v>0.0774373463787023</v>
      </c>
      <c r="E6196">
        <v>-0.011689143907</v>
      </c>
      <c r="G6196">
        <v>6187</v>
      </c>
      <c r="H6196">
        <f ca="1" t="shared" si="196"/>
        <v>0.00398184356972946</v>
      </c>
    </row>
    <row r="6197" spans="2:8">
      <c r="B6197" s="31">
        <v>41457</v>
      </c>
      <c r="C6197">
        <v>278.452484</v>
      </c>
      <c r="D6197">
        <f t="shared" si="195"/>
        <v>-0.306794878511481</v>
      </c>
      <c r="E6197">
        <v>-0.01169477446644</v>
      </c>
      <c r="G6197">
        <v>6188</v>
      </c>
      <c r="H6197">
        <f ca="1" t="shared" si="196"/>
        <v>0.0091807314526669</v>
      </c>
    </row>
    <row r="6198" spans="2:8">
      <c r="B6198" s="31">
        <v>41653</v>
      </c>
      <c r="C6198">
        <v>363.88028</v>
      </c>
      <c r="D6198">
        <f t="shared" si="195"/>
        <v>0.37567627462527</v>
      </c>
      <c r="E6198">
        <v>-0.011699707936907</v>
      </c>
      <c r="G6198">
        <v>6189</v>
      </c>
      <c r="H6198">
        <f ca="1" t="shared" si="196"/>
        <v>-0.0015278589414543</v>
      </c>
    </row>
    <row r="6199" spans="2:8">
      <c r="B6199" s="31">
        <v>40505</v>
      </c>
      <c r="C6199">
        <v>227.179092</v>
      </c>
      <c r="D6199">
        <f t="shared" si="195"/>
        <v>0.891056523810739</v>
      </c>
      <c r="E6199">
        <v>-0.0117017238540596</v>
      </c>
      <c r="G6199">
        <v>6190</v>
      </c>
      <c r="H6199">
        <f ca="1" t="shared" si="196"/>
        <v>-0.00546275370893634</v>
      </c>
    </row>
    <row r="6200" spans="2:8">
      <c r="B6200" s="31">
        <v>36251</v>
      </c>
      <c r="C6200">
        <v>24.74968</v>
      </c>
      <c r="D6200">
        <f t="shared" si="195"/>
        <v>0.0980268431753461</v>
      </c>
      <c r="E6200">
        <v>-0.0117079493553047</v>
      </c>
      <c r="G6200">
        <v>6191</v>
      </c>
      <c r="H6200">
        <f ca="1" t="shared" si="196"/>
        <v>-0.00383818879095783</v>
      </c>
    </row>
    <row r="6201" spans="2:8">
      <c r="B6201" s="31">
        <v>37299</v>
      </c>
      <c r="C6201">
        <v>22.323547</v>
      </c>
      <c r="D6201">
        <f t="shared" si="195"/>
        <v>0.136245418346825</v>
      </c>
      <c r="E6201">
        <v>-0.0117121172544846</v>
      </c>
      <c r="G6201">
        <v>6192</v>
      </c>
      <c r="H6201">
        <f ca="1" t="shared" si="196"/>
        <v>0.0396028664860255</v>
      </c>
    </row>
    <row r="6202" spans="2:8">
      <c r="B6202" s="31">
        <v>36644</v>
      </c>
      <c r="C6202">
        <v>19.282066</v>
      </c>
      <c r="D6202">
        <f t="shared" si="195"/>
        <v>0.389027970343012</v>
      </c>
      <c r="E6202">
        <v>-0.0117459923640962</v>
      </c>
      <c r="G6202">
        <v>6193</v>
      </c>
      <c r="H6202">
        <f ca="1" t="shared" si="196"/>
        <v>-0.0473664300298239</v>
      </c>
    </row>
    <row r="6203" spans="2:8">
      <c r="B6203" s="31">
        <v>36815</v>
      </c>
      <c r="C6203">
        <v>11.780803</v>
      </c>
      <c r="D6203">
        <f t="shared" si="195"/>
        <v>-41.7155811025785</v>
      </c>
      <c r="E6203">
        <v>-0.0117493688673004</v>
      </c>
      <c r="G6203">
        <v>6194</v>
      </c>
      <c r="H6203">
        <f ca="1" t="shared" si="196"/>
        <v>-0.0113751516164424</v>
      </c>
    </row>
    <row r="6204" spans="2:8">
      <c r="B6204" s="31">
        <v>42681</v>
      </c>
      <c r="C6204">
        <v>503.223846</v>
      </c>
      <c r="D6204">
        <f t="shared" si="195"/>
        <v>0.762334760264918</v>
      </c>
      <c r="E6204">
        <v>-0.011750713021656</v>
      </c>
      <c r="G6204">
        <v>6195</v>
      </c>
      <c r="H6204">
        <f ca="1" t="shared" si="196"/>
        <v>-0.00364367431373999</v>
      </c>
    </row>
    <row r="6205" spans="2:8">
      <c r="B6205" s="31">
        <v>39212</v>
      </c>
      <c r="C6205">
        <v>119.598816</v>
      </c>
      <c r="D6205">
        <f t="shared" si="195"/>
        <v>0.69448795379379</v>
      </c>
      <c r="E6205">
        <v>-0.0117507852251647</v>
      </c>
      <c r="G6205">
        <v>6196</v>
      </c>
      <c r="H6205">
        <f ca="1" t="shared" si="196"/>
        <v>0.0121362007493415</v>
      </c>
    </row>
    <row r="6206" spans="2:8">
      <c r="B6206" s="31">
        <v>34354</v>
      </c>
      <c r="C6206">
        <v>36.538879</v>
      </c>
      <c r="D6206">
        <f t="shared" si="195"/>
        <v>-3.96520317440499</v>
      </c>
      <c r="E6206">
        <v>-0.0117647561108812</v>
      </c>
      <c r="G6206">
        <v>6197</v>
      </c>
      <c r="H6206">
        <f ca="1" t="shared" si="196"/>
        <v>0.0201699411353065</v>
      </c>
    </row>
    <row r="6207" spans="2:8">
      <c r="B6207" s="31">
        <v>43838</v>
      </c>
      <c r="C6207">
        <v>181.422958</v>
      </c>
      <c r="D6207">
        <f t="shared" si="195"/>
        <v>0.659864409222123</v>
      </c>
      <c r="E6207">
        <v>-0.0117775557380119</v>
      </c>
      <c r="G6207">
        <v>6198</v>
      </c>
      <c r="H6207">
        <f ca="1" t="shared" si="196"/>
        <v>-0.00822080975589368</v>
      </c>
    </row>
    <row r="6208" spans="2:8">
      <c r="B6208" s="31">
        <v>35159</v>
      </c>
      <c r="C6208">
        <v>61.708405</v>
      </c>
      <c r="D6208">
        <f t="shared" si="195"/>
        <v>-0.424879722624495</v>
      </c>
      <c r="E6208">
        <v>-0.011784440061285</v>
      </c>
      <c r="G6208">
        <v>6199</v>
      </c>
      <c r="H6208">
        <f ca="1" t="shared" si="196"/>
        <v>-0.0247328890680495</v>
      </c>
    </row>
    <row r="6209" spans="2:8">
      <c r="B6209" s="31">
        <v>38639</v>
      </c>
      <c r="C6209">
        <v>87.927055</v>
      </c>
      <c r="D6209">
        <f t="shared" si="195"/>
        <v>-0.549246565803893</v>
      </c>
      <c r="E6209">
        <v>-0.0117879076013635</v>
      </c>
      <c r="G6209">
        <v>6200</v>
      </c>
      <c r="H6209">
        <f ca="1" t="shared" si="196"/>
        <v>-0.0303238601953249</v>
      </c>
    </row>
    <row r="6210" spans="2:8">
      <c r="B6210" s="31">
        <v>39037</v>
      </c>
      <c r="C6210">
        <v>136.220688</v>
      </c>
      <c r="D6210">
        <f t="shared" si="195"/>
        <v>-0.422662738276583</v>
      </c>
      <c r="E6210">
        <v>-0.0117906099549284</v>
      </c>
      <c r="G6210">
        <v>6201</v>
      </c>
      <c r="H6210">
        <f ca="1" t="shared" si="196"/>
        <v>-0.0494864797581549</v>
      </c>
    </row>
    <row r="6211" spans="2:8">
      <c r="B6211" s="31">
        <v>43850</v>
      </c>
      <c r="C6211">
        <v>193.796097</v>
      </c>
      <c r="D6211">
        <f t="shared" si="195"/>
        <v>-0.482834104754958</v>
      </c>
      <c r="E6211">
        <v>-0.0117949331043545</v>
      </c>
      <c r="G6211">
        <v>6202</v>
      </c>
      <c r="H6211">
        <f ca="1" t="shared" si="196"/>
        <v>0.00789040266565583</v>
      </c>
    </row>
    <row r="6212" spans="2:8">
      <c r="B6212" s="31">
        <v>41032</v>
      </c>
      <c r="C6212">
        <v>287.367462</v>
      </c>
      <c r="D6212">
        <f t="shared" si="195"/>
        <v>0.890500845916926</v>
      </c>
      <c r="E6212">
        <v>-0.0117962624453286</v>
      </c>
      <c r="G6212">
        <v>6203</v>
      </c>
      <c r="H6212">
        <f ca="1" t="shared" si="196"/>
        <v>0.0154491381425348</v>
      </c>
    </row>
    <row r="6213" spans="2:8">
      <c r="B6213" s="31">
        <v>36179</v>
      </c>
      <c r="C6213">
        <v>31.466494</v>
      </c>
      <c r="D6213">
        <f t="shared" si="195"/>
        <v>0.52516737327012</v>
      </c>
      <c r="E6213">
        <v>-0.0118063677510434</v>
      </c>
      <c r="G6213">
        <v>6204</v>
      </c>
      <c r="H6213">
        <f ca="1" t="shared" si="196"/>
        <v>-0.0293990728736528</v>
      </c>
    </row>
    <row r="6214" spans="2:8">
      <c r="B6214" s="31">
        <v>36874</v>
      </c>
      <c r="C6214">
        <v>14.941318</v>
      </c>
      <c r="D6214">
        <f t="shared" si="195"/>
        <v>-2.94987296301437</v>
      </c>
      <c r="E6214">
        <v>-0.0118376437741302</v>
      </c>
      <c r="G6214">
        <v>6205</v>
      </c>
      <c r="H6214">
        <f ca="1" t="shared" si="196"/>
        <v>-0.0455687129566325</v>
      </c>
    </row>
    <row r="6215" spans="2:8">
      <c r="B6215" s="31">
        <v>34990</v>
      </c>
      <c r="C6215">
        <v>59.016308</v>
      </c>
      <c r="D6215">
        <f t="shared" si="195"/>
        <v>-1.10293939431115</v>
      </c>
      <c r="E6215">
        <v>-0.0118482674314361</v>
      </c>
      <c r="G6215">
        <v>6206</v>
      </c>
      <c r="H6215">
        <f ca="1" t="shared" si="196"/>
        <v>-0.0206187459486784</v>
      </c>
    </row>
    <row r="6216" spans="2:8">
      <c r="B6216" s="31">
        <v>39220</v>
      </c>
      <c r="C6216">
        <v>124.107719</v>
      </c>
      <c r="D6216">
        <f t="shared" si="195"/>
        <v>0.306306725369757</v>
      </c>
      <c r="E6216">
        <v>-0.0118628801807243</v>
      </c>
      <c r="G6216">
        <v>6207</v>
      </c>
      <c r="H6216">
        <f ca="1" t="shared" si="196"/>
        <v>-0.0559481735536394</v>
      </c>
    </row>
    <row r="6217" spans="2:8">
      <c r="B6217" s="31">
        <v>40039</v>
      </c>
      <c r="C6217">
        <v>86.09269</v>
      </c>
      <c r="D6217">
        <f t="shared" si="195"/>
        <v>-2.40018967928636</v>
      </c>
      <c r="E6217">
        <v>-0.011871669940851</v>
      </c>
      <c r="G6217">
        <v>6208</v>
      </c>
      <c r="H6217">
        <f ca="1" t="shared" si="196"/>
        <v>-0.011076011219463</v>
      </c>
    </row>
    <row r="6218" spans="2:8">
      <c r="B6218" s="31">
        <v>44308</v>
      </c>
      <c r="C6218">
        <v>292.731476</v>
      </c>
      <c r="D6218">
        <f t="shared" ref="D6218:D6281" si="197">(C6218-C6219)/C6218</f>
        <v>-0.599728530730327</v>
      </c>
      <c r="E6218">
        <v>-0.0118824359017682</v>
      </c>
      <c r="G6218">
        <v>6209</v>
      </c>
      <c r="H6218">
        <f ca="1" t="shared" si="196"/>
        <v>-0.0135673364143817</v>
      </c>
    </row>
    <row r="6219" spans="2:8">
      <c r="B6219" s="31">
        <v>45037</v>
      </c>
      <c r="C6219">
        <v>468.290894</v>
      </c>
      <c r="D6219">
        <f t="shared" si="197"/>
        <v>0.860582657411229</v>
      </c>
      <c r="E6219">
        <v>-0.0118844911812443</v>
      </c>
      <c r="G6219">
        <v>6210</v>
      </c>
      <c r="H6219">
        <f ca="1" t="shared" ref="H6219:H6282" si="198">_xlfn.NORM.INV(RAND(),N$12,N$13)</f>
        <v>0.0444981126215914</v>
      </c>
    </row>
    <row r="6220" spans="2:8">
      <c r="B6220" s="31">
        <v>37966</v>
      </c>
      <c r="C6220">
        <v>65.287872</v>
      </c>
      <c r="D6220">
        <f t="shared" si="197"/>
        <v>-0.130848207152471</v>
      </c>
      <c r="E6220">
        <v>-0.0118950729470859</v>
      </c>
      <c r="G6220">
        <v>6211</v>
      </c>
      <c r="H6220">
        <f ca="1" t="shared" si="198"/>
        <v>0.00949949108779405</v>
      </c>
    </row>
    <row r="6221" spans="2:8">
      <c r="B6221" s="31">
        <v>38422</v>
      </c>
      <c r="C6221">
        <v>73.830673</v>
      </c>
      <c r="D6221">
        <f t="shared" si="197"/>
        <v>-5.05134001690598</v>
      </c>
      <c r="E6221">
        <v>-0.0118957739962629</v>
      </c>
      <c r="G6221">
        <v>6212</v>
      </c>
      <c r="H6221">
        <f ca="1" t="shared" si="198"/>
        <v>-0.0184310289768541</v>
      </c>
    </row>
    <row r="6222" spans="2:8">
      <c r="B6222" s="31">
        <v>44767</v>
      </c>
      <c r="C6222">
        <v>446.774506</v>
      </c>
      <c r="D6222">
        <f t="shared" si="197"/>
        <v>-0.0463797345679344</v>
      </c>
      <c r="E6222">
        <v>-0.0119008267674075</v>
      </c>
      <c r="G6222">
        <v>6213</v>
      </c>
      <c r="H6222">
        <f ca="1" t="shared" si="198"/>
        <v>-0.0330059973530114</v>
      </c>
    </row>
    <row r="6223" spans="2:8">
      <c r="B6223" s="31">
        <v>44560</v>
      </c>
      <c r="C6223">
        <v>467.495789</v>
      </c>
      <c r="D6223">
        <f t="shared" si="197"/>
        <v>0.719730305420997</v>
      </c>
      <c r="E6223">
        <v>-0.0119047681946072</v>
      </c>
      <c r="G6223">
        <v>6214</v>
      </c>
      <c r="H6223">
        <f ca="1" t="shared" si="198"/>
        <v>0.0377071718693853</v>
      </c>
    </row>
    <row r="6224" spans="2:8">
      <c r="B6224" s="31">
        <v>39283</v>
      </c>
      <c r="C6224">
        <v>131.024902</v>
      </c>
      <c r="D6224">
        <f t="shared" si="197"/>
        <v>-1.08178601041808</v>
      </c>
      <c r="E6224">
        <v>-0.0119205584294198</v>
      </c>
      <c r="G6224">
        <v>6215</v>
      </c>
      <c r="H6224">
        <f ca="1" t="shared" si="198"/>
        <v>-0.0160582984711623</v>
      </c>
    </row>
    <row r="6225" spans="2:8">
      <c r="B6225" s="31">
        <v>41222</v>
      </c>
      <c r="C6225">
        <v>272.765808</v>
      </c>
      <c r="D6225">
        <f t="shared" si="197"/>
        <v>0.45618690594827</v>
      </c>
      <c r="E6225">
        <v>-0.0119387031090056</v>
      </c>
      <c r="G6225">
        <v>6216</v>
      </c>
      <c r="H6225">
        <f ca="1" t="shared" si="198"/>
        <v>-0.0244577765450969</v>
      </c>
    </row>
    <row r="6226" spans="2:8">
      <c r="B6226" s="31">
        <v>38965</v>
      </c>
      <c r="C6226">
        <v>148.333618</v>
      </c>
      <c r="D6226">
        <f t="shared" si="197"/>
        <v>-1.053161381124</v>
      </c>
      <c r="E6226">
        <v>-0.0119561500886467</v>
      </c>
      <c r="G6226">
        <v>6217</v>
      </c>
      <c r="H6226">
        <f ca="1" t="shared" si="198"/>
        <v>0.00350673311085196</v>
      </c>
    </row>
    <row r="6227" spans="2:8">
      <c r="B6227" s="31">
        <v>41425</v>
      </c>
      <c r="C6227">
        <v>304.552856</v>
      </c>
      <c r="D6227">
        <f t="shared" si="197"/>
        <v>0.414086981998291</v>
      </c>
      <c r="E6227">
        <v>-0.0119694329840727</v>
      </c>
      <c r="G6227">
        <v>6218</v>
      </c>
      <c r="H6227">
        <f ca="1" t="shared" si="198"/>
        <v>-0.0228897930752134</v>
      </c>
    </row>
    <row r="6228" spans="2:8">
      <c r="B6228" s="31">
        <v>43538</v>
      </c>
      <c r="C6228">
        <v>178.441483</v>
      </c>
      <c r="D6228">
        <f t="shared" si="197"/>
        <v>-1.40230089883304</v>
      </c>
      <c r="E6228">
        <v>-0.0119743344657139</v>
      </c>
      <c r="G6228">
        <v>6219</v>
      </c>
      <c r="H6228">
        <f ca="1" t="shared" si="198"/>
        <v>0.0169493382609151</v>
      </c>
    </row>
    <row r="6229" spans="2:8">
      <c r="B6229" s="31">
        <v>41816</v>
      </c>
      <c r="C6229">
        <v>428.670135</v>
      </c>
      <c r="D6229">
        <f t="shared" si="197"/>
        <v>0.863958213464066</v>
      </c>
      <c r="E6229">
        <v>-0.0119861930666105</v>
      </c>
      <c r="G6229">
        <v>6220</v>
      </c>
      <c r="H6229">
        <f ca="1" t="shared" si="198"/>
        <v>-0.0145848455386282</v>
      </c>
    </row>
    <row r="6230" spans="2:8">
      <c r="B6230" s="31">
        <v>34991</v>
      </c>
      <c r="C6230">
        <v>58.317051</v>
      </c>
      <c r="D6230">
        <f t="shared" si="197"/>
        <v>0.539297400343512</v>
      </c>
      <c r="E6230">
        <v>-0.0119906097446526</v>
      </c>
      <c r="G6230">
        <v>6221</v>
      </c>
      <c r="H6230">
        <f ca="1" t="shared" si="198"/>
        <v>-0.0231718147020526</v>
      </c>
    </row>
    <row r="6231" spans="2:8">
      <c r="B6231" s="31">
        <v>33525</v>
      </c>
      <c r="C6231">
        <v>26.866817</v>
      </c>
      <c r="D6231">
        <f t="shared" si="197"/>
        <v>-11.0220233010855</v>
      </c>
      <c r="E6231">
        <v>-0.0119999328539737</v>
      </c>
      <c r="G6231">
        <v>6222</v>
      </c>
      <c r="H6231">
        <f ca="1" t="shared" si="198"/>
        <v>0.00159746506063789</v>
      </c>
    </row>
    <row r="6232" spans="2:8">
      <c r="B6232" s="31">
        <v>44238</v>
      </c>
      <c r="C6232">
        <v>322.9935</v>
      </c>
      <c r="D6232">
        <f t="shared" si="197"/>
        <v>-0.550615365324689</v>
      </c>
      <c r="E6232">
        <v>-0.0119999783277373</v>
      </c>
      <c r="G6232">
        <v>6223</v>
      </c>
      <c r="H6232">
        <f ca="1" t="shared" si="198"/>
        <v>-0.00173591980775323</v>
      </c>
    </row>
    <row r="6233" spans="2:8">
      <c r="B6233" s="31">
        <v>42604</v>
      </c>
      <c r="C6233">
        <v>500.838684</v>
      </c>
      <c r="D6233">
        <f t="shared" si="197"/>
        <v>0.475276212889338</v>
      </c>
      <c r="E6233">
        <v>-0.0120051309774626</v>
      </c>
      <c r="G6233">
        <v>6224</v>
      </c>
      <c r="H6233">
        <f ca="1" t="shared" si="198"/>
        <v>0.0551541643976812</v>
      </c>
    </row>
    <row r="6234" spans="2:8">
      <c r="B6234" s="31">
        <v>41355</v>
      </c>
      <c r="C6234">
        <v>262.801971</v>
      </c>
      <c r="D6234">
        <f t="shared" si="197"/>
        <v>-0.430032417831448</v>
      </c>
      <c r="E6234">
        <v>-0.0120213748320784</v>
      </c>
      <c r="G6234">
        <v>6225</v>
      </c>
      <c r="H6234">
        <f ca="1" t="shared" si="198"/>
        <v>-0.00363508561564456</v>
      </c>
    </row>
    <row r="6235" spans="2:8">
      <c r="B6235" s="31">
        <v>42985</v>
      </c>
      <c r="C6235">
        <v>375.815338</v>
      </c>
      <c r="D6235">
        <f t="shared" si="197"/>
        <v>0.501184395512884</v>
      </c>
      <c r="E6235">
        <v>-0.0120322710192312</v>
      </c>
      <c r="G6235">
        <v>6226</v>
      </c>
      <c r="H6235">
        <f ca="1" t="shared" si="198"/>
        <v>-0.00522001659775097</v>
      </c>
    </row>
    <row r="6236" spans="2:8">
      <c r="B6236" s="31">
        <v>40406</v>
      </c>
      <c r="C6236">
        <v>187.462555</v>
      </c>
      <c r="D6236">
        <f t="shared" si="197"/>
        <v>-1.81295727565433</v>
      </c>
      <c r="E6236">
        <v>-0.0120338165667271</v>
      </c>
      <c r="G6236">
        <v>6227</v>
      </c>
      <c r="H6236">
        <f ca="1" t="shared" si="198"/>
        <v>-0.00393196162826275</v>
      </c>
    </row>
    <row r="6237" spans="2:8">
      <c r="B6237" s="31">
        <v>42675</v>
      </c>
      <c r="C6237">
        <v>527.324158</v>
      </c>
      <c r="D6237">
        <f t="shared" si="197"/>
        <v>0.367320013812074</v>
      </c>
      <c r="E6237">
        <v>-0.0120617895150557</v>
      </c>
      <c r="G6237">
        <v>6228</v>
      </c>
      <c r="H6237">
        <f ca="1" t="shared" si="198"/>
        <v>0.0122044299863785</v>
      </c>
    </row>
    <row r="6238" spans="2:8">
      <c r="B6238" s="31">
        <v>43178</v>
      </c>
      <c r="C6238">
        <v>333.627441</v>
      </c>
      <c r="D6238">
        <f t="shared" si="197"/>
        <v>0.775383236536589</v>
      </c>
      <c r="E6238">
        <v>-0.0120643373576697</v>
      </c>
      <c r="G6238">
        <v>6229</v>
      </c>
      <c r="H6238">
        <f ca="1" t="shared" si="198"/>
        <v>-0.00285410109696184</v>
      </c>
    </row>
    <row r="6239" spans="2:8">
      <c r="B6239" s="31">
        <v>38547</v>
      </c>
      <c r="C6239">
        <v>74.938316</v>
      </c>
      <c r="D6239">
        <f t="shared" si="197"/>
        <v>0.161850941513017</v>
      </c>
      <c r="E6239">
        <v>-0.0120747575912967</v>
      </c>
      <c r="G6239">
        <v>6230</v>
      </c>
      <c r="H6239">
        <f ca="1" t="shared" si="198"/>
        <v>0.0435183833442117</v>
      </c>
    </row>
    <row r="6240" spans="2:8">
      <c r="B6240" s="31">
        <v>38156</v>
      </c>
      <c r="C6240">
        <v>62.809479</v>
      </c>
      <c r="D6240">
        <f t="shared" si="197"/>
        <v>0.23583223799707</v>
      </c>
      <c r="E6240">
        <v>-0.0120786704822054</v>
      </c>
      <c r="G6240">
        <v>6231</v>
      </c>
      <c r="H6240">
        <f ca="1" t="shared" si="198"/>
        <v>0.0283838727681241</v>
      </c>
    </row>
    <row r="6241" spans="2:8">
      <c r="B6241" s="31">
        <v>35422</v>
      </c>
      <c r="C6241">
        <v>47.996979</v>
      </c>
      <c r="D6241">
        <f t="shared" si="197"/>
        <v>-0.016278170340679</v>
      </c>
      <c r="E6241">
        <v>-0.0120837396870332</v>
      </c>
      <c r="G6241">
        <v>6232</v>
      </c>
      <c r="H6241">
        <f ca="1" t="shared" si="198"/>
        <v>-0.0306897962764244</v>
      </c>
    </row>
    <row r="6242" spans="2:8">
      <c r="B6242" s="31">
        <v>39941</v>
      </c>
      <c r="C6242">
        <v>48.778282</v>
      </c>
      <c r="D6242">
        <f t="shared" si="197"/>
        <v>-2.01141432164421</v>
      </c>
      <c r="E6242">
        <v>-0.0120953214383402</v>
      </c>
      <c r="G6242">
        <v>6233</v>
      </c>
      <c r="H6242">
        <f ca="1" t="shared" si="198"/>
        <v>-0.00781061349741046</v>
      </c>
    </row>
    <row r="6243" spans="2:8">
      <c r="B6243" s="31">
        <v>40351</v>
      </c>
      <c r="C6243">
        <v>146.891617</v>
      </c>
      <c r="D6243">
        <f t="shared" si="197"/>
        <v>0.862214063584037</v>
      </c>
      <c r="E6243">
        <v>-0.0120980287118767</v>
      </c>
      <c r="G6243">
        <v>6234</v>
      </c>
      <c r="H6243">
        <f ca="1" t="shared" si="198"/>
        <v>-0.0236610066504156</v>
      </c>
    </row>
    <row r="6244" spans="2:8">
      <c r="B6244" s="31">
        <v>36034</v>
      </c>
      <c r="C6244">
        <v>20.239599</v>
      </c>
      <c r="D6244">
        <f t="shared" si="197"/>
        <v>-12.8161377110288</v>
      </c>
      <c r="E6244">
        <v>-0.0121144692639416</v>
      </c>
      <c r="G6244">
        <v>6235</v>
      </c>
      <c r="H6244">
        <f ca="1" t="shared" si="198"/>
        <v>-0.0460638378127659</v>
      </c>
    </row>
    <row r="6245" spans="2:8">
      <c r="B6245" s="31">
        <v>41038</v>
      </c>
      <c r="C6245">
        <v>279.633087</v>
      </c>
      <c r="D6245">
        <f t="shared" si="197"/>
        <v>0.931965797738377</v>
      </c>
      <c r="E6245">
        <v>-0.0121223172707028</v>
      </c>
      <c r="G6245">
        <v>6236</v>
      </c>
      <c r="H6245">
        <f ca="1" t="shared" si="198"/>
        <v>-0.00271338294755812</v>
      </c>
    </row>
    <row r="6246" spans="2:8">
      <c r="B6246" s="31">
        <v>37470</v>
      </c>
      <c r="C6246">
        <v>19.024614</v>
      </c>
      <c r="D6246">
        <f t="shared" si="197"/>
        <v>-24.8373923907208</v>
      </c>
      <c r="E6246">
        <v>-0.0121262907094988</v>
      </c>
      <c r="G6246">
        <v>6237</v>
      </c>
      <c r="H6246">
        <f ca="1" t="shared" si="198"/>
        <v>0.0451733506354755</v>
      </c>
    </row>
    <row r="6247" spans="2:8">
      <c r="B6247" s="31">
        <v>44599</v>
      </c>
      <c r="C6247">
        <v>491.546417</v>
      </c>
      <c r="D6247">
        <f t="shared" si="197"/>
        <v>0.350485282857834</v>
      </c>
      <c r="E6247">
        <v>-0.0121310049138248</v>
      </c>
      <c r="G6247">
        <v>6238</v>
      </c>
      <c r="H6247">
        <f ca="1" t="shared" si="198"/>
        <v>0.00201408056001627</v>
      </c>
    </row>
    <row r="6248" spans="2:8">
      <c r="B6248" s="31">
        <v>44263</v>
      </c>
      <c r="C6248">
        <v>319.266632</v>
      </c>
      <c r="D6248">
        <f t="shared" si="197"/>
        <v>-0.520654570002167</v>
      </c>
      <c r="E6248">
        <v>-0.0121400597855148</v>
      </c>
      <c r="G6248">
        <v>6239</v>
      </c>
      <c r="H6248">
        <f ca="1" t="shared" si="198"/>
        <v>0.00407524815113911</v>
      </c>
    </row>
    <row r="6249" spans="2:8">
      <c r="B6249" s="31">
        <v>41988</v>
      </c>
      <c r="C6249">
        <v>485.494263</v>
      </c>
      <c r="D6249">
        <f t="shared" si="197"/>
        <v>0.048638177213641</v>
      </c>
      <c r="E6249">
        <v>-0.0121470189236819</v>
      </c>
      <c r="G6249">
        <v>6240</v>
      </c>
      <c r="H6249">
        <f ca="1" t="shared" si="198"/>
        <v>-0.00376732201292801</v>
      </c>
    </row>
    <row r="6250" spans="2:8">
      <c r="B6250" s="31">
        <v>42821</v>
      </c>
      <c r="C6250">
        <v>461.880707</v>
      </c>
      <c r="D6250">
        <f t="shared" si="197"/>
        <v>-0.0530392428796556</v>
      </c>
      <c r="E6250">
        <v>-0.0121569962003198</v>
      </c>
      <c r="G6250">
        <v>6241</v>
      </c>
      <c r="H6250">
        <f ca="1" t="shared" si="198"/>
        <v>-0.0362397655442892</v>
      </c>
    </row>
    <row r="6251" spans="2:8">
      <c r="B6251" s="31">
        <v>44544</v>
      </c>
      <c r="C6251">
        <v>486.37851</v>
      </c>
      <c r="D6251">
        <f t="shared" si="197"/>
        <v>0.506243078050467</v>
      </c>
      <c r="E6251">
        <v>-0.0121577513776257</v>
      </c>
      <c r="G6251">
        <v>6242</v>
      </c>
      <c r="H6251">
        <f ca="1" t="shared" si="198"/>
        <v>-0.00289562660471969</v>
      </c>
    </row>
    <row r="6252" spans="2:8">
      <c r="B6252" s="31">
        <v>40548</v>
      </c>
      <c r="C6252">
        <v>240.152756</v>
      </c>
      <c r="D6252">
        <f t="shared" si="197"/>
        <v>-0.663393003076758</v>
      </c>
      <c r="E6252">
        <v>-0.0121608265032778</v>
      </c>
      <c r="G6252">
        <v>6243</v>
      </c>
      <c r="H6252">
        <f ca="1" t="shared" si="198"/>
        <v>0.0276176487950487</v>
      </c>
    </row>
    <row r="6253" spans="2:8">
      <c r="B6253" s="31">
        <v>43082</v>
      </c>
      <c r="C6253">
        <v>399.468414</v>
      </c>
      <c r="D6253">
        <f t="shared" si="197"/>
        <v>0.933819648629341</v>
      </c>
      <c r="E6253">
        <v>-0.0121905032521546</v>
      </c>
      <c r="G6253">
        <v>6244</v>
      </c>
      <c r="H6253">
        <f ca="1" t="shared" si="198"/>
        <v>-0.044020768140789</v>
      </c>
    </row>
    <row r="6254" spans="2:8">
      <c r="B6254" s="31">
        <v>33627</v>
      </c>
      <c r="C6254">
        <v>26.43696</v>
      </c>
      <c r="D6254">
        <f t="shared" si="197"/>
        <v>-0.333333144204175</v>
      </c>
      <c r="E6254">
        <v>-0.0121947455380649</v>
      </c>
      <c r="G6254">
        <v>6245</v>
      </c>
      <c r="H6254">
        <f ca="1" t="shared" si="198"/>
        <v>-0.00641146820947908</v>
      </c>
    </row>
    <row r="6255" spans="2:8">
      <c r="B6255" s="31">
        <v>33752</v>
      </c>
      <c r="C6255">
        <v>35.249275</v>
      </c>
      <c r="D6255">
        <f t="shared" si="197"/>
        <v>-11.5929519401463</v>
      </c>
      <c r="E6255">
        <v>-0.0121952862860301</v>
      </c>
      <c r="G6255">
        <v>6246</v>
      </c>
      <c r="H6255">
        <f ca="1" t="shared" si="198"/>
        <v>0.0205764897675693</v>
      </c>
    </row>
    <row r="6256" spans="2:8">
      <c r="B6256" s="31">
        <v>44958</v>
      </c>
      <c r="C6256">
        <v>443.892426</v>
      </c>
      <c r="D6256">
        <f t="shared" si="197"/>
        <v>0.843642026908565</v>
      </c>
      <c r="E6256">
        <v>-0.0122019450721604</v>
      </c>
      <c r="G6256">
        <v>6247</v>
      </c>
      <c r="H6256">
        <f ca="1" t="shared" si="198"/>
        <v>0.00725732551039344</v>
      </c>
    </row>
    <row r="6257" spans="2:8">
      <c r="B6257" s="31">
        <v>37985</v>
      </c>
      <c r="C6257">
        <v>69.40612</v>
      </c>
      <c r="D6257">
        <f t="shared" si="197"/>
        <v>-0.406841500432527</v>
      </c>
      <c r="E6257">
        <v>-0.0122065028271282</v>
      </c>
      <c r="G6257">
        <v>6248</v>
      </c>
      <c r="H6257">
        <f ca="1" t="shared" si="198"/>
        <v>0.0268077089924097</v>
      </c>
    </row>
    <row r="6258" spans="2:8">
      <c r="B6258" s="31">
        <v>44012</v>
      </c>
      <c r="C6258">
        <v>97.64341</v>
      </c>
      <c r="D6258">
        <f t="shared" si="197"/>
        <v>-0.449674197162922</v>
      </c>
      <c r="E6258">
        <v>-0.0122137889285103</v>
      </c>
      <c r="G6258">
        <v>6249</v>
      </c>
      <c r="H6258">
        <f ca="1" t="shared" si="198"/>
        <v>0.0107939826864818</v>
      </c>
    </row>
    <row r="6259" spans="2:8">
      <c r="B6259" s="31">
        <v>40203</v>
      </c>
      <c r="C6259">
        <v>141.551132</v>
      </c>
      <c r="D6259">
        <f t="shared" si="197"/>
        <v>-1.62528455088582</v>
      </c>
      <c r="E6259">
        <v>-0.0122291427524579</v>
      </c>
      <c r="G6259">
        <v>6250</v>
      </c>
      <c r="H6259">
        <f ca="1" t="shared" si="198"/>
        <v>-0.0286090002777946</v>
      </c>
    </row>
    <row r="6260" spans="2:8">
      <c r="B6260" s="31">
        <v>41718</v>
      </c>
      <c r="C6260">
        <v>371.612</v>
      </c>
      <c r="D6260">
        <f t="shared" si="197"/>
        <v>0.724841097704057</v>
      </c>
      <c r="E6260">
        <v>-0.0122464640539056</v>
      </c>
      <c r="G6260">
        <v>6251</v>
      </c>
      <c r="H6260">
        <f ca="1" t="shared" si="198"/>
        <v>-0.00774053430797182</v>
      </c>
    </row>
    <row r="6261" spans="2:8">
      <c r="B6261" s="31">
        <v>40115</v>
      </c>
      <c r="C6261">
        <v>102.25235</v>
      </c>
      <c r="D6261">
        <f t="shared" si="197"/>
        <v>-3.25353390900062</v>
      </c>
      <c r="E6261">
        <v>-0.0122467405394595</v>
      </c>
      <c r="G6261">
        <v>6252</v>
      </c>
      <c r="H6261">
        <f ca="1" t="shared" si="198"/>
        <v>-0.0395703378236108</v>
      </c>
    </row>
    <row r="6262" spans="2:8">
      <c r="B6262" s="31">
        <v>41778</v>
      </c>
      <c r="C6262">
        <v>434.933838</v>
      </c>
      <c r="D6262">
        <f t="shared" si="197"/>
        <v>0.338605165045815</v>
      </c>
      <c r="E6262">
        <v>-0.0122636882532006</v>
      </c>
      <c r="G6262">
        <v>6253</v>
      </c>
      <c r="H6262">
        <f ca="1" t="shared" si="198"/>
        <v>0.0294169213417325</v>
      </c>
    </row>
    <row r="6263" spans="2:8">
      <c r="B6263" s="31">
        <v>44320</v>
      </c>
      <c r="C6263">
        <v>287.662994</v>
      </c>
      <c r="D6263">
        <f t="shared" si="197"/>
        <v>-0.0970805580922236</v>
      </c>
      <c r="E6263">
        <v>-0.0122646189241846</v>
      </c>
      <c r="G6263">
        <v>6254</v>
      </c>
      <c r="H6263">
        <f ca="1" t="shared" si="198"/>
        <v>-0.014285113495119</v>
      </c>
    </row>
    <row r="6264" spans="2:8">
      <c r="B6264" s="31">
        <v>44267</v>
      </c>
      <c r="C6264">
        <v>315.589478</v>
      </c>
      <c r="D6264">
        <f t="shared" si="197"/>
        <v>0.0728581198134875</v>
      </c>
      <c r="E6264">
        <v>-0.0122816071833675</v>
      </c>
      <c r="G6264">
        <v>6255</v>
      </c>
      <c r="H6264">
        <f ca="1" t="shared" si="198"/>
        <v>-0.0129261218375609</v>
      </c>
    </row>
    <row r="6265" spans="2:8">
      <c r="B6265" s="31">
        <v>41346</v>
      </c>
      <c r="C6265">
        <v>292.596222</v>
      </c>
      <c r="D6265">
        <f t="shared" si="197"/>
        <v>-0.0361263516245947</v>
      </c>
      <c r="E6265">
        <v>-0.0122924006858844</v>
      </c>
      <c r="G6265">
        <v>6256</v>
      </c>
      <c r="H6265">
        <f ca="1" t="shared" si="198"/>
        <v>-0.00550827536106701</v>
      </c>
    </row>
    <row r="6266" spans="2:8">
      <c r="B6266" s="31">
        <v>43270</v>
      </c>
      <c r="C6266">
        <v>303.166656</v>
      </c>
      <c r="D6266">
        <f t="shared" si="197"/>
        <v>-0.542567395670321</v>
      </c>
      <c r="E6266">
        <v>-0.0122930339674294</v>
      </c>
      <c r="G6266">
        <v>6257</v>
      </c>
      <c r="H6266">
        <f ca="1" t="shared" si="198"/>
        <v>0.0251178234562003</v>
      </c>
    </row>
    <row r="6267" spans="2:8">
      <c r="B6267" s="31">
        <v>41990</v>
      </c>
      <c r="C6267">
        <v>467.654999</v>
      </c>
      <c r="D6267">
        <f t="shared" si="197"/>
        <v>0.868213353579484</v>
      </c>
      <c r="E6267">
        <v>-0.0122949311186558</v>
      </c>
      <c r="G6267">
        <v>6258</v>
      </c>
      <c r="H6267">
        <f ca="1" t="shared" si="198"/>
        <v>0.0120478571428047</v>
      </c>
    </row>
    <row r="6268" spans="2:8">
      <c r="B6268" s="31">
        <v>38245</v>
      </c>
      <c r="C6268">
        <v>61.630684</v>
      </c>
      <c r="D6268">
        <f t="shared" si="197"/>
        <v>0.817707264128368</v>
      </c>
      <c r="E6268">
        <v>-0.0123073435303752</v>
      </c>
      <c r="G6268">
        <v>6259</v>
      </c>
      <c r="H6268">
        <f ca="1" t="shared" si="198"/>
        <v>0.0609240961353115</v>
      </c>
    </row>
    <row r="6269" spans="2:8">
      <c r="B6269" s="31">
        <v>36819</v>
      </c>
      <c r="C6269">
        <v>11.234826</v>
      </c>
      <c r="D6269">
        <f t="shared" si="197"/>
        <v>-0.854035211582271</v>
      </c>
      <c r="E6269">
        <v>-0.0123203510227929</v>
      </c>
      <c r="G6269">
        <v>6260</v>
      </c>
      <c r="H6269">
        <f ca="1" t="shared" si="198"/>
        <v>0.0184799965851812</v>
      </c>
    </row>
    <row r="6270" spans="2:8">
      <c r="B6270" s="31">
        <v>36627</v>
      </c>
      <c r="C6270">
        <v>20.829763</v>
      </c>
      <c r="D6270">
        <f t="shared" si="197"/>
        <v>-2.93652409775378</v>
      </c>
      <c r="E6270">
        <v>-0.0123232799144186</v>
      </c>
      <c r="G6270">
        <v>6261</v>
      </c>
      <c r="H6270">
        <f ca="1" t="shared" si="198"/>
        <v>-0.00269670872344627</v>
      </c>
    </row>
    <row r="6271" spans="2:8">
      <c r="B6271" s="31">
        <v>38100</v>
      </c>
      <c r="C6271">
        <v>81.996864</v>
      </c>
      <c r="D6271">
        <f t="shared" si="197"/>
        <v>-0.860838812079447</v>
      </c>
      <c r="E6271">
        <v>-0.0123361791007031</v>
      </c>
      <c r="G6271">
        <v>6262</v>
      </c>
      <c r="H6271">
        <f ca="1" t="shared" si="198"/>
        <v>0.00245831129722237</v>
      </c>
    </row>
    <row r="6272" spans="2:8">
      <c r="B6272" s="31">
        <v>38835</v>
      </c>
      <c r="C6272">
        <v>152.582947</v>
      </c>
      <c r="D6272">
        <f t="shared" si="197"/>
        <v>0.106154542945091</v>
      </c>
      <c r="E6272">
        <v>-0.0123456981074039</v>
      </c>
      <c r="G6272">
        <v>6263</v>
      </c>
      <c r="H6272">
        <f ca="1" t="shared" si="198"/>
        <v>0.00604179791519494</v>
      </c>
    </row>
    <row r="6273" spans="2:8">
      <c r="B6273" s="31">
        <v>40266</v>
      </c>
      <c r="C6273">
        <v>136.385574</v>
      </c>
      <c r="D6273">
        <f t="shared" si="197"/>
        <v>-2.50572092764005</v>
      </c>
      <c r="E6273">
        <v>-0.0123547744133115</v>
      </c>
      <c r="G6273">
        <v>6264</v>
      </c>
      <c r="H6273">
        <f ca="1" t="shared" si="198"/>
        <v>0.00915733363682718</v>
      </c>
    </row>
    <row r="6274" spans="2:8">
      <c r="B6274" s="31">
        <v>42738</v>
      </c>
      <c r="C6274">
        <v>478.129761</v>
      </c>
      <c r="D6274">
        <f t="shared" si="197"/>
        <v>0.857106727978809</v>
      </c>
      <c r="E6274">
        <v>-0.0123674334507699</v>
      </c>
      <c r="G6274">
        <v>6265</v>
      </c>
      <c r="H6274">
        <f ca="1" t="shared" si="198"/>
        <v>-0.0315734749910925</v>
      </c>
    </row>
    <row r="6275" spans="2:8">
      <c r="B6275" s="31">
        <v>38470</v>
      </c>
      <c r="C6275">
        <v>68.321526</v>
      </c>
      <c r="D6275">
        <f t="shared" si="197"/>
        <v>-5.45419809563387</v>
      </c>
      <c r="E6275">
        <v>-0.0123873257748954</v>
      </c>
      <c r="G6275">
        <v>6266</v>
      </c>
      <c r="H6275">
        <f ca="1" t="shared" si="198"/>
        <v>-0.0206829860061596</v>
      </c>
    </row>
    <row r="6276" spans="2:8">
      <c r="B6276" s="31">
        <v>42843</v>
      </c>
      <c r="C6276">
        <v>440.960663</v>
      </c>
      <c r="D6276">
        <f t="shared" si="197"/>
        <v>0.60953348348898</v>
      </c>
      <c r="E6276">
        <v>-0.0123957406150761</v>
      </c>
      <c r="G6276">
        <v>6267</v>
      </c>
      <c r="H6276">
        <f ca="1" t="shared" si="198"/>
        <v>0.0268765266597735</v>
      </c>
    </row>
    <row r="6277" spans="2:8">
      <c r="B6277" s="31">
        <v>43490</v>
      </c>
      <c r="C6277">
        <v>172.180374</v>
      </c>
      <c r="D6277">
        <f t="shared" si="197"/>
        <v>-1.53477623994475</v>
      </c>
      <c r="E6277">
        <v>-0.0124097709301061</v>
      </c>
      <c r="G6277">
        <v>6268</v>
      </c>
      <c r="H6277">
        <f ca="1" t="shared" si="198"/>
        <v>0.0261411102854606</v>
      </c>
    </row>
    <row r="6278" spans="2:8">
      <c r="B6278" s="31">
        <v>44714</v>
      </c>
      <c r="C6278">
        <v>436.438721</v>
      </c>
      <c r="D6278">
        <f t="shared" si="197"/>
        <v>0.944639616428534</v>
      </c>
      <c r="E6278">
        <v>-0.0124104066375907</v>
      </c>
      <c r="G6278">
        <v>6269</v>
      </c>
      <c r="H6278">
        <f ca="1" t="shared" si="198"/>
        <v>0.00890554377400375</v>
      </c>
    </row>
    <row r="6279" spans="2:8">
      <c r="B6279" s="31">
        <v>37708</v>
      </c>
      <c r="C6279">
        <v>24.161415</v>
      </c>
      <c r="D6279">
        <f t="shared" si="197"/>
        <v>-14.5521745311688</v>
      </c>
      <c r="E6279">
        <v>-0.0124126008348435</v>
      </c>
      <c r="G6279">
        <v>6270</v>
      </c>
      <c r="H6279">
        <f ca="1" t="shared" si="198"/>
        <v>0.00235313366242844</v>
      </c>
    </row>
    <row r="6280" spans="2:8">
      <c r="B6280" s="31">
        <v>42356</v>
      </c>
      <c r="C6280">
        <v>375.762543</v>
      </c>
      <c r="D6280">
        <f t="shared" si="197"/>
        <v>0.947303728461301</v>
      </c>
      <c r="E6280">
        <v>-0.0124257409020143</v>
      </c>
      <c r="G6280">
        <v>6271</v>
      </c>
      <c r="H6280">
        <f ca="1" t="shared" si="198"/>
        <v>0.0226325698041342</v>
      </c>
    </row>
    <row r="6281" spans="2:8">
      <c r="B6281" s="31">
        <v>37329</v>
      </c>
      <c r="C6281">
        <v>19.801285</v>
      </c>
      <c r="D6281">
        <f t="shared" si="197"/>
        <v>-20.7774316161805</v>
      </c>
      <c r="E6281">
        <v>-0.0124272742905321</v>
      </c>
      <c r="G6281">
        <v>6272</v>
      </c>
      <c r="H6281">
        <f ca="1" t="shared" si="198"/>
        <v>0.0477667986670807</v>
      </c>
    </row>
    <row r="6282" spans="2:8">
      <c r="B6282" s="31">
        <v>43103</v>
      </c>
      <c r="C6282">
        <v>431.22113</v>
      </c>
      <c r="D6282">
        <f t="shared" ref="D6282:D6345" si="199">(C6282-C6283)/C6282</f>
        <v>0.723328079957492</v>
      </c>
      <c r="E6282">
        <v>-0.0124452830036413</v>
      </c>
      <c r="G6282">
        <v>6273</v>
      </c>
      <c r="H6282">
        <f ca="1" t="shared" si="198"/>
        <v>0.00691919071316217</v>
      </c>
    </row>
    <row r="6283" spans="2:8">
      <c r="B6283" s="31">
        <v>39401</v>
      </c>
      <c r="C6283">
        <v>119.306778</v>
      </c>
      <c r="D6283">
        <f t="shared" si="199"/>
        <v>-2.25421450070506</v>
      </c>
      <c r="E6283">
        <v>-0.0124472307851613</v>
      </c>
      <c r="G6283">
        <v>6274</v>
      </c>
      <c r="H6283">
        <f ca="1" t="shared" ref="H6283:H6346" si="200">_xlfn.NORM.INV(RAND(),N$12,N$13)</f>
        <v>-0.0159159400629355</v>
      </c>
    </row>
    <row r="6284" spans="2:8">
      <c r="B6284" s="31">
        <v>41725</v>
      </c>
      <c r="C6284">
        <v>388.249847</v>
      </c>
      <c r="D6284">
        <f t="shared" si="199"/>
        <v>0.639088329119161</v>
      </c>
      <c r="E6284">
        <v>-0.0124780602939941</v>
      </c>
      <c r="G6284">
        <v>6275</v>
      </c>
      <c r="H6284">
        <f ca="1" t="shared" si="200"/>
        <v>-0.00851325312968497</v>
      </c>
    </row>
    <row r="6285" spans="2:8">
      <c r="B6285" s="31">
        <v>40249</v>
      </c>
      <c r="C6285">
        <v>140.123901</v>
      </c>
      <c r="D6285">
        <f t="shared" si="199"/>
        <v>0.828860787996475</v>
      </c>
      <c r="E6285">
        <v>-0.0124853575122778</v>
      </c>
      <c r="G6285">
        <v>6276</v>
      </c>
      <c r="H6285">
        <f ca="1" t="shared" si="200"/>
        <v>0.0249739806147812</v>
      </c>
    </row>
    <row r="6286" spans="2:8">
      <c r="B6286" s="31">
        <v>39868</v>
      </c>
      <c r="C6286">
        <v>23.980694</v>
      </c>
      <c r="D6286">
        <f t="shared" si="199"/>
        <v>-16.0661269436156</v>
      </c>
      <c r="E6286">
        <v>-0.012490547604669</v>
      </c>
      <c r="G6286">
        <v>6277</v>
      </c>
      <c r="H6286">
        <f ca="1" t="shared" si="200"/>
        <v>-0.00308982161432624</v>
      </c>
    </row>
    <row r="6287" spans="2:8">
      <c r="B6287" s="31">
        <v>44742</v>
      </c>
      <c r="C6287">
        <v>409.257568</v>
      </c>
      <c r="D6287">
        <f t="shared" si="199"/>
        <v>0.592277782875355</v>
      </c>
      <c r="E6287">
        <v>-0.0125061218171535</v>
      </c>
      <c r="G6287">
        <v>6278</v>
      </c>
      <c r="H6287">
        <f ca="1" t="shared" si="200"/>
        <v>0.018531140766458</v>
      </c>
    </row>
    <row r="6288" spans="2:8">
      <c r="B6288" s="31">
        <v>43663</v>
      </c>
      <c r="C6288">
        <v>166.863403</v>
      </c>
      <c r="D6288">
        <f t="shared" si="199"/>
        <v>0.630487279466547</v>
      </c>
      <c r="E6288">
        <v>-0.0125074519785503</v>
      </c>
      <c r="G6288">
        <v>6279</v>
      </c>
      <c r="H6288">
        <f ca="1" t="shared" si="200"/>
        <v>-0.0105841138338663</v>
      </c>
    </row>
    <row r="6289" spans="2:8">
      <c r="B6289" s="31">
        <v>39722</v>
      </c>
      <c r="C6289">
        <v>61.65815</v>
      </c>
      <c r="D6289">
        <f t="shared" si="199"/>
        <v>-6.26964430492968</v>
      </c>
      <c r="E6289">
        <v>-0.0125129605737441</v>
      </c>
      <c r="G6289">
        <v>6280</v>
      </c>
      <c r="H6289">
        <f ca="1" t="shared" si="200"/>
        <v>-0.0656507224379378</v>
      </c>
    </row>
    <row r="6290" spans="2:8">
      <c r="B6290" s="31">
        <v>42159</v>
      </c>
      <c r="C6290">
        <v>448.232819</v>
      </c>
      <c r="D6290">
        <f t="shared" si="199"/>
        <v>0.913725967040356</v>
      </c>
      <c r="E6290">
        <v>-0.0125221152090606</v>
      </c>
      <c r="G6290">
        <v>6281</v>
      </c>
      <c r="H6290">
        <f ca="1" t="shared" si="200"/>
        <v>0.0573958839554502</v>
      </c>
    </row>
    <row r="6291" spans="2:8">
      <c r="B6291" s="31">
        <v>35940</v>
      </c>
      <c r="C6291">
        <v>38.670853</v>
      </c>
      <c r="D6291">
        <f t="shared" si="199"/>
        <v>-12.1886716075283</v>
      </c>
      <c r="E6291">
        <v>-0.0125235923810627</v>
      </c>
      <c r="G6291">
        <v>6282</v>
      </c>
      <c r="H6291">
        <f ca="1" t="shared" si="200"/>
        <v>0.0198961310639877</v>
      </c>
    </row>
    <row r="6292" spans="2:8">
      <c r="B6292" s="31">
        <v>41901</v>
      </c>
      <c r="C6292">
        <v>510.017181</v>
      </c>
      <c r="D6292">
        <f t="shared" si="199"/>
        <v>0.851669491110732</v>
      </c>
      <c r="E6292">
        <v>-0.0125264466335694</v>
      </c>
      <c r="G6292">
        <v>6283</v>
      </c>
      <c r="H6292">
        <f ca="1" t="shared" si="200"/>
        <v>-0.0130781068735749</v>
      </c>
    </row>
    <row r="6293" spans="2:8">
      <c r="B6293" s="31">
        <v>38106</v>
      </c>
      <c r="C6293">
        <v>75.651108</v>
      </c>
      <c r="D6293">
        <f t="shared" si="199"/>
        <v>-4.65448796863623</v>
      </c>
      <c r="E6293">
        <v>-0.0125355202993195</v>
      </c>
      <c r="G6293">
        <v>6284</v>
      </c>
      <c r="H6293">
        <f ca="1" t="shared" si="200"/>
        <v>0.0214853394495288</v>
      </c>
    </row>
    <row r="6294" spans="2:8">
      <c r="B6294" s="31">
        <v>42179</v>
      </c>
      <c r="C6294">
        <v>427.76828</v>
      </c>
      <c r="D6294">
        <f t="shared" si="199"/>
        <v>0.706860064519043</v>
      </c>
      <c r="E6294">
        <v>-0.0125406727212219</v>
      </c>
      <c r="G6294">
        <v>6285</v>
      </c>
      <c r="H6294">
        <f ca="1" t="shared" si="200"/>
        <v>-0.00500809572867169</v>
      </c>
    </row>
    <row r="6295" spans="2:8">
      <c r="B6295" s="31">
        <v>38936</v>
      </c>
      <c r="C6295">
        <v>125.395966</v>
      </c>
      <c r="D6295">
        <f t="shared" si="199"/>
        <v>-2.59857457456008</v>
      </c>
      <c r="E6295">
        <v>-0.0125417511437329</v>
      </c>
      <c r="G6295">
        <v>6286</v>
      </c>
      <c r="H6295">
        <f ca="1" t="shared" si="200"/>
        <v>0.00870377434795941</v>
      </c>
    </row>
    <row r="6296" spans="2:8">
      <c r="B6296" s="31">
        <v>44620</v>
      </c>
      <c r="C6296">
        <v>451.246735</v>
      </c>
      <c r="D6296">
        <f t="shared" si="199"/>
        <v>0.0372593765138268</v>
      </c>
      <c r="E6296">
        <v>-0.0125537196407637</v>
      </c>
      <c r="G6296">
        <v>6287</v>
      </c>
      <c r="H6296">
        <f ca="1" t="shared" si="200"/>
        <v>0.00737151690237346</v>
      </c>
    </row>
    <row r="6297" spans="2:8">
      <c r="B6297" s="31">
        <v>41858</v>
      </c>
      <c r="C6297">
        <v>434.433563</v>
      </c>
      <c r="D6297">
        <f t="shared" si="199"/>
        <v>-0.220454134203254</v>
      </c>
      <c r="E6297">
        <v>-0.0125565505628303</v>
      </c>
      <c r="G6297">
        <v>6288</v>
      </c>
      <c r="H6297">
        <f ca="1" t="shared" si="200"/>
        <v>-0.0141921997998204</v>
      </c>
    </row>
    <row r="6298" spans="2:8">
      <c r="B6298" s="31">
        <v>42683</v>
      </c>
      <c r="C6298">
        <v>530.206238</v>
      </c>
      <c r="D6298">
        <f t="shared" si="199"/>
        <v>0.978085288012021</v>
      </c>
      <c r="E6298">
        <v>-0.0125585659367516</v>
      </c>
      <c r="G6298">
        <v>6289</v>
      </c>
      <c r="H6298">
        <f ca="1" t="shared" si="200"/>
        <v>-0.0006455549382749</v>
      </c>
    </row>
    <row r="6299" spans="2:8">
      <c r="B6299" s="31">
        <v>37140</v>
      </c>
      <c r="C6299">
        <v>11.619317</v>
      </c>
      <c r="D6299">
        <f t="shared" si="199"/>
        <v>-31.9037544117266</v>
      </c>
      <c r="E6299">
        <v>-0.0125745773180988</v>
      </c>
      <c r="G6299">
        <v>6290</v>
      </c>
      <c r="H6299">
        <f ca="1" t="shared" si="200"/>
        <v>-0.0614890977428176</v>
      </c>
    </row>
    <row r="6300" spans="2:8">
      <c r="B6300" s="31">
        <v>42508</v>
      </c>
      <c r="C6300">
        <v>382.319153</v>
      </c>
      <c r="D6300">
        <f t="shared" si="199"/>
        <v>0.144255344173144</v>
      </c>
      <c r="E6300">
        <v>-0.0126022590346134</v>
      </c>
      <c r="G6300">
        <v>6291</v>
      </c>
      <c r="H6300">
        <f ca="1" t="shared" si="200"/>
        <v>0.00133880797472121</v>
      </c>
    </row>
    <row r="6301" spans="2:8">
      <c r="B6301" s="31">
        <v>44243</v>
      </c>
      <c r="C6301">
        <v>327.167572</v>
      </c>
      <c r="D6301">
        <f t="shared" si="199"/>
        <v>0.155943771224368</v>
      </c>
      <c r="E6301">
        <v>-0.0126062585444745</v>
      </c>
      <c r="G6301">
        <v>6292</v>
      </c>
      <c r="H6301">
        <f ca="1" t="shared" si="200"/>
        <v>-0.0370669184131127</v>
      </c>
    </row>
    <row r="6302" spans="2:8">
      <c r="B6302" s="31">
        <v>41039</v>
      </c>
      <c r="C6302">
        <v>276.147827</v>
      </c>
      <c r="D6302">
        <f t="shared" si="199"/>
        <v>-0.637372399095503</v>
      </c>
      <c r="E6302">
        <v>-0.0126209937549137</v>
      </c>
      <c r="G6302">
        <v>6293</v>
      </c>
      <c r="H6302">
        <f ca="1" t="shared" si="200"/>
        <v>0.0262057182989675</v>
      </c>
    </row>
    <row r="6303" spans="2:8">
      <c r="B6303" s="31">
        <v>42558</v>
      </c>
      <c r="C6303">
        <v>452.15683</v>
      </c>
      <c r="D6303">
        <f t="shared" si="199"/>
        <v>0.955796354994792</v>
      </c>
      <c r="E6303">
        <v>-0.012633202953055</v>
      </c>
      <c r="G6303">
        <v>6294</v>
      </c>
      <c r="H6303">
        <f ca="1" t="shared" si="200"/>
        <v>-0.0200029800494448</v>
      </c>
    </row>
    <row r="6304" spans="2:8">
      <c r="B6304" s="31">
        <v>36021</v>
      </c>
      <c r="C6304">
        <v>19.98698</v>
      </c>
      <c r="D6304">
        <f t="shared" si="199"/>
        <v>-5.08120571492041</v>
      </c>
      <c r="E6304">
        <v>-0.0126391781049463</v>
      </c>
      <c r="G6304">
        <v>6295</v>
      </c>
      <c r="H6304">
        <f ca="1" t="shared" si="200"/>
        <v>-0.00996303037842776</v>
      </c>
    </row>
    <row r="6305" spans="2:8">
      <c r="B6305" s="31">
        <v>44054</v>
      </c>
      <c r="C6305">
        <v>121.544937</v>
      </c>
      <c r="D6305">
        <f t="shared" si="199"/>
        <v>-0.225854804630817</v>
      </c>
      <c r="E6305">
        <v>-0.0126737323497069</v>
      </c>
      <c r="G6305">
        <v>6296</v>
      </c>
      <c r="H6305">
        <f ca="1" t="shared" si="200"/>
        <v>-0.0167388758093395</v>
      </c>
    </row>
    <row r="6306" spans="2:8">
      <c r="B6306" s="31">
        <v>38799</v>
      </c>
      <c r="C6306">
        <v>148.996445</v>
      </c>
      <c r="D6306">
        <f t="shared" si="199"/>
        <v>-0.694983655482518</v>
      </c>
      <c r="E6306">
        <v>-0.0126980680646441</v>
      </c>
      <c r="G6306">
        <v>6297</v>
      </c>
      <c r="H6306">
        <f ca="1" t="shared" si="200"/>
        <v>0.0360173710159941</v>
      </c>
    </row>
    <row r="6307" spans="2:8">
      <c r="B6307" s="31">
        <v>41179</v>
      </c>
      <c r="C6307">
        <v>252.546539</v>
      </c>
      <c r="D6307">
        <f t="shared" si="199"/>
        <v>0.563981785551217</v>
      </c>
      <c r="E6307">
        <v>-0.0127019162990787</v>
      </c>
      <c r="G6307">
        <v>6298</v>
      </c>
      <c r="H6307">
        <f ca="1" t="shared" si="200"/>
        <v>0.00769947071025384</v>
      </c>
    </row>
    <row r="6308" spans="2:8">
      <c r="B6308" s="31">
        <v>39519</v>
      </c>
      <c r="C6308">
        <v>110.114891</v>
      </c>
      <c r="D6308">
        <f t="shared" si="199"/>
        <v>-0.278708853283068</v>
      </c>
      <c r="E6308">
        <v>-0.0127110964492532</v>
      </c>
      <c r="G6308">
        <v>6299</v>
      </c>
      <c r="H6308">
        <f ca="1" t="shared" si="200"/>
        <v>0.0450760691609053</v>
      </c>
    </row>
    <row r="6309" spans="2:8">
      <c r="B6309" s="31">
        <v>38988</v>
      </c>
      <c r="C6309">
        <v>140.804886</v>
      </c>
      <c r="D6309">
        <f t="shared" si="199"/>
        <v>0.0524250202510728</v>
      </c>
      <c r="E6309">
        <v>-0.012713663927827</v>
      </c>
      <c r="G6309">
        <v>6300</v>
      </c>
      <c r="H6309">
        <f ca="1" t="shared" si="200"/>
        <v>0.0567167469158882</v>
      </c>
    </row>
    <row r="6310" spans="2:8">
      <c r="B6310" s="31">
        <v>39451</v>
      </c>
      <c r="C6310">
        <v>133.423187</v>
      </c>
      <c r="D6310">
        <f t="shared" si="199"/>
        <v>0.91400888962426</v>
      </c>
      <c r="E6310">
        <v>-0.0127294965604441</v>
      </c>
      <c r="G6310">
        <v>6301</v>
      </c>
      <c r="H6310">
        <f ca="1" t="shared" si="200"/>
        <v>-0.0367141398288031</v>
      </c>
    </row>
    <row r="6311" spans="2:8">
      <c r="B6311" s="31">
        <v>37141</v>
      </c>
      <c r="C6311">
        <v>11.473208</v>
      </c>
      <c r="D6311">
        <f t="shared" si="199"/>
        <v>-36.0523336629128</v>
      </c>
      <c r="E6311">
        <v>-0.012734799194785</v>
      </c>
      <c r="G6311">
        <v>6302</v>
      </c>
      <c r="H6311">
        <f ca="1" t="shared" si="200"/>
        <v>-0.00383741839027269</v>
      </c>
    </row>
    <row r="6312" spans="2:8">
      <c r="B6312" s="31">
        <v>44981</v>
      </c>
      <c r="C6312">
        <v>425.109131</v>
      </c>
      <c r="D6312">
        <f t="shared" si="199"/>
        <v>0.900134509225585</v>
      </c>
      <c r="E6312">
        <v>-0.0127410836536466</v>
      </c>
      <c r="G6312">
        <v>6303</v>
      </c>
      <c r="H6312">
        <f ca="1" t="shared" si="200"/>
        <v>-0.0170935825761101</v>
      </c>
    </row>
    <row r="6313" spans="2:8">
      <c r="B6313" s="31">
        <v>34827</v>
      </c>
      <c r="C6313">
        <v>42.453732</v>
      </c>
      <c r="D6313">
        <f t="shared" si="199"/>
        <v>-0.267590279224451</v>
      </c>
      <c r="E6313">
        <v>-0.012755227267181</v>
      </c>
      <c r="G6313">
        <v>6304</v>
      </c>
      <c r="H6313">
        <f ca="1" t="shared" si="200"/>
        <v>0.011897606557347</v>
      </c>
    </row>
    <row r="6314" spans="2:8">
      <c r="B6314" s="31">
        <v>35654</v>
      </c>
      <c r="C6314">
        <v>53.813938</v>
      </c>
      <c r="D6314">
        <f t="shared" si="199"/>
        <v>-6.00484363363261</v>
      </c>
      <c r="E6314">
        <v>-0.0127600585558337</v>
      </c>
      <c r="G6314">
        <v>6305</v>
      </c>
      <c r="H6314">
        <f ca="1" t="shared" si="200"/>
        <v>-0.000656174041062254</v>
      </c>
    </row>
    <row r="6315" spans="2:8">
      <c r="B6315" s="31">
        <v>42975</v>
      </c>
      <c r="C6315">
        <v>376.958221</v>
      </c>
      <c r="D6315">
        <f t="shared" si="199"/>
        <v>0.854941505573372</v>
      </c>
      <c r="E6315">
        <v>-0.0127867459349031</v>
      </c>
      <c r="G6315">
        <v>6306</v>
      </c>
      <c r="H6315">
        <f ca="1" t="shared" si="200"/>
        <v>0.015916011648184</v>
      </c>
    </row>
    <row r="6316" spans="2:8">
      <c r="B6316" s="31">
        <v>35011</v>
      </c>
      <c r="C6316">
        <v>54.680992</v>
      </c>
      <c r="D6316">
        <f t="shared" si="199"/>
        <v>-5.29574139766886</v>
      </c>
      <c r="E6316">
        <v>-0.0127877343556605</v>
      </c>
      <c r="G6316">
        <v>6307</v>
      </c>
      <c r="H6316">
        <f ca="1" t="shared" si="200"/>
        <v>0.00342129243224865</v>
      </c>
    </row>
    <row r="6317" spans="2:8">
      <c r="B6317" s="31">
        <v>41668</v>
      </c>
      <c r="C6317">
        <v>344.257385</v>
      </c>
      <c r="D6317">
        <f t="shared" si="199"/>
        <v>0.632031612045156</v>
      </c>
      <c r="E6317">
        <v>-0.0127930850343268</v>
      </c>
      <c r="G6317">
        <v>6308</v>
      </c>
      <c r="H6317">
        <f ca="1" t="shared" si="200"/>
        <v>-0.0218213804969879</v>
      </c>
    </row>
    <row r="6318" spans="2:8">
      <c r="B6318" s="31">
        <v>39150</v>
      </c>
      <c r="C6318">
        <v>126.675835</v>
      </c>
      <c r="D6318">
        <f t="shared" si="199"/>
        <v>-1.00477098887882</v>
      </c>
      <c r="E6318">
        <v>-0.0128112121779186</v>
      </c>
      <c r="G6318">
        <v>6309</v>
      </c>
      <c r="H6318">
        <f ca="1" t="shared" si="200"/>
        <v>0.0092619406782934</v>
      </c>
    </row>
    <row r="6319" spans="2:8">
      <c r="B6319" s="31">
        <v>41207</v>
      </c>
      <c r="C6319">
        <v>253.956039</v>
      </c>
      <c r="D6319">
        <f t="shared" si="199"/>
        <v>-1.12085551153206</v>
      </c>
      <c r="E6319">
        <v>-0.0128231484977603</v>
      </c>
      <c r="G6319">
        <v>6310</v>
      </c>
      <c r="H6319">
        <f ca="1" t="shared" si="200"/>
        <v>-0.054811563277431</v>
      </c>
    </row>
    <row r="6320" spans="2:8">
      <c r="B6320" s="31">
        <v>42762</v>
      </c>
      <c r="C6320">
        <v>538.604065</v>
      </c>
      <c r="D6320">
        <f t="shared" si="199"/>
        <v>0.295137939592045</v>
      </c>
      <c r="E6320">
        <v>-0.0128240844227568</v>
      </c>
      <c r="G6320">
        <v>6311</v>
      </c>
      <c r="H6320">
        <f ca="1" t="shared" si="200"/>
        <v>0.026064166426838</v>
      </c>
    </row>
    <row r="6321" spans="2:8">
      <c r="B6321" s="31">
        <v>44932</v>
      </c>
      <c r="C6321">
        <v>379.641571</v>
      </c>
      <c r="D6321">
        <f t="shared" si="199"/>
        <v>0.63759440611945</v>
      </c>
      <c r="E6321">
        <v>-0.0128272332957973</v>
      </c>
      <c r="G6321">
        <v>6312</v>
      </c>
      <c r="H6321">
        <f ca="1" t="shared" si="200"/>
        <v>0.0312980032462331</v>
      </c>
    </row>
    <row r="6322" spans="2:8">
      <c r="B6322" s="31">
        <v>39044</v>
      </c>
      <c r="C6322">
        <v>137.584229</v>
      </c>
      <c r="D6322">
        <f t="shared" si="199"/>
        <v>0.52730272595415</v>
      </c>
      <c r="E6322">
        <v>-0.0128290503412277</v>
      </c>
      <c r="G6322">
        <v>6313</v>
      </c>
      <c r="H6322">
        <f ca="1" t="shared" si="200"/>
        <v>0.0201615837366116</v>
      </c>
    </row>
    <row r="6323" spans="2:8">
      <c r="B6323" s="31">
        <v>35320</v>
      </c>
      <c r="C6323">
        <v>65.03569</v>
      </c>
      <c r="D6323">
        <f t="shared" si="199"/>
        <v>-0.388156041705716</v>
      </c>
      <c r="E6323">
        <v>-0.0128329998497748</v>
      </c>
      <c r="G6323">
        <v>6314</v>
      </c>
      <c r="H6323">
        <f ca="1" t="shared" si="200"/>
        <v>-0.0611628806034597</v>
      </c>
    </row>
    <row r="6324" spans="2:8">
      <c r="B6324" s="31">
        <v>38692</v>
      </c>
      <c r="C6324">
        <v>90.279686</v>
      </c>
      <c r="D6324">
        <f t="shared" si="199"/>
        <v>-0.156422232128721</v>
      </c>
      <c r="E6324">
        <v>-0.0128473087511625</v>
      </c>
      <c r="G6324">
        <v>6315</v>
      </c>
      <c r="H6324">
        <f ca="1" t="shared" si="200"/>
        <v>0.00661321990208675</v>
      </c>
    </row>
    <row r="6325" spans="2:8">
      <c r="B6325" s="31">
        <v>44032</v>
      </c>
      <c r="C6325">
        <v>104.401436</v>
      </c>
      <c r="D6325">
        <f t="shared" si="199"/>
        <v>0.87979295610455</v>
      </c>
      <c r="E6325">
        <v>-0.0128509630844541</v>
      </c>
      <c r="G6325">
        <v>6316</v>
      </c>
      <c r="H6325">
        <f ca="1" t="shared" si="200"/>
        <v>0.0407171200784582</v>
      </c>
    </row>
    <row r="6326" spans="2:8">
      <c r="B6326" s="31">
        <v>37120</v>
      </c>
      <c r="C6326">
        <v>12.549788</v>
      </c>
      <c r="D6326">
        <f t="shared" si="199"/>
        <v>-19.9142562408226</v>
      </c>
      <c r="E6326">
        <v>-0.012867468358828</v>
      </c>
      <c r="G6326">
        <v>6317</v>
      </c>
      <c r="H6326">
        <f ca="1" t="shared" si="200"/>
        <v>-0.0229892939101639</v>
      </c>
    </row>
    <row r="6327" spans="2:8">
      <c r="B6327" s="31">
        <v>43312</v>
      </c>
      <c r="C6327">
        <v>262.469482</v>
      </c>
      <c r="D6327">
        <f t="shared" si="199"/>
        <v>-0.440363466713437</v>
      </c>
      <c r="E6327">
        <v>-0.0128738700372029</v>
      </c>
      <c r="G6327">
        <v>6318</v>
      </c>
      <c r="H6327">
        <f ca="1" t="shared" si="200"/>
        <v>0.00430461680771109</v>
      </c>
    </row>
    <row r="6328" spans="2:8">
      <c r="B6328" s="31">
        <v>42965</v>
      </c>
      <c r="C6328">
        <v>378.051453</v>
      </c>
      <c r="D6328">
        <f t="shared" si="199"/>
        <v>-0.331779005224456</v>
      </c>
      <c r="E6328">
        <v>-0.0128811037792785</v>
      </c>
      <c r="G6328">
        <v>6319</v>
      </c>
      <c r="H6328">
        <f ca="1" t="shared" si="200"/>
        <v>-0.0373803111800681</v>
      </c>
    </row>
    <row r="6329" spans="2:8">
      <c r="B6329" s="31">
        <v>41871</v>
      </c>
      <c r="C6329">
        <v>503.480988</v>
      </c>
      <c r="D6329">
        <f t="shared" si="199"/>
        <v>0.188032172527635</v>
      </c>
      <c r="E6329">
        <v>-0.0128842978277463</v>
      </c>
      <c r="G6329">
        <v>6320</v>
      </c>
      <c r="H6329">
        <f ca="1" t="shared" si="200"/>
        <v>0.0283373496769034</v>
      </c>
    </row>
    <row r="6330" spans="2:8">
      <c r="B6330" s="31">
        <v>45000</v>
      </c>
      <c r="C6330">
        <v>408.810364</v>
      </c>
      <c r="D6330">
        <f t="shared" si="199"/>
        <v>0.877852981731158</v>
      </c>
      <c r="E6330">
        <v>-0.0128844654241692</v>
      </c>
      <c r="G6330">
        <v>6321</v>
      </c>
      <c r="H6330">
        <f ca="1" t="shared" si="200"/>
        <v>-0.0706989946729931</v>
      </c>
    </row>
    <row r="6331" spans="2:8">
      <c r="B6331" s="31">
        <v>35443</v>
      </c>
      <c r="C6331">
        <v>49.934967</v>
      </c>
      <c r="D6331">
        <f t="shared" si="199"/>
        <v>-1.78266716387336</v>
      </c>
      <c r="E6331">
        <v>-0.0128892244987365</v>
      </c>
      <c r="G6331">
        <v>6322</v>
      </c>
      <c r="H6331">
        <f ca="1" t="shared" si="200"/>
        <v>-0.0122831728615078</v>
      </c>
    </row>
    <row r="6332" spans="2:8">
      <c r="B6332" s="31">
        <v>40778</v>
      </c>
      <c r="C6332">
        <v>138.952393</v>
      </c>
      <c r="D6332">
        <f t="shared" si="199"/>
        <v>0.460236247964438</v>
      </c>
      <c r="E6332">
        <v>-0.0129191729717099</v>
      </c>
      <c r="G6332">
        <v>6323</v>
      </c>
      <c r="H6332">
        <f ca="1" t="shared" si="200"/>
        <v>0.0369944896410973</v>
      </c>
    </row>
    <row r="6333" spans="2:8">
      <c r="B6333" s="31">
        <v>35233</v>
      </c>
      <c r="C6333">
        <v>75.001465</v>
      </c>
      <c r="D6333">
        <f t="shared" si="199"/>
        <v>-0.0330004487245683</v>
      </c>
      <c r="E6333">
        <v>-0.0129198676319189</v>
      </c>
      <c r="G6333">
        <v>6324</v>
      </c>
      <c r="H6333">
        <f ca="1" t="shared" si="200"/>
        <v>-0.0170120300243702</v>
      </c>
    </row>
    <row r="6334" spans="2:8">
      <c r="B6334" s="31">
        <v>39668</v>
      </c>
      <c r="C6334">
        <v>77.476547</v>
      </c>
      <c r="D6334">
        <f t="shared" si="199"/>
        <v>-0.685526137348377</v>
      </c>
      <c r="E6334">
        <v>-0.0129339140527262</v>
      </c>
      <c r="G6334">
        <v>6325</v>
      </c>
      <c r="H6334">
        <f ca="1" t="shared" si="200"/>
        <v>0.00669901747639058</v>
      </c>
    </row>
    <row r="6335" spans="2:8">
      <c r="B6335" s="31">
        <v>44097</v>
      </c>
      <c r="C6335">
        <v>130.588745</v>
      </c>
      <c r="D6335">
        <f t="shared" si="199"/>
        <v>-1.55745838586626</v>
      </c>
      <c r="E6335">
        <v>-0.012937669322115</v>
      </c>
      <c r="G6335">
        <v>6326</v>
      </c>
      <c r="H6335">
        <f ca="1" t="shared" si="200"/>
        <v>-0.0244237641228183</v>
      </c>
    </row>
    <row r="6336" spans="2:8">
      <c r="B6336" s="31">
        <v>43222</v>
      </c>
      <c r="C6336">
        <v>333.975281</v>
      </c>
      <c r="D6336">
        <f t="shared" si="199"/>
        <v>0.923533589301778</v>
      </c>
      <c r="E6336">
        <v>-0.0129444310580579</v>
      </c>
      <c r="G6336">
        <v>6327</v>
      </c>
      <c r="H6336">
        <f ca="1" t="shared" si="200"/>
        <v>0.000226361344730383</v>
      </c>
    </row>
    <row r="6337" spans="2:8">
      <c r="B6337" s="31">
        <v>37769</v>
      </c>
      <c r="C6337">
        <v>25.537891</v>
      </c>
      <c r="D6337">
        <f t="shared" si="199"/>
        <v>-1.07165117902649</v>
      </c>
      <c r="E6337">
        <v>-0.0129479760094521</v>
      </c>
      <c r="G6337">
        <v>6328</v>
      </c>
      <c r="H6337">
        <f ca="1" t="shared" si="200"/>
        <v>-0.0192566647179387</v>
      </c>
    </row>
    <row r="6338" spans="2:8">
      <c r="B6338" s="31">
        <v>35508</v>
      </c>
      <c r="C6338">
        <v>52.905602</v>
      </c>
      <c r="D6338">
        <f t="shared" si="199"/>
        <v>-7.10662075067211</v>
      </c>
      <c r="E6338">
        <v>-0.012967870585803</v>
      </c>
      <c r="G6338">
        <v>6329</v>
      </c>
      <c r="H6338">
        <f ca="1" t="shared" si="200"/>
        <v>0.0632340597272629</v>
      </c>
    </row>
    <row r="6339" spans="2:8">
      <c r="B6339" s="31">
        <v>44881</v>
      </c>
      <c r="C6339">
        <v>428.885651</v>
      </c>
      <c r="D6339">
        <f t="shared" si="199"/>
        <v>0.961411726036038</v>
      </c>
      <c r="E6339">
        <v>-0.0129764868258556</v>
      </c>
      <c r="G6339">
        <v>6330</v>
      </c>
      <c r="H6339">
        <f ca="1" t="shared" si="200"/>
        <v>-0.0357097835704069</v>
      </c>
    </row>
    <row r="6340" spans="2:8">
      <c r="B6340" s="31">
        <v>34155</v>
      </c>
      <c r="C6340">
        <v>16.549957</v>
      </c>
      <c r="D6340">
        <f t="shared" si="199"/>
        <v>-6.53706707515917</v>
      </c>
      <c r="E6340">
        <v>-0.0129874053449202</v>
      </c>
      <c r="G6340">
        <v>6331</v>
      </c>
      <c r="H6340">
        <f ca="1" t="shared" si="200"/>
        <v>0.039432181771945</v>
      </c>
    </row>
    <row r="6341" spans="2:8">
      <c r="B6341" s="31">
        <v>38888</v>
      </c>
      <c r="C6341">
        <v>124.738136</v>
      </c>
      <c r="D6341">
        <f t="shared" si="199"/>
        <v>-2.42593876022005</v>
      </c>
      <c r="E6341">
        <v>-0.012991391822626</v>
      </c>
      <c r="G6341">
        <v>6332</v>
      </c>
      <c r="H6341">
        <f ca="1" t="shared" si="200"/>
        <v>0.0411036735295765</v>
      </c>
    </row>
    <row r="6342" spans="2:8">
      <c r="B6342" s="31">
        <v>42954</v>
      </c>
      <c r="C6342">
        <v>427.345215</v>
      </c>
      <c r="D6342">
        <f t="shared" si="199"/>
        <v>0.94060048619007</v>
      </c>
      <c r="E6342">
        <v>-0.0130232650434614</v>
      </c>
      <c r="G6342">
        <v>6333</v>
      </c>
      <c r="H6342">
        <f ca="1" t="shared" si="200"/>
        <v>0.038138444719766</v>
      </c>
    </row>
    <row r="6343" spans="2:8">
      <c r="B6343" s="31">
        <v>37643</v>
      </c>
      <c r="C6343">
        <v>25.384098</v>
      </c>
      <c r="D6343">
        <f t="shared" si="199"/>
        <v>-14.6234152578516</v>
      </c>
      <c r="E6343">
        <v>-0.0130261079200056</v>
      </c>
      <c r="G6343">
        <v>6334</v>
      </c>
      <c r="H6343">
        <f ca="1" t="shared" si="200"/>
        <v>-0.0181626514774149</v>
      </c>
    </row>
    <row r="6344" spans="2:8">
      <c r="B6344" s="31">
        <v>44853</v>
      </c>
      <c r="C6344">
        <v>396.586304</v>
      </c>
      <c r="D6344">
        <f t="shared" si="199"/>
        <v>0.673814653468215</v>
      </c>
      <c r="E6344">
        <v>-0.0130309769850247</v>
      </c>
      <c r="G6344">
        <v>6335</v>
      </c>
      <c r="H6344">
        <f ca="1" t="shared" si="200"/>
        <v>0.0417617467885039</v>
      </c>
    </row>
    <row r="6345" spans="2:8">
      <c r="B6345" s="31">
        <v>39386</v>
      </c>
      <c r="C6345">
        <v>129.360641</v>
      </c>
      <c r="D6345">
        <f t="shared" si="199"/>
        <v>-2.27101403277679</v>
      </c>
      <c r="E6345">
        <v>-0.0130635639011716</v>
      </c>
      <c r="G6345">
        <v>6336</v>
      </c>
      <c r="H6345">
        <f ca="1" t="shared" si="200"/>
        <v>0.0120254486234119</v>
      </c>
    </row>
    <row r="6346" spans="2:8">
      <c r="B6346" s="31">
        <v>41817</v>
      </c>
      <c r="C6346">
        <v>423.140472</v>
      </c>
      <c r="D6346">
        <f t="shared" ref="D6346:D6409" si="201">(C6346-C6347)/C6346</f>
        <v>0.944408146805678</v>
      </c>
      <c r="E6346">
        <v>-0.0130681496238441</v>
      </c>
      <c r="G6346">
        <v>6337</v>
      </c>
      <c r="H6346">
        <f ca="1" t="shared" si="200"/>
        <v>-0.0263014311067834</v>
      </c>
    </row>
    <row r="6347" spans="2:8">
      <c r="B6347" s="31">
        <v>37734</v>
      </c>
      <c r="C6347">
        <v>23.523163</v>
      </c>
      <c r="D6347">
        <f t="shared" si="201"/>
        <v>-10.6379183785786</v>
      </c>
      <c r="E6347">
        <v>-0.0130761326612412</v>
      </c>
      <c r="G6347">
        <v>6338</v>
      </c>
      <c r="H6347">
        <f ca="1" t="shared" ref="H6347:H6410" si="202">_xlfn.NORM.INV(RAND(),N$12,N$13)</f>
        <v>-0.00182616008813764</v>
      </c>
    </row>
    <row r="6348" spans="2:8">
      <c r="B6348" s="31">
        <v>40984</v>
      </c>
      <c r="C6348">
        <v>273.760651</v>
      </c>
      <c r="D6348">
        <f t="shared" si="201"/>
        <v>0.893669755336752</v>
      </c>
      <c r="E6348">
        <v>-0.0130798527360312</v>
      </c>
      <c r="G6348">
        <v>6339</v>
      </c>
      <c r="H6348">
        <f ca="1" t="shared" si="202"/>
        <v>-0.00844565574147092</v>
      </c>
    </row>
    <row r="6349" spans="2:8">
      <c r="B6349" s="31">
        <v>39897</v>
      </c>
      <c r="C6349">
        <v>29.109037</v>
      </c>
      <c r="D6349">
        <f t="shared" si="201"/>
        <v>-12.555880704676</v>
      </c>
      <c r="E6349">
        <v>-0.0130962765961649</v>
      </c>
      <c r="G6349">
        <v>6340</v>
      </c>
      <c r="H6349">
        <f ca="1" t="shared" si="202"/>
        <v>0.0275966345175688</v>
      </c>
    </row>
    <row r="6350" spans="2:8">
      <c r="B6350" s="31">
        <v>43075</v>
      </c>
      <c r="C6350">
        <v>394.598633</v>
      </c>
      <c r="D6350">
        <f t="shared" si="201"/>
        <v>-0.0476011684510827</v>
      </c>
      <c r="E6350">
        <v>-0.0130966951423777</v>
      </c>
      <c r="G6350">
        <v>6341</v>
      </c>
      <c r="H6350">
        <f ca="1" t="shared" si="202"/>
        <v>-0.0221081036488594</v>
      </c>
    </row>
    <row r="6351" spans="2:8">
      <c r="B6351" s="31">
        <v>43067</v>
      </c>
      <c r="C6351">
        <v>413.381989</v>
      </c>
      <c r="D6351">
        <f t="shared" si="201"/>
        <v>0.968859898731582</v>
      </c>
      <c r="E6351">
        <v>-0.0131024576399724</v>
      </c>
      <c r="G6351">
        <v>6342</v>
      </c>
      <c r="H6351">
        <f ca="1" t="shared" si="202"/>
        <v>0.0161212241811677</v>
      </c>
    </row>
    <row r="6352" spans="2:8">
      <c r="B6352" s="31">
        <v>37196</v>
      </c>
      <c r="C6352">
        <v>12.872757</v>
      </c>
      <c r="D6352">
        <f t="shared" si="201"/>
        <v>-2.28820958866853</v>
      </c>
      <c r="E6352">
        <v>-0.0131423284071936</v>
      </c>
      <c r="G6352">
        <v>6343</v>
      </c>
      <c r="H6352">
        <f ca="1" t="shared" si="202"/>
        <v>0.0414365944528236</v>
      </c>
    </row>
    <row r="6353" spans="2:8">
      <c r="B6353" s="31">
        <v>35895</v>
      </c>
      <c r="C6353">
        <v>42.328323</v>
      </c>
      <c r="D6353">
        <f t="shared" si="201"/>
        <v>-6.67410657870854</v>
      </c>
      <c r="E6353">
        <v>-0.0131490208104866</v>
      </c>
      <c r="G6353">
        <v>6344</v>
      </c>
      <c r="H6353">
        <f ca="1" t="shared" si="202"/>
        <v>-0.0355662624283341</v>
      </c>
    </row>
    <row r="6354" spans="2:8">
      <c r="B6354" s="31">
        <v>43187</v>
      </c>
      <c r="C6354">
        <v>324.832062</v>
      </c>
      <c r="D6354">
        <f t="shared" si="201"/>
        <v>0.773287554970482</v>
      </c>
      <c r="E6354">
        <v>-0.0131558349680396</v>
      </c>
      <c r="G6354">
        <v>6345</v>
      </c>
      <c r="H6354">
        <f ca="1" t="shared" si="202"/>
        <v>-0.0287481181532114</v>
      </c>
    </row>
    <row r="6355" spans="2:8">
      <c r="B6355" s="31">
        <v>35237</v>
      </c>
      <c r="C6355">
        <v>73.643471</v>
      </c>
      <c r="D6355">
        <f t="shared" si="201"/>
        <v>0.329404720752502</v>
      </c>
      <c r="E6355">
        <v>-0.0131579077797677</v>
      </c>
      <c r="G6355">
        <v>6346</v>
      </c>
      <c r="H6355">
        <f ca="1" t="shared" si="202"/>
        <v>0.00114332947869684</v>
      </c>
    </row>
    <row r="6356" spans="2:8">
      <c r="B6356" s="31">
        <v>34599</v>
      </c>
      <c r="C6356">
        <v>49.384964</v>
      </c>
      <c r="D6356">
        <f t="shared" si="201"/>
        <v>-7.02748838695114</v>
      </c>
      <c r="E6356">
        <v>-0.0131579927850105</v>
      </c>
      <c r="G6356">
        <v>6347</v>
      </c>
      <c r="H6356">
        <f ca="1" t="shared" si="202"/>
        <v>-0.00063680490723541</v>
      </c>
    </row>
    <row r="6357" spans="2:8">
      <c r="B6357" s="31">
        <v>43070</v>
      </c>
      <c r="C6357">
        <v>396.437225</v>
      </c>
      <c r="D6357">
        <f t="shared" si="201"/>
        <v>0.699054459378783</v>
      </c>
      <c r="E6357">
        <v>-0.013161203517152</v>
      </c>
      <c r="G6357">
        <v>6348</v>
      </c>
      <c r="H6357">
        <f ca="1" t="shared" si="202"/>
        <v>0.0217950566761848</v>
      </c>
    </row>
    <row r="6358" spans="2:8">
      <c r="B6358" s="31">
        <v>39191</v>
      </c>
      <c r="C6358">
        <v>119.306015</v>
      </c>
      <c r="D6358">
        <f t="shared" si="201"/>
        <v>0.320377300339803</v>
      </c>
      <c r="E6358">
        <v>-0.0131819422516123</v>
      </c>
      <c r="G6358">
        <v>6349</v>
      </c>
      <c r="H6358">
        <f ca="1" t="shared" si="202"/>
        <v>0.067201778774144</v>
      </c>
    </row>
    <row r="6359" spans="2:8">
      <c r="B6359" s="31">
        <v>38580</v>
      </c>
      <c r="C6359">
        <v>81.083076</v>
      </c>
      <c r="D6359">
        <f t="shared" si="201"/>
        <v>0.107367128005849</v>
      </c>
      <c r="E6359">
        <v>-0.0131888188356347</v>
      </c>
      <c r="G6359">
        <v>6350</v>
      </c>
      <c r="H6359">
        <f ca="1" t="shared" si="202"/>
        <v>0.00936520809561589</v>
      </c>
    </row>
    <row r="6360" spans="2:8">
      <c r="B6360" s="31">
        <v>35241</v>
      </c>
      <c r="C6360">
        <v>72.377419</v>
      </c>
      <c r="D6360">
        <f t="shared" si="201"/>
        <v>-4.77326773699957</v>
      </c>
      <c r="E6360">
        <v>-0.0131926367808169</v>
      </c>
      <c r="G6360">
        <v>6351</v>
      </c>
      <c r="H6360">
        <f ca="1" t="shared" si="202"/>
        <v>0.00300983110751368</v>
      </c>
    </row>
    <row r="6361" spans="2:8">
      <c r="B6361" s="31">
        <v>44987</v>
      </c>
      <c r="C6361">
        <v>417.854218</v>
      </c>
      <c r="D6361">
        <f t="shared" si="201"/>
        <v>0.821317330820865</v>
      </c>
      <c r="E6361">
        <v>-0.0132000964987267</v>
      </c>
      <c r="G6361">
        <v>6352</v>
      </c>
      <c r="H6361">
        <f ca="1" t="shared" si="202"/>
        <v>0.00796451492784383</v>
      </c>
    </row>
    <row r="6362" spans="2:8">
      <c r="B6362" s="31">
        <v>38107</v>
      </c>
      <c r="C6362">
        <v>74.663307</v>
      </c>
      <c r="D6362">
        <f t="shared" si="201"/>
        <v>-0.0342966324810659</v>
      </c>
      <c r="E6362">
        <v>-0.0132300729727922</v>
      </c>
      <c r="G6362">
        <v>6353</v>
      </c>
      <c r="H6362">
        <f ca="1" t="shared" si="202"/>
        <v>-0.00290765184695298</v>
      </c>
    </row>
    <row r="6363" spans="2:8">
      <c r="B6363" s="31">
        <v>38321</v>
      </c>
      <c r="C6363">
        <v>77.224007</v>
      </c>
      <c r="D6363">
        <f t="shared" si="201"/>
        <v>0.000103542930633031</v>
      </c>
      <c r="E6363">
        <v>-0.0132338639200632</v>
      </c>
      <c r="G6363">
        <v>6354</v>
      </c>
      <c r="H6363">
        <f ca="1" t="shared" si="202"/>
        <v>0.0152446334687925</v>
      </c>
    </row>
    <row r="6364" spans="2:8">
      <c r="B6364" s="31">
        <v>38331</v>
      </c>
      <c r="C6364">
        <v>77.216011</v>
      </c>
      <c r="D6364">
        <f t="shared" si="201"/>
        <v>0.564317185460409</v>
      </c>
      <c r="E6364">
        <v>-0.0132354415459251</v>
      </c>
      <c r="G6364">
        <v>6355</v>
      </c>
      <c r="H6364">
        <f ca="1" t="shared" si="202"/>
        <v>-0.0630279924682905</v>
      </c>
    </row>
    <row r="6365" spans="2:8">
      <c r="B6365" s="31">
        <v>36486</v>
      </c>
      <c r="C6365">
        <v>33.641689</v>
      </c>
      <c r="D6365">
        <f t="shared" si="201"/>
        <v>-2.77414614943976</v>
      </c>
      <c r="E6365">
        <v>-0.0132406847943931</v>
      </c>
      <c r="G6365">
        <v>6356</v>
      </c>
      <c r="H6365">
        <f ca="1" t="shared" si="202"/>
        <v>0.0362244968445773</v>
      </c>
    </row>
    <row r="6366" spans="2:8">
      <c r="B6366" s="31">
        <v>38933</v>
      </c>
      <c r="C6366">
        <v>126.968651</v>
      </c>
      <c r="D6366">
        <f t="shared" si="201"/>
        <v>0.872192372903135</v>
      </c>
      <c r="E6366">
        <v>-0.0132427885683373</v>
      </c>
      <c r="G6366">
        <v>6357</v>
      </c>
      <c r="H6366">
        <f ca="1" t="shared" si="202"/>
        <v>0.022235921299814</v>
      </c>
    </row>
    <row r="6367" spans="2:8">
      <c r="B6367" s="31">
        <v>34159</v>
      </c>
      <c r="C6367">
        <v>16.227562</v>
      </c>
      <c r="D6367">
        <f t="shared" si="201"/>
        <v>-3.08622558336243</v>
      </c>
      <c r="E6367">
        <v>-0.0132449347597626</v>
      </c>
      <c r="G6367">
        <v>6358</v>
      </c>
      <c r="H6367">
        <f ca="1" t="shared" si="202"/>
        <v>-0.00497350650211955</v>
      </c>
    </row>
    <row r="6368" spans="2:8">
      <c r="B6368" s="31">
        <v>38461</v>
      </c>
      <c r="C6368">
        <v>66.309479</v>
      </c>
      <c r="D6368">
        <f t="shared" si="201"/>
        <v>-0.740062367252199</v>
      </c>
      <c r="E6368">
        <v>-0.0132450595788878</v>
      </c>
      <c r="G6368">
        <v>6359</v>
      </c>
      <c r="H6368">
        <f ca="1" t="shared" si="202"/>
        <v>-0.000753602255771063</v>
      </c>
    </row>
    <row r="6369" spans="2:8">
      <c r="B6369" s="31">
        <v>40134</v>
      </c>
      <c r="C6369">
        <v>115.382629</v>
      </c>
      <c r="D6369">
        <f t="shared" si="201"/>
        <v>-1.60035739001925</v>
      </c>
      <c r="E6369">
        <v>-0.0132471933881833</v>
      </c>
      <c r="G6369">
        <v>6360</v>
      </c>
      <c r="H6369">
        <f ca="1" t="shared" si="202"/>
        <v>0.0437541660940427</v>
      </c>
    </row>
    <row r="6370" spans="2:8">
      <c r="B6370" s="31">
        <v>44315</v>
      </c>
      <c r="C6370">
        <v>300.036072</v>
      </c>
      <c r="D6370">
        <f t="shared" si="201"/>
        <v>0.0255050532723944</v>
      </c>
      <c r="E6370">
        <v>-0.0132494435535739</v>
      </c>
      <c r="G6370">
        <v>6361</v>
      </c>
      <c r="H6370">
        <f ca="1" t="shared" si="202"/>
        <v>-0.0159661668556575</v>
      </c>
    </row>
    <row r="6371" spans="2:8">
      <c r="B6371" s="31">
        <v>44418</v>
      </c>
      <c r="C6371">
        <v>292.383636</v>
      </c>
      <c r="D6371">
        <f t="shared" si="201"/>
        <v>0.614719559749917</v>
      </c>
      <c r="E6371">
        <v>-0.0132562685553304</v>
      </c>
      <c r="G6371">
        <v>6362</v>
      </c>
      <c r="H6371">
        <f ca="1" t="shared" si="202"/>
        <v>-0.0180255575954921</v>
      </c>
    </row>
    <row r="6372" spans="2:8">
      <c r="B6372" s="31">
        <v>39583</v>
      </c>
      <c r="C6372">
        <v>112.649696</v>
      </c>
      <c r="D6372">
        <f t="shared" si="201"/>
        <v>0.212600538220716</v>
      </c>
      <c r="E6372">
        <v>-0.0132586598369515</v>
      </c>
      <c r="G6372">
        <v>6363</v>
      </c>
      <c r="H6372">
        <f ca="1" t="shared" si="202"/>
        <v>0.0128146996577849</v>
      </c>
    </row>
    <row r="6373" spans="2:8">
      <c r="B6373" s="31">
        <v>38635</v>
      </c>
      <c r="C6373">
        <v>88.70031</v>
      </c>
      <c r="D6373">
        <f t="shared" si="201"/>
        <v>0.182348517158508</v>
      </c>
      <c r="E6373">
        <v>-0.0132616785668506</v>
      </c>
      <c r="G6373">
        <v>6364</v>
      </c>
      <c r="H6373">
        <f ca="1" t="shared" si="202"/>
        <v>-0.0123462379142719</v>
      </c>
    </row>
    <row r="6374" spans="2:8">
      <c r="B6374" s="31">
        <v>35249</v>
      </c>
      <c r="C6374">
        <v>72.52594</v>
      </c>
      <c r="D6374">
        <f t="shared" si="201"/>
        <v>0.0885757840574007</v>
      </c>
      <c r="E6374">
        <v>-0.0132632407108408</v>
      </c>
      <c r="G6374">
        <v>6365</v>
      </c>
      <c r="H6374">
        <f ca="1" t="shared" si="202"/>
        <v>-0.0154303276252275</v>
      </c>
    </row>
    <row r="6375" spans="2:8">
      <c r="B6375" s="31">
        <v>38523</v>
      </c>
      <c r="C6375">
        <v>66.101898</v>
      </c>
      <c r="D6375">
        <f t="shared" si="201"/>
        <v>-0.486624589811324</v>
      </c>
      <c r="E6375">
        <v>-0.0132865473847664</v>
      </c>
      <c r="G6375">
        <v>6366</v>
      </c>
      <c r="H6375">
        <f ca="1" t="shared" si="202"/>
        <v>-0.0431640553419191</v>
      </c>
    </row>
    <row r="6376" spans="2:8">
      <c r="B6376" s="31">
        <v>39598</v>
      </c>
      <c r="C6376">
        <v>98.268707</v>
      </c>
      <c r="D6376">
        <f t="shared" si="201"/>
        <v>0.479742355824423</v>
      </c>
      <c r="E6376">
        <v>-0.0132881467545919</v>
      </c>
      <c r="G6376">
        <v>6367</v>
      </c>
      <c r="H6376">
        <f ca="1" t="shared" si="202"/>
        <v>0.0535463992157169</v>
      </c>
    </row>
    <row r="6377" spans="2:8">
      <c r="B6377" s="31">
        <v>35690</v>
      </c>
      <c r="C6377">
        <v>51.125046</v>
      </c>
      <c r="D6377">
        <f t="shared" si="201"/>
        <v>-6.08458865738722</v>
      </c>
      <c r="E6377">
        <v>-0.0132900613918275</v>
      </c>
      <c r="G6377">
        <v>6368</v>
      </c>
      <c r="H6377">
        <f ca="1" t="shared" si="202"/>
        <v>-0.0536429179485549</v>
      </c>
    </row>
    <row r="6378" spans="2:8">
      <c r="B6378" s="31">
        <v>43152</v>
      </c>
      <c r="C6378">
        <v>362.199921</v>
      </c>
      <c r="D6378">
        <f t="shared" si="201"/>
        <v>0.244503739138033</v>
      </c>
      <c r="E6378">
        <v>-0.0133076699373437</v>
      </c>
      <c r="G6378">
        <v>6369</v>
      </c>
      <c r="H6378">
        <f ca="1" t="shared" si="202"/>
        <v>-0.00708167849288652</v>
      </c>
    </row>
    <row r="6379" spans="2:8">
      <c r="B6379" s="31">
        <v>41387</v>
      </c>
      <c r="C6379">
        <v>273.640686</v>
      </c>
      <c r="D6379">
        <f t="shared" si="201"/>
        <v>-0.899918789854225</v>
      </c>
      <c r="E6379">
        <v>-0.0133214619992583</v>
      </c>
      <c r="G6379">
        <v>6370</v>
      </c>
      <c r="H6379">
        <f ca="1" t="shared" si="202"/>
        <v>-0.00451797805960045</v>
      </c>
    </row>
    <row r="6380" spans="2:8">
      <c r="B6380" s="31">
        <v>41975</v>
      </c>
      <c r="C6380">
        <v>519.895081</v>
      </c>
      <c r="D6380">
        <f t="shared" si="201"/>
        <v>0.921883021239818</v>
      </c>
      <c r="E6380">
        <v>-0.0133283065242157</v>
      </c>
      <c r="G6380">
        <v>6371</v>
      </c>
      <c r="H6380">
        <f ca="1" t="shared" si="202"/>
        <v>0.021705175934163</v>
      </c>
    </row>
    <row r="6381" spans="2:8">
      <c r="B6381" s="31">
        <v>34766</v>
      </c>
      <c r="C6381">
        <v>40.612633</v>
      </c>
      <c r="D6381">
        <f t="shared" si="201"/>
        <v>0.206153981693332</v>
      </c>
      <c r="E6381">
        <v>-0.0133331911772378</v>
      </c>
      <c r="G6381">
        <v>6372</v>
      </c>
      <c r="H6381">
        <f ca="1" t="shared" si="202"/>
        <v>0.0066548401710852</v>
      </c>
    </row>
    <row r="6382" spans="2:8">
      <c r="B6382" s="31">
        <v>33863</v>
      </c>
      <c r="C6382">
        <v>32.240177</v>
      </c>
      <c r="D6382">
        <f t="shared" si="201"/>
        <v>-5.42220922050149</v>
      </c>
      <c r="E6382">
        <v>-0.0133335186094045</v>
      </c>
      <c r="G6382">
        <v>6373</v>
      </c>
      <c r="H6382">
        <f ca="1" t="shared" si="202"/>
        <v>0.0180666407417876</v>
      </c>
    </row>
    <row r="6383" spans="2:8">
      <c r="B6383" s="31">
        <v>41115</v>
      </c>
      <c r="C6383">
        <v>207.053162</v>
      </c>
      <c r="D6383">
        <f t="shared" si="201"/>
        <v>-1.31724811331304</v>
      </c>
      <c r="E6383">
        <v>-0.0133802158500724</v>
      </c>
      <c r="G6383">
        <v>6374</v>
      </c>
      <c r="H6383">
        <f ca="1" t="shared" si="202"/>
        <v>0.0197281491362294</v>
      </c>
    </row>
    <row r="6384" spans="2:8">
      <c r="B6384" s="31">
        <v>41996</v>
      </c>
      <c r="C6384">
        <v>479.793549</v>
      </c>
      <c r="D6384">
        <f t="shared" si="201"/>
        <v>0.722230364960576</v>
      </c>
      <c r="E6384">
        <v>-0.0134179919955532</v>
      </c>
      <c r="G6384">
        <v>6375</v>
      </c>
      <c r="H6384">
        <f ca="1" t="shared" si="202"/>
        <v>0.00812448465660815</v>
      </c>
    </row>
    <row r="6385" spans="2:8">
      <c r="B6385" s="31">
        <v>44117</v>
      </c>
      <c r="C6385">
        <v>133.272079</v>
      </c>
      <c r="D6385">
        <f t="shared" si="201"/>
        <v>0.879850114741588</v>
      </c>
      <c r="E6385">
        <v>-0.0134227665196099</v>
      </c>
      <c r="G6385">
        <v>6376</v>
      </c>
      <c r="H6385">
        <f ca="1" t="shared" si="202"/>
        <v>-0.0178267024734601</v>
      </c>
    </row>
    <row r="6386" spans="2:8">
      <c r="B6386" s="31">
        <v>34162</v>
      </c>
      <c r="C6386">
        <v>16.012625</v>
      </c>
      <c r="D6386">
        <f t="shared" si="201"/>
        <v>0.392022732062982</v>
      </c>
      <c r="E6386">
        <v>-0.013422970936995</v>
      </c>
      <c r="G6386">
        <v>6377</v>
      </c>
      <c r="H6386">
        <f ca="1" t="shared" si="202"/>
        <v>0.0522055026826451</v>
      </c>
    </row>
    <row r="6387" spans="2:8">
      <c r="B6387" s="31">
        <v>36992</v>
      </c>
      <c r="C6387">
        <v>9.735312</v>
      </c>
      <c r="D6387">
        <f t="shared" si="201"/>
        <v>-0.1761453562043</v>
      </c>
      <c r="E6387">
        <v>-0.0134279209541512</v>
      </c>
      <c r="G6387">
        <v>6378</v>
      </c>
      <c r="H6387">
        <f ca="1" t="shared" si="202"/>
        <v>-0.00392639506029454</v>
      </c>
    </row>
    <row r="6388" spans="2:8">
      <c r="B6388" s="31">
        <v>37053</v>
      </c>
      <c r="C6388">
        <v>11.450142</v>
      </c>
      <c r="D6388">
        <f t="shared" si="201"/>
        <v>-48.4911153066923</v>
      </c>
      <c r="E6388">
        <v>-0.0134316238174164</v>
      </c>
      <c r="G6388">
        <v>6379</v>
      </c>
      <c r="H6388">
        <f ca="1" t="shared" si="202"/>
        <v>-0.00522100439051002</v>
      </c>
    </row>
    <row r="6389" spans="2:8">
      <c r="B6389" s="31">
        <v>42054</v>
      </c>
      <c r="C6389">
        <v>566.680298</v>
      </c>
      <c r="D6389">
        <f t="shared" si="201"/>
        <v>0.738004807077306</v>
      </c>
      <c r="E6389">
        <v>-0.0134419866490576</v>
      </c>
      <c r="G6389">
        <v>6380</v>
      </c>
      <c r="H6389">
        <f ca="1" t="shared" si="202"/>
        <v>-0.00421159651612853</v>
      </c>
    </row>
    <row r="6390" spans="2:8">
      <c r="B6390" s="31">
        <v>39008</v>
      </c>
      <c r="C6390">
        <v>148.467514</v>
      </c>
      <c r="D6390">
        <f t="shared" si="201"/>
        <v>-2.71160272138725</v>
      </c>
      <c r="E6390">
        <v>-0.0134661310487089</v>
      </c>
      <c r="G6390">
        <v>6381</v>
      </c>
      <c r="H6390">
        <f ca="1" t="shared" si="202"/>
        <v>0.0230672549171097</v>
      </c>
    </row>
    <row r="6391" spans="2:8">
      <c r="B6391" s="31">
        <v>42061</v>
      </c>
      <c r="C6391">
        <v>551.052429</v>
      </c>
      <c r="D6391">
        <f t="shared" si="201"/>
        <v>0.407064373905518</v>
      </c>
      <c r="E6391">
        <v>-0.0134666641674489</v>
      </c>
      <c r="G6391">
        <v>6382</v>
      </c>
      <c r="H6391">
        <f ca="1" t="shared" si="202"/>
        <v>0.0179945550804178</v>
      </c>
    </row>
    <row r="6392" spans="2:8">
      <c r="B6392" s="31">
        <v>41540</v>
      </c>
      <c r="C6392">
        <v>326.738617</v>
      </c>
      <c r="D6392">
        <f t="shared" si="201"/>
        <v>0.634124199650389</v>
      </c>
      <c r="E6392">
        <v>-0.0134791994911333</v>
      </c>
      <c r="G6392">
        <v>6383</v>
      </c>
      <c r="H6392">
        <f ca="1" t="shared" si="202"/>
        <v>0.027108963156203</v>
      </c>
    </row>
    <row r="6393" spans="2:8">
      <c r="B6393" s="31">
        <v>39507</v>
      </c>
      <c r="C6393">
        <v>119.545753</v>
      </c>
      <c r="D6393">
        <f t="shared" si="201"/>
        <v>0.73390676622364</v>
      </c>
      <c r="E6393">
        <v>-0.0134931184046329</v>
      </c>
      <c r="G6393">
        <v>6384</v>
      </c>
      <c r="H6393">
        <f ca="1" t="shared" si="202"/>
        <v>0.0158324854044872</v>
      </c>
    </row>
    <row r="6394" spans="2:8">
      <c r="B6394" s="31">
        <v>33864</v>
      </c>
      <c r="C6394">
        <v>31.810316</v>
      </c>
      <c r="D6394">
        <f t="shared" si="201"/>
        <v>-3.9988860217547</v>
      </c>
      <c r="E6394">
        <v>-0.0135132577746163</v>
      </c>
      <c r="G6394">
        <v>6385</v>
      </c>
      <c r="H6394">
        <f ca="1" t="shared" si="202"/>
        <v>-0.00399646587487171</v>
      </c>
    </row>
    <row r="6395" spans="2:8">
      <c r="B6395" s="31">
        <v>39105</v>
      </c>
      <c r="C6395">
        <v>159.016144</v>
      </c>
      <c r="D6395">
        <f t="shared" si="201"/>
        <v>0.168191400742305</v>
      </c>
      <c r="E6395">
        <v>-0.0135199291463136</v>
      </c>
      <c r="G6395">
        <v>6386</v>
      </c>
      <c r="H6395">
        <f ca="1" t="shared" si="202"/>
        <v>0.0261509064103427</v>
      </c>
    </row>
    <row r="6396" spans="2:8">
      <c r="B6396" s="31">
        <v>39455</v>
      </c>
      <c r="C6396">
        <v>132.270996</v>
      </c>
      <c r="D6396">
        <f t="shared" si="201"/>
        <v>0.195638135211441</v>
      </c>
      <c r="E6396">
        <v>-0.0135501890376632</v>
      </c>
      <c r="G6396">
        <v>6387</v>
      </c>
      <c r="H6396">
        <f ca="1" t="shared" si="202"/>
        <v>-0.00454426039763128</v>
      </c>
    </row>
    <row r="6397" spans="2:8">
      <c r="B6397" s="31">
        <v>39548</v>
      </c>
      <c r="C6397">
        <v>106.393745</v>
      </c>
      <c r="D6397">
        <f t="shared" si="201"/>
        <v>0.808755044763205</v>
      </c>
      <c r="E6397">
        <v>-0.0135568872023445</v>
      </c>
      <c r="G6397">
        <v>6388</v>
      </c>
      <c r="H6397">
        <f ca="1" t="shared" si="202"/>
        <v>-0.00901869031879725</v>
      </c>
    </row>
    <row r="6398" spans="2:8">
      <c r="B6398" s="31">
        <v>37362</v>
      </c>
      <c r="C6398">
        <v>20.347267</v>
      </c>
      <c r="D6398">
        <f t="shared" si="201"/>
        <v>-0.552807214846102</v>
      </c>
      <c r="E6398">
        <v>-0.013605217840804</v>
      </c>
      <c r="G6398">
        <v>6389</v>
      </c>
      <c r="H6398">
        <f ca="1" t="shared" si="202"/>
        <v>0.0205894851266403</v>
      </c>
    </row>
    <row r="6399" spans="2:8">
      <c r="B6399" s="31">
        <v>34339</v>
      </c>
      <c r="C6399">
        <v>31.595383</v>
      </c>
      <c r="D6399">
        <f t="shared" si="201"/>
        <v>-10.6618630323298</v>
      </c>
      <c r="E6399">
        <v>-0.0136053422742177</v>
      </c>
      <c r="G6399">
        <v>6390</v>
      </c>
      <c r="H6399">
        <f ca="1" t="shared" si="202"/>
        <v>-0.0106184381216806</v>
      </c>
    </row>
    <row r="6400" spans="2:8">
      <c r="B6400" s="31">
        <v>43147</v>
      </c>
      <c r="C6400">
        <v>368.461029</v>
      </c>
      <c r="D6400">
        <f t="shared" si="201"/>
        <v>0.810421277958272</v>
      </c>
      <c r="E6400">
        <v>-0.0136210578731244</v>
      </c>
      <c r="G6400">
        <v>6391</v>
      </c>
      <c r="H6400">
        <f ca="1" t="shared" si="202"/>
        <v>0.0057726154966444</v>
      </c>
    </row>
    <row r="6401" spans="2:8">
      <c r="B6401" s="31">
        <v>35290</v>
      </c>
      <c r="C6401">
        <v>69.852371</v>
      </c>
      <c r="D6401">
        <f t="shared" si="201"/>
        <v>-5.08866794228073</v>
      </c>
      <c r="E6401">
        <v>-0.0136695288410467</v>
      </c>
      <c r="G6401">
        <v>6392</v>
      </c>
      <c r="H6401">
        <f ca="1" t="shared" si="202"/>
        <v>-0.0284721590642846</v>
      </c>
    </row>
    <row r="6402" spans="2:8">
      <c r="B6402" s="31">
        <v>44641</v>
      </c>
      <c r="C6402">
        <v>425.307892</v>
      </c>
      <c r="D6402">
        <f t="shared" si="201"/>
        <v>0.947114261401949</v>
      </c>
      <c r="E6402">
        <v>-0.0136697980671377</v>
      </c>
      <c r="G6402">
        <v>6393</v>
      </c>
      <c r="H6402">
        <f ca="1" t="shared" si="202"/>
        <v>0.0596606972289964</v>
      </c>
    </row>
    <row r="6403" spans="2:8">
      <c r="B6403" s="31">
        <v>37565</v>
      </c>
      <c r="C6403">
        <v>22.492722</v>
      </c>
      <c r="D6403">
        <f t="shared" si="201"/>
        <v>-21.974095309585</v>
      </c>
      <c r="E6403">
        <v>-0.0136754457730816</v>
      </c>
      <c r="G6403">
        <v>6394</v>
      </c>
      <c r="H6403">
        <f ca="1" t="shared" si="202"/>
        <v>0.0479539466484971</v>
      </c>
    </row>
    <row r="6404" spans="2:8">
      <c r="B6404" s="31">
        <v>42020</v>
      </c>
      <c r="C6404">
        <v>516.749939</v>
      </c>
      <c r="D6404">
        <f t="shared" si="201"/>
        <v>0.853633027714784</v>
      </c>
      <c r="E6404">
        <v>-0.0136945541081137</v>
      </c>
      <c r="G6404">
        <v>6395</v>
      </c>
      <c r="H6404">
        <f ca="1" t="shared" si="202"/>
        <v>0.00844115499946587</v>
      </c>
    </row>
    <row r="6405" spans="2:8">
      <c r="B6405" s="31">
        <v>38364</v>
      </c>
      <c r="C6405">
        <v>75.635124</v>
      </c>
      <c r="D6405">
        <f t="shared" si="201"/>
        <v>0.214692435752469</v>
      </c>
      <c r="E6405">
        <v>-0.0137232008768835</v>
      </c>
      <c r="G6405">
        <v>6396</v>
      </c>
      <c r="H6405">
        <f ca="1" t="shared" si="202"/>
        <v>-0.013312406075728</v>
      </c>
    </row>
    <row r="6406" spans="2:8">
      <c r="B6406" s="31">
        <v>37944</v>
      </c>
      <c r="C6406">
        <v>59.396835</v>
      </c>
      <c r="D6406">
        <f t="shared" si="201"/>
        <v>0.143555544668331</v>
      </c>
      <c r="E6406">
        <v>-0.0137349237547758</v>
      </c>
      <c r="G6406">
        <v>6397</v>
      </c>
      <c r="H6406">
        <f ca="1" t="shared" si="202"/>
        <v>0.034596966774129</v>
      </c>
    </row>
    <row r="6407" spans="2:8">
      <c r="B6407" s="31">
        <v>34873</v>
      </c>
      <c r="C6407">
        <v>50.87009</v>
      </c>
      <c r="D6407">
        <f t="shared" si="201"/>
        <v>-4.07346010199707</v>
      </c>
      <c r="E6407">
        <v>-0.0137456411026598</v>
      </c>
      <c r="G6407">
        <v>6398</v>
      </c>
      <c r="H6407">
        <f ca="1" t="shared" si="202"/>
        <v>-0.04466472740799</v>
      </c>
    </row>
    <row r="6408" spans="2:8">
      <c r="B6408" s="31">
        <v>41365</v>
      </c>
      <c r="C6408">
        <v>258.087372</v>
      </c>
      <c r="D6408">
        <f t="shared" si="201"/>
        <v>0.708084493184734</v>
      </c>
      <c r="E6408">
        <v>-0.0137476544183649</v>
      </c>
      <c r="G6408">
        <v>6399</v>
      </c>
      <c r="H6408">
        <f ca="1" t="shared" si="202"/>
        <v>5.48013459427876e-5</v>
      </c>
    </row>
    <row r="6409" spans="2:8">
      <c r="B6409" s="31">
        <v>38407</v>
      </c>
      <c r="C6409">
        <v>75.339706</v>
      </c>
      <c r="D6409">
        <f t="shared" si="201"/>
        <v>-5.505272890234</v>
      </c>
      <c r="E6409">
        <v>-0.0137770248267227</v>
      </c>
      <c r="G6409">
        <v>6400</v>
      </c>
      <c r="H6409">
        <f ca="1" t="shared" si="202"/>
        <v>-0.0518913213623928</v>
      </c>
    </row>
    <row r="6410" spans="2:8">
      <c r="B6410" s="31">
        <v>44610</v>
      </c>
      <c r="C6410">
        <v>490.105347</v>
      </c>
      <c r="D6410">
        <f t="shared" ref="D6410:D6473" si="203">(C6410-C6411)/C6410</f>
        <v>0.155125179648366</v>
      </c>
      <c r="E6410">
        <v>-0.0137889252614092</v>
      </c>
      <c r="G6410">
        <v>6401</v>
      </c>
      <c r="H6410">
        <f ca="1" t="shared" si="202"/>
        <v>0.00953915666252563</v>
      </c>
    </row>
    <row r="6411" spans="2:8">
      <c r="B6411" s="31">
        <v>44999</v>
      </c>
      <c r="C6411">
        <v>414.077667</v>
      </c>
      <c r="D6411">
        <f t="shared" si="203"/>
        <v>0.444017822385963</v>
      </c>
      <c r="E6411">
        <v>-0.0138004979631031</v>
      </c>
      <c r="G6411">
        <v>6402</v>
      </c>
      <c r="H6411">
        <f ca="1" t="shared" ref="H6411:H6474" si="204">_xlfn.NORM.INV(RAND(),N$12,N$13)</f>
        <v>0.0463637956139341</v>
      </c>
    </row>
    <row r="6412" spans="2:8">
      <c r="B6412" s="31">
        <v>43578</v>
      </c>
      <c r="C6412">
        <v>230.219803</v>
      </c>
      <c r="D6412">
        <f t="shared" si="203"/>
        <v>-0.764083887257952</v>
      </c>
      <c r="E6412">
        <v>-0.0138140462226005</v>
      </c>
      <c r="G6412">
        <v>6403</v>
      </c>
      <c r="H6412">
        <f ca="1" t="shared" si="204"/>
        <v>-0.0178487654008251</v>
      </c>
    </row>
    <row r="6413" spans="2:8">
      <c r="B6413" s="31">
        <v>43054</v>
      </c>
      <c r="C6413">
        <v>406.127045</v>
      </c>
      <c r="D6413">
        <f t="shared" si="203"/>
        <v>-0.224587202755729</v>
      </c>
      <c r="E6413">
        <v>-0.0138259987093448</v>
      </c>
      <c r="G6413">
        <v>6404</v>
      </c>
      <c r="H6413">
        <f ca="1" t="shared" si="204"/>
        <v>-0.011068590777788</v>
      </c>
    </row>
    <row r="6414" spans="2:8">
      <c r="B6414" s="31">
        <v>41887</v>
      </c>
      <c r="C6414">
        <v>497.337982</v>
      </c>
      <c r="D6414">
        <f t="shared" si="203"/>
        <v>0.917084824621338</v>
      </c>
      <c r="E6414">
        <v>-0.0138340288677167</v>
      </c>
      <c r="G6414">
        <v>6405</v>
      </c>
      <c r="H6414">
        <f ca="1" t="shared" si="204"/>
        <v>-0.0450972065481872</v>
      </c>
    </row>
    <row r="6415" spans="2:8">
      <c r="B6415" s="31">
        <v>35781</v>
      </c>
      <c r="C6415">
        <v>41.236866</v>
      </c>
      <c r="D6415">
        <f t="shared" si="203"/>
        <v>-1.0729987337059</v>
      </c>
      <c r="E6415">
        <v>-0.0138474635778578</v>
      </c>
      <c r="G6415">
        <v>6406</v>
      </c>
      <c r="H6415">
        <f ca="1" t="shared" si="204"/>
        <v>-0.0037463869178589</v>
      </c>
    </row>
    <row r="6416" spans="2:8">
      <c r="B6416" s="31">
        <v>38643</v>
      </c>
      <c r="C6416">
        <v>85.483971</v>
      </c>
      <c r="D6416">
        <f t="shared" si="203"/>
        <v>0.764191686883615</v>
      </c>
      <c r="E6416">
        <v>-0.0138565041626343</v>
      </c>
      <c r="G6416">
        <v>6407</v>
      </c>
      <c r="H6416">
        <f ca="1" t="shared" si="204"/>
        <v>0.0207032988303094</v>
      </c>
    </row>
    <row r="6417" spans="2:8">
      <c r="B6417" s="31">
        <v>36613</v>
      </c>
      <c r="C6417">
        <v>20.157831</v>
      </c>
      <c r="D6417">
        <f t="shared" si="203"/>
        <v>-17.7409930661687</v>
      </c>
      <c r="E6417">
        <v>-0.0138578897699856</v>
      </c>
      <c r="G6417">
        <v>6408</v>
      </c>
      <c r="H6417">
        <f ca="1" t="shared" si="204"/>
        <v>-0.00288848914788245</v>
      </c>
    </row>
    <row r="6418" spans="2:8">
      <c r="B6418" s="31">
        <v>41598</v>
      </c>
      <c r="C6418">
        <v>377.777771</v>
      </c>
      <c r="D6418">
        <f t="shared" si="203"/>
        <v>-0.337587655468484</v>
      </c>
      <c r="E6418">
        <v>-0.0138602226016099</v>
      </c>
      <c r="G6418">
        <v>6409</v>
      </c>
      <c r="H6418">
        <f ca="1" t="shared" si="204"/>
        <v>-0.0197699378941344</v>
      </c>
    </row>
    <row r="6419" spans="2:8">
      <c r="B6419" s="31">
        <v>45064</v>
      </c>
      <c r="C6419">
        <v>505.310883</v>
      </c>
      <c r="D6419">
        <f t="shared" si="203"/>
        <v>0.624151809530688</v>
      </c>
      <c r="E6419">
        <v>-0.0138656008325077</v>
      </c>
      <c r="G6419">
        <v>6410</v>
      </c>
      <c r="H6419">
        <f ca="1" t="shared" si="204"/>
        <v>-0.00722955143190759</v>
      </c>
    </row>
    <row r="6420" spans="2:8">
      <c r="B6420" s="31">
        <v>43833</v>
      </c>
      <c r="C6420">
        <v>189.920181</v>
      </c>
      <c r="D6420">
        <f t="shared" si="203"/>
        <v>0.83703374313865</v>
      </c>
      <c r="E6420">
        <v>-0.013866988679839</v>
      </c>
      <c r="G6420">
        <v>6411</v>
      </c>
      <c r="H6420">
        <f ca="1" t="shared" si="204"/>
        <v>0.0177024217188557</v>
      </c>
    </row>
    <row r="6421" spans="2:8">
      <c r="B6421" s="31">
        <v>33883</v>
      </c>
      <c r="C6421">
        <v>30.950581</v>
      </c>
      <c r="D6421">
        <f t="shared" si="203"/>
        <v>0.248672682428805</v>
      </c>
      <c r="E6421">
        <v>-0.0138888507456451</v>
      </c>
      <c r="G6421">
        <v>6412</v>
      </c>
      <c r="H6421">
        <f ca="1" t="shared" si="204"/>
        <v>0.0101560749231763</v>
      </c>
    </row>
    <row r="6422" spans="2:8">
      <c r="B6422" s="31">
        <v>37692</v>
      </c>
      <c r="C6422">
        <v>23.254017</v>
      </c>
      <c r="D6422">
        <f t="shared" si="203"/>
        <v>0.0952381689580773</v>
      </c>
      <c r="E6422">
        <v>-0.0138889121823553</v>
      </c>
      <c r="G6422">
        <v>6413</v>
      </c>
      <c r="H6422">
        <f ca="1" t="shared" si="204"/>
        <v>0.0195528478028356</v>
      </c>
    </row>
    <row r="6423" spans="2:8">
      <c r="B6423" s="31">
        <v>37552</v>
      </c>
      <c r="C6423">
        <v>21.039347</v>
      </c>
      <c r="D6423">
        <f t="shared" si="203"/>
        <v>-0.157894634277385</v>
      </c>
      <c r="E6423">
        <v>-0.0138889766873469</v>
      </c>
      <c r="G6423">
        <v>6414</v>
      </c>
      <c r="H6423">
        <f ca="1" t="shared" si="204"/>
        <v>0.0505465683631783</v>
      </c>
    </row>
    <row r="6424" spans="2:8">
      <c r="B6424" s="31">
        <v>37447</v>
      </c>
      <c r="C6424">
        <v>24.361347</v>
      </c>
      <c r="D6424">
        <f t="shared" si="203"/>
        <v>-21.850336559797</v>
      </c>
      <c r="E6424">
        <v>-0.0138890513730625</v>
      </c>
      <c r="G6424">
        <v>6415</v>
      </c>
      <c r="H6424">
        <f ca="1" t="shared" si="204"/>
        <v>-0.00738358831617528</v>
      </c>
    </row>
    <row r="6425" spans="2:8">
      <c r="B6425" s="31">
        <v>42101</v>
      </c>
      <c r="C6425">
        <v>556.664978</v>
      </c>
      <c r="D6425">
        <f t="shared" si="203"/>
        <v>0.781018598586958</v>
      </c>
      <c r="E6425">
        <v>-0.0139198949210704</v>
      </c>
      <c r="G6425">
        <v>6416</v>
      </c>
      <c r="H6425">
        <f ca="1" t="shared" si="204"/>
        <v>0.0132985063874926</v>
      </c>
    </row>
    <row r="6426" spans="2:8">
      <c r="B6426" s="31">
        <v>38926</v>
      </c>
      <c r="C6426">
        <v>121.899277</v>
      </c>
      <c r="D6426">
        <f t="shared" si="203"/>
        <v>-0.147131397670226</v>
      </c>
      <c r="E6426">
        <v>-0.0139306404581875</v>
      </c>
      <c r="G6426">
        <v>6417</v>
      </c>
      <c r="H6426">
        <f ca="1" t="shared" si="204"/>
        <v>0.0913045920733248</v>
      </c>
    </row>
    <row r="6427" spans="2:8">
      <c r="B6427" s="31">
        <v>38982</v>
      </c>
      <c r="C6427">
        <v>139.834488</v>
      </c>
      <c r="D6427">
        <f t="shared" si="203"/>
        <v>0.859032866055189</v>
      </c>
      <c r="E6427">
        <v>-0.013938814579133</v>
      </c>
      <c r="G6427">
        <v>6418</v>
      </c>
      <c r="H6427">
        <f ca="1" t="shared" si="204"/>
        <v>-0.0475510007222234</v>
      </c>
    </row>
    <row r="6428" spans="2:8">
      <c r="B6428" s="31">
        <v>36024</v>
      </c>
      <c r="C6428">
        <v>19.712067</v>
      </c>
      <c r="D6428">
        <f t="shared" si="203"/>
        <v>-10.7034243542293</v>
      </c>
      <c r="E6428">
        <v>-0.0139464318987957</v>
      </c>
      <c r="G6428">
        <v>6419</v>
      </c>
      <c r="H6428">
        <f ca="1" t="shared" si="204"/>
        <v>-0.00199724249062562</v>
      </c>
    </row>
    <row r="6429" spans="2:8">
      <c r="B6429" s="31">
        <v>40661</v>
      </c>
      <c r="C6429">
        <v>230.698685</v>
      </c>
      <c r="D6429">
        <f t="shared" si="203"/>
        <v>0.735091524253812</v>
      </c>
      <c r="E6429">
        <v>-0.0139575394632179</v>
      </c>
      <c r="G6429">
        <v>6420</v>
      </c>
      <c r="H6429">
        <f ca="1" t="shared" si="204"/>
        <v>0.0180674073656885</v>
      </c>
    </row>
    <row r="6430" spans="2:8">
      <c r="B6430" s="31">
        <v>35164</v>
      </c>
      <c r="C6430">
        <v>61.114037</v>
      </c>
      <c r="D6430">
        <f t="shared" si="203"/>
        <v>-0.0778259174729367</v>
      </c>
      <c r="E6430">
        <v>-0.0139589534888687</v>
      </c>
      <c r="G6430">
        <v>6421</v>
      </c>
      <c r="H6430">
        <f ca="1" t="shared" si="204"/>
        <v>0.0605224914811425</v>
      </c>
    </row>
    <row r="6431" spans="2:8">
      <c r="B6431" s="31">
        <v>35319</v>
      </c>
      <c r="C6431">
        <v>65.870293</v>
      </c>
      <c r="D6431">
        <f t="shared" si="203"/>
        <v>-2.79002774437332</v>
      </c>
      <c r="E6431">
        <v>-0.0139591606188848</v>
      </c>
      <c r="G6431">
        <v>6422</v>
      </c>
      <c r="H6431">
        <f ca="1" t="shared" si="204"/>
        <v>-0.00975600687280412</v>
      </c>
    </row>
    <row r="6432" spans="2:8">
      <c r="B6432" s="31">
        <v>41052</v>
      </c>
      <c r="C6432">
        <v>249.650238</v>
      </c>
      <c r="D6432">
        <f t="shared" si="203"/>
        <v>-1.17127428895141</v>
      </c>
      <c r="E6432">
        <v>-0.0139605715096495</v>
      </c>
      <c r="G6432">
        <v>6423</v>
      </c>
      <c r="H6432">
        <f ca="1" t="shared" si="204"/>
        <v>0.0823286480044627</v>
      </c>
    </row>
    <row r="6433" spans="2:8">
      <c r="B6433" s="31">
        <v>42025</v>
      </c>
      <c r="C6433">
        <v>542.059143</v>
      </c>
      <c r="D6433">
        <f t="shared" si="203"/>
        <v>0.937860455939215</v>
      </c>
      <c r="E6433">
        <v>-0.0139619008326553</v>
      </c>
      <c r="G6433">
        <v>6424</v>
      </c>
      <c r="H6433">
        <f ca="1" t="shared" si="204"/>
        <v>-0.00422256916120383</v>
      </c>
    </row>
    <row r="6434" spans="2:8">
      <c r="B6434" s="31">
        <v>37817</v>
      </c>
      <c r="C6434">
        <v>33.683308</v>
      </c>
      <c r="D6434">
        <f t="shared" si="203"/>
        <v>-10.3859804684267</v>
      </c>
      <c r="E6434">
        <v>-0.0139728853234963</v>
      </c>
      <c r="G6434">
        <v>6425</v>
      </c>
      <c r="H6434">
        <f ca="1" t="shared" si="204"/>
        <v>0.00603381105846964</v>
      </c>
    </row>
    <row r="6435" spans="2:8">
      <c r="B6435" s="31">
        <v>44924</v>
      </c>
      <c r="C6435">
        <v>383.517487</v>
      </c>
      <c r="D6435">
        <f t="shared" si="203"/>
        <v>0.938424090685596</v>
      </c>
      <c r="E6435">
        <v>-0.0139932810938553</v>
      </c>
      <c r="G6435">
        <v>6426</v>
      </c>
      <c r="H6435">
        <f ca="1" t="shared" si="204"/>
        <v>0.0641772290228785</v>
      </c>
    </row>
    <row r="6436" spans="2:8">
      <c r="B6436" s="31">
        <v>37419</v>
      </c>
      <c r="C6436">
        <v>23.615438</v>
      </c>
      <c r="D6436">
        <f t="shared" si="203"/>
        <v>-6.05954892727376</v>
      </c>
      <c r="E6436">
        <v>-0.0140019422887689</v>
      </c>
      <c r="G6436">
        <v>6427</v>
      </c>
      <c r="H6436">
        <f ca="1" t="shared" si="204"/>
        <v>-0.010782749092318</v>
      </c>
    </row>
    <row r="6437" spans="2:8">
      <c r="B6437" s="31">
        <v>43788</v>
      </c>
      <c r="C6437">
        <v>166.71434</v>
      </c>
      <c r="D6437">
        <f t="shared" si="203"/>
        <v>-1.91296548335314</v>
      </c>
      <c r="E6437">
        <v>-0.0140088729019952</v>
      </c>
      <c r="G6437">
        <v>6428</v>
      </c>
      <c r="H6437">
        <f ca="1" t="shared" si="204"/>
        <v>0.0223208345021397</v>
      </c>
    </row>
    <row r="6438" spans="2:8">
      <c r="B6438" s="31">
        <v>44524</v>
      </c>
      <c r="C6438">
        <v>485.633118</v>
      </c>
      <c r="D6438">
        <f t="shared" si="203"/>
        <v>0.952643264745383</v>
      </c>
      <c r="E6438">
        <v>-0.0140182758293679</v>
      </c>
      <c r="G6438">
        <v>6429</v>
      </c>
      <c r="H6438">
        <f ca="1" t="shared" si="204"/>
        <v>0.0047198334507032</v>
      </c>
    </row>
    <row r="6439" spans="2:8">
      <c r="B6439" s="31">
        <v>34211</v>
      </c>
      <c r="C6439">
        <v>22.997999</v>
      </c>
      <c r="D6439">
        <f t="shared" si="203"/>
        <v>0</v>
      </c>
      <c r="E6439">
        <v>-0.0140185674414544</v>
      </c>
      <c r="G6439">
        <v>6430</v>
      </c>
      <c r="H6439">
        <f ca="1" t="shared" si="204"/>
        <v>0.0198965138620854</v>
      </c>
    </row>
    <row r="6440" spans="2:8">
      <c r="B6440" s="31">
        <v>33577</v>
      </c>
      <c r="C6440">
        <v>22.997999</v>
      </c>
      <c r="D6440">
        <f t="shared" si="203"/>
        <v>0.380414009062267</v>
      </c>
      <c r="E6440">
        <v>-0.0140185674414544</v>
      </c>
      <c r="G6440">
        <v>6431</v>
      </c>
      <c r="H6440">
        <f ca="1" t="shared" si="204"/>
        <v>-0.0554445285201481</v>
      </c>
    </row>
    <row r="6441" spans="2:8">
      <c r="B6441" s="31">
        <v>36748</v>
      </c>
      <c r="C6441">
        <v>14.249238</v>
      </c>
      <c r="D6441">
        <f t="shared" si="203"/>
        <v>-16.9055702487389</v>
      </c>
      <c r="E6441">
        <v>-0.0140312064406532</v>
      </c>
      <c r="G6441">
        <v>6432</v>
      </c>
      <c r="H6441">
        <f ca="1" t="shared" si="204"/>
        <v>0.0117974331277717</v>
      </c>
    </row>
    <row r="6442" spans="2:8">
      <c r="B6442" s="31">
        <v>40969</v>
      </c>
      <c r="C6442">
        <v>255.140732</v>
      </c>
      <c r="D6442">
        <f t="shared" si="203"/>
        <v>-0.0989880126235587</v>
      </c>
      <c r="E6442">
        <v>-0.0140345877819304</v>
      </c>
      <c r="G6442">
        <v>6433</v>
      </c>
      <c r="H6442">
        <f ca="1" t="shared" si="204"/>
        <v>-0.0359415280929756</v>
      </c>
    </row>
    <row r="6443" spans="2:8">
      <c r="B6443" s="31">
        <v>41470</v>
      </c>
      <c r="C6443">
        <v>280.396606</v>
      </c>
      <c r="D6443">
        <f t="shared" si="203"/>
        <v>0.902476729693369</v>
      </c>
      <c r="E6443">
        <v>-0.0140405444137223</v>
      </c>
      <c r="G6443">
        <v>6434</v>
      </c>
      <c r="H6443">
        <f ca="1" t="shared" si="204"/>
        <v>0.00876495604601922</v>
      </c>
    </row>
    <row r="6444" spans="2:8">
      <c r="B6444" s="31">
        <v>36566</v>
      </c>
      <c r="C6444">
        <v>27.345194</v>
      </c>
      <c r="D6444">
        <f t="shared" si="203"/>
        <v>-0.116126950863834</v>
      </c>
      <c r="E6444">
        <v>-0.0140808655444171</v>
      </c>
      <c r="G6444">
        <v>6435</v>
      </c>
      <c r="H6444">
        <f ca="1" t="shared" si="204"/>
        <v>-0.00563163180947904</v>
      </c>
    </row>
    <row r="6445" spans="2:8">
      <c r="B6445" s="31">
        <v>33889</v>
      </c>
      <c r="C6445">
        <v>30.520708</v>
      </c>
      <c r="D6445">
        <f t="shared" si="203"/>
        <v>0</v>
      </c>
      <c r="E6445">
        <v>-0.014084633947548</v>
      </c>
      <c r="G6445">
        <v>6436</v>
      </c>
      <c r="H6445">
        <f ca="1" t="shared" si="204"/>
        <v>0.0498387546572845</v>
      </c>
    </row>
    <row r="6446" spans="2:8">
      <c r="B6446" s="31">
        <v>33885</v>
      </c>
      <c r="C6446">
        <v>30.520708</v>
      </c>
      <c r="D6446">
        <f t="shared" si="203"/>
        <v>-15.2274717218224</v>
      </c>
      <c r="E6446">
        <v>-0.014084633947548</v>
      </c>
      <c r="G6446">
        <v>6437</v>
      </c>
      <c r="H6446">
        <f ca="1" t="shared" si="204"/>
        <v>0.0307728323078605</v>
      </c>
    </row>
    <row r="6447" spans="2:8">
      <c r="B6447" s="31">
        <v>41984</v>
      </c>
      <c r="C6447">
        <v>495.273926</v>
      </c>
      <c r="D6447">
        <f t="shared" si="203"/>
        <v>0.197777564813699</v>
      </c>
      <c r="E6447">
        <v>-0.0140900896123492</v>
      </c>
      <c r="G6447">
        <v>6438</v>
      </c>
      <c r="H6447">
        <f ca="1" t="shared" si="204"/>
        <v>0.0610279259901417</v>
      </c>
    </row>
    <row r="6448" spans="2:8">
      <c r="B6448" s="31">
        <v>42342</v>
      </c>
      <c r="C6448">
        <v>397.319855</v>
      </c>
      <c r="D6448">
        <f t="shared" si="203"/>
        <v>0.255623676294758</v>
      </c>
      <c r="E6448">
        <v>-0.0141267896113573</v>
      </c>
      <c r="G6448">
        <v>6439</v>
      </c>
      <c r="H6448">
        <f ca="1" t="shared" si="204"/>
        <v>-0.00981662329530019</v>
      </c>
    </row>
    <row r="6449" spans="2:8">
      <c r="B6449" s="31">
        <v>41303</v>
      </c>
      <c r="C6449">
        <v>295.755493</v>
      </c>
      <c r="D6449">
        <f t="shared" si="203"/>
        <v>0.919060147430635</v>
      </c>
      <c r="E6449">
        <v>-0.0141331677650362</v>
      </c>
      <c r="G6449">
        <v>6440</v>
      </c>
      <c r="H6449">
        <f ca="1" t="shared" si="204"/>
        <v>-0.0107686924197183</v>
      </c>
    </row>
    <row r="6450" spans="2:8">
      <c r="B6450" s="31">
        <v>37449</v>
      </c>
      <c r="C6450">
        <v>23.938406</v>
      </c>
      <c r="D6450">
        <f t="shared" si="203"/>
        <v>0.386443775746806</v>
      </c>
      <c r="E6450">
        <v>-0.014134441532991</v>
      </c>
      <c r="G6450">
        <v>6441</v>
      </c>
      <c r="H6450">
        <f ca="1" t="shared" si="204"/>
        <v>0.03072771998967</v>
      </c>
    </row>
    <row r="6451" spans="2:8">
      <c r="B6451" s="31">
        <v>36781</v>
      </c>
      <c r="C6451">
        <v>14.687558</v>
      </c>
      <c r="D6451">
        <f t="shared" si="203"/>
        <v>-6.12902560112444</v>
      </c>
      <c r="E6451">
        <v>-0.01413591013564</v>
      </c>
      <c r="G6451">
        <v>6442</v>
      </c>
      <c r="H6451">
        <f ca="1" t="shared" si="204"/>
        <v>0.00162234701846201</v>
      </c>
    </row>
    <row r="6452" spans="2:8">
      <c r="B6452" s="31">
        <v>38727</v>
      </c>
      <c r="C6452">
        <v>104.707977</v>
      </c>
      <c r="D6452">
        <f t="shared" si="203"/>
        <v>0.261371595403853</v>
      </c>
      <c r="E6452">
        <v>-0.0141409951984843</v>
      </c>
      <c r="G6452">
        <v>6443</v>
      </c>
      <c r="H6452">
        <f ca="1" t="shared" si="204"/>
        <v>-0.0518006684553399</v>
      </c>
    </row>
    <row r="6453" spans="2:8">
      <c r="B6453" s="31">
        <v>38553</v>
      </c>
      <c r="C6453">
        <v>77.340286</v>
      </c>
      <c r="D6453">
        <f t="shared" si="203"/>
        <v>0.705417924107496</v>
      </c>
      <c r="E6453">
        <v>-0.0141457971851823</v>
      </c>
      <c r="G6453">
        <v>6444</v>
      </c>
      <c r="H6453">
        <f ca="1" t="shared" si="204"/>
        <v>0.0503959449034607</v>
      </c>
    </row>
    <row r="6454" spans="2:8">
      <c r="B6454" s="31">
        <v>34012</v>
      </c>
      <c r="C6454">
        <v>22.783062</v>
      </c>
      <c r="D6454">
        <f t="shared" si="203"/>
        <v>-1.60899935223808</v>
      </c>
      <c r="E6454">
        <v>-0.0141508195869369</v>
      </c>
      <c r="G6454">
        <v>6445</v>
      </c>
      <c r="H6454">
        <f ca="1" t="shared" si="204"/>
        <v>0.00617471134944342</v>
      </c>
    </row>
    <row r="6455" spans="2:8">
      <c r="B6455" s="31">
        <v>35354</v>
      </c>
      <c r="C6455">
        <v>59.440994</v>
      </c>
      <c r="D6455">
        <f t="shared" si="203"/>
        <v>-2.63531822835937</v>
      </c>
      <c r="E6455">
        <v>-0.0141599751848025</v>
      </c>
      <c r="G6455">
        <v>6446</v>
      </c>
      <c r="H6455">
        <f ca="1" t="shared" si="204"/>
        <v>-0.0156514077503549</v>
      </c>
    </row>
    <row r="6456" spans="2:8">
      <c r="B6456" s="31">
        <v>40484</v>
      </c>
      <c r="C6456">
        <v>216.086929</v>
      </c>
      <c r="D6456">
        <f t="shared" si="203"/>
        <v>0.0914288341799702</v>
      </c>
      <c r="E6456">
        <v>-0.0141651927498123</v>
      </c>
      <c r="G6456">
        <v>6447</v>
      </c>
      <c r="H6456">
        <f ca="1" t="shared" si="204"/>
        <v>-0.00242086525080192</v>
      </c>
    </row>
    <row r="6457" spans="2:8">
      <c r="B6457" s="31">
        <v>43846</v>
      </c>
      <c r="C6457">
        <v>196.330353</v>
      </c>
      <c r="D6457">
        <f t="shared" si="203"/>
        <v>-1.10706143333833</v>
      </c>
      <c r="E6457">
        <v>-0.0141736362079479</v>
      </c>
      <c r="G6457">
        <v>6448</v>
      </c>
      <c r="H6457">
        <f ca="1" t="shared" si="204"/>
        <v>0.0484647755397302</v>
      </c>
    </row>
    <row r="6458" spans="2:8">
      <c r="B6458" s="31">
        <v>44868</v>
      </c>
      <c r="C6458">
        <v>413.680115</v>
      </c>
      <c r="D6458">
        <f t="shared" si="203"/>
        <v>0.917709788878781</v>
      </c>
      <c r="E6458">
        <v>-0.0141742031762875</v>
      </c>
      <c r="G6458">
        <v>6449</v>
      </c>
      <c r="H6458">
        <f ca="1" t="shared" si="204"/>
        <v>0.0105166266714798</v>
      </c>
    </row>
    <row r="6459" spans="2:8">
      <c r="B6459" s="31">
        <v>36502</v>
      </c>
      <c r="C6459">
        <v>34.041824</v>
      </c>
      <c r="D6459">
        <f t="shared" si="203"/>
        <v>0.650091252454628</v>
      </c>
      <c r="E6459">
        <v>-0.014194098412588</v>
      </c>
      <c r="G6459">
        <v>6450</v>
      </c>
      <c r="H6459">
        <f ca="1" t="shared" si="204"/>
        <v>0.0460073811745512</v>
      </c>
    </row>
    <row r="6460" spans="2:8">
      <c r="B6460" s="31">
        <v>36847</v>
      </c>
      <c r="C6460">
        <v>11.911532</v>
      </c>
      <c r="D6460">
        <f t="shared" si="203"/>
        <v>-83.8154837681669</v>
      </c>
      <c r="E6460">
        <v>-0.0142026231386526</v>
      </c>
      <c r="G6460">
        <v>6451</v>
      </c>
      <c r="H6460">
        <f ca="1" t="shared" si="204"/>
        <v>0.0806460303858741</v>
      </c>
    </row>
    <row r="6461" spans="2:8">
      <c r="B6461" s="31">
        <v>45415</v>
      </c>
      <c r="C6461">
        <v>1010.282349</v>
      </c>
      <c r="D6461">
        <f t="shared" si="203"/>
        <v>0.623533707803104</v>
      </c>
      <c r="E6461">
        <v>-0.0142096048834364</v>
      </c>
      <c r="G6461">
        <v>6452</v>
      </c>
      <c r="H6461">
        <f ca="1" t="shared" si="204"/>
        <v>-0.0399417330091257</v>
      </c>
    </row>
    <row r="6462" spans="2:8">
      <c r="B6462" s="31">
        <v>42984</v>
      </c>
      <c r="C6462">
        <v>380.33725</v>
      </c>
      <c r="D6462">
        <f t="shared" si="203"/>
        <v>0.430180806639371</v>
      </c>
      <c r="E6462">
        <v>-0.0142409164498087</v>
      </c>
      <c r="G6462">
        <v>6453</v>
      </c>
      <c r="H6462">
        <f ca="1" t="shared" si="204"/>
        <v>0.0121012261013405</v>
      </c>
    </row>
    <row r="6463" spans="2:8">
      <c r="B6463" s="31">
        <v>40471</v>
      </c>
      <c r="C6463">
        <v>216.723465</v>
      </c>
      <c r="D6463">
        <f t="shared" si="203"/>
        <v>0.0671619614424308</v>
      </c>
      <c r="E6463">
        <v>-0.0142528544382584</v>
      </c>
      <c r="G6463">
        <v>6454</v>
      </c>
      <c r="H6463">
        <f ca="1" t="shared" si="204"/>
        <v>0.00674622165815214</v>
      </c>
    </row>
    <row r="6464" spans="2:8">
      <c r="B6464" s="31">
        <v>40695</v>
      </c>
      <c r="C6464">
        <v>202.167892</v>
      </c>
      <c r="D6464">
        <f t="shared" si="203"/>
        <v>0.498105520138678</v>
      </c>
      <c r="E6464">
        <v>-0.0142606324450374</v>
      </c>
      <c r="G6464">
        <v>6455</v>
      </c>
      <c r="H6464">
        <f ca="1" t="shared" si="204"/>
        <v>0.0696024984067471</v>
      </c>
    </row>
    <row r="6465" spans="2:8">
      <c r="B6465" s="31">
        <v>38700</v>
      </c>
      <c r="C6465">
        <v>101.466949</v>
      </c>
      <c r="D6465">
        <f t="shared" si="203"/>
        <v>-3.15527891747292</v>
      </c>
      <c r="E6465">
        <v>-0.0142685378270317</v>
      </c>
      <c r="G6465">
        <v>6456</v>
      </c>
      <c r="H6465">
        <f ca="1" t="shared" si="204"/>
        <v>0.0062745664211677</v>
      </c>
    </row>
    <row r="6466" spans="2:8">
      <c r="B6466" s="31">
        <v>41781</v>
      </c>
      <c r="C6466">
        <v>421.623474</v>
      </c>
      <c r="D6466">
        <f t="shared" si="203"/>
        <v>0.130338848258719</v>
      </c>
      <c r="E6466">
        <v>-0.0142758726000157</v>
      </c>
      <c r="G6466">
        <v>6457</v>
      </c>
      <c r="H6466">
        <f ca="1" t="shared" si="204"/>
        <v>0.0553439548809311</v>
      </c>
    </row>
    <row r="6467" spans="2:8">
      <c r="B6467" s="31">
        <v>41570</v>
      </c>
      <c r="C6467">
        <v>366.669556</v>
      </c>
      <c r="D6467">
        <f t="shared" si="203"/>
        <v>0.815499141139495</v>
      </c>
      <c r="E6467">
        <v>-0.0142800320188023</v>
      </c>
      <c r="G6467">
        <v>6458</v>
      </c>
      <c r="H6467">
        <f ca="1" t="shared" si="204"/>
        <v>0.0317290039785647</v>
      </c>
    </row>
    <row r="6468" spans="2:8">
      <c r="B6468" s="31">
        <v>38268</v>
      </c>
      <c r="C6468">
        <v>67.650848</v>
      </c>
      <c r="D6468">
        <f t="shared" si="203"/>
        <v>-0.809307238839046</v>
      </c>
      <c r="E6468">
        <v>-0.0142806044352912</v>
      </c>
      <c r="G6468">
        <v>6459</v>
      </c>
      <c r="H6468">
        <f ca="1" t="shared" si="204"/>
        <v>-0.0302670582569833</v>
      </c>
    </row>
    <row r="6469" spans="2:8">
      <c r="B6469" s="31">
        <v>38930</v>
      </c>
      <c r="C6469">
        <v>122.401169</v>
      </c>
      <c r="D6469">
        <f t="shared" si="203"/>
        <v>0.591460511296261</v>
      </c>
      <c r="E6469">
        <v>-0.0142838505079964</v>
      </c>
      <c r="G6469">
        <v>6460</v>
      </c>
      <c r="H6469">
        <f ca="1" t="shared" si="204"/>
        <v>-0.00876616943961765</v>
      </c>
    </row>
    <row r="6470" spans="2:8">
      <c r="B6470" s="31">
        <v>35436</v>
      </c>
      <c r="C6470">
        <v>50.005711</v>
      </c>
      <c r="D6470">
        <f t="shared" si="203"/>
        <v>0.39825205165066</v>
      </c>
      <c r="E6470">
        <v>-0.0142853883229458</v>
      </c>
      <c r="G6470">
        <v>6461</v>
      </c>
      <c r="H6470">
        <f ca="1" t="shared" si="204"/>
        <v>0.0132161293533084</v>
      </c>
    </row>
    <row r="6471" spans="2:8">
      <c r="B6471" s="31">
        <v>33876</v>
      </c>
      <c r="C6471">
        <v>30.090834</v>
      </c>
      <c r="D6471">
        <f t="shared" si="203"/>
        <v>0.5</v>
      </c>
      <c r="E6471">
        <v>-0.0142858785502588</v>
      </c>
      <c r="G6471">
        <v>6462</v>
      </c>
      <c r="H6471">
        <f ca="1" t="shared" si="204"/>
        <v>-0.0769413819233691</v>
      </c>
    </row>
    <row r="6472" spans="2:8">
      <c r="B6472" s="31">
        <v>33317</v>
      </c>
      <c r="C6472">
        <v>15.045417</v>
      </c>
      <c r="D6472">
        <f t="shared" si="203"/>
        <v>-7.49533748383312</v>
      </c>
      <c r="E6472">
        <v>-0.0142858785502588</v>
      </c>
      <c r="G6472">
        <v>6463</v>
      </c>
      <c r="H6472">
        <f ca="1" t="shared" si="204"/>
        <v>-0.0277171942432527</v>
      </c>
    </row>
    <row r="6473" spans="2:8">
      <c r="B6473" s="31">
        <v>39280</v>
      </c>
      <c r="C6473">
        <v>127.815895</v>
      </c>
      <c r="D6473">
        <f t="shared" si="203"/>
        <v>0.911620178382352</v>
      </c>
      <c r="E6473">
        <v>-0.0142892478279013</v>
      </c>
      <c r="G6473">
        <v>6464</v>
      </c>
      <c r="H6473">
        <f ca="1" t="shared" si="204"/>
        <v>-0.0165372430400218</v>
      </c>
    </row>
    <row r="6474" spans="2:8">
      <c r="B6474" s="31">
        <v>37018</v>
      </c>
      <c r="C6474">
        <v>11.296346</v>
      </c>
      <c r="D6474">
        <f t="shared" ref="D6474:D6537" si="205">(C6474-C6475)/C6474</f>
        <v>-30.0781080005871</v>
      </c>
      <c r="E6474">
        <v>-0.0142953305431686</v>
      </c>
      <c r="G6474">
        <v>6465</v>
      </c>
      <c r="H6474">
        <f ca="1" t="shared" si="204"/>
        <v>-0.041803654949359</v>
      </c>
    </row>
    <row r="6475" spans="2:8">
      <c r="B6475" s="31">
        <v>43200</v>
      </c>
      <c r="C6475">
        <v>351.069061</v>
      </c>
      <c r="D6475">
        <f t="shared" si="205"/>
        <v>0.684501058895646</v>
      </c>
      <c r="E6475">
        <v>-0.0142958481892542</v>
      </c>
      <c r="G6475">
        <v>6466</v>
      </c>
      <c r="H6475">
        <f ca="1" t="shared" ref="H6475:H6538" si="206">_xlfn.NORM.INV(RAND(),N$12,N$13)</f>
        <v>-0.00627828974514707</v>
      </c>
    </row>
    <row r="6476" spans="2:8">
      <c r="B6476" s="31">
        <v>44047</v>
      </c>
      <c r="C6476">
        <v>110.761917</v>
      </c>
      <c r="D6476">
        <f t="shared" si="205"/>
        <v>-0.163504826302347</v>
      </c>
      <c r="E6476">
        <v>-0.0143562520681183</v>
      </c>
      <c r="G6476">
        <v>6467</v>
      </c>
      <c r="H6476">
        <f ca="1" t="shared" si="206"/>
        <v>0.00951656786227208</v>
      </c>
    </row>
    <row r="6477" spans="2:8">
      <c r="B6477" s="31">
        <v>40228</v>
      </c>
      <c r="C6477">
        <v>128.872025</v>
      </c>
      <c r="D6477">
        <f t="shared" si="205"/>
        <v>0.340833093916232</v>
      </c>
      <c r="E6477">
        <v>-0.0143612936942675</v>
      </c>
      <c r="G6477">
        <v>6468</v>
      </c>
      <c r="H6477">
        <f ca="1" t="shared" si="206"/>
        <v>0.013344714437191</v>
      </c>
    </row>
    <row r="6478" spans="2:8">
      <c r="B6478" s="31">
        <v>39623</v>
      </c>
      <c r="C6478">
        <v>84.948174</v>
      </c>
      <c r="D6478">
        <f t="shared" si="205"/>
        <v>0.648304247246091</v>
      </c>
      <c r="E6478">
        <v>-0.0143832638474372</v>
      </c>
      <c r="G6478">
        <v>6469</v>
      </c>
      <c r="H6478">
        <f ca="1" t="shared" si="206"/>
        <v>-0.00172800575471045</v>
      </c>
    </row>
    <row r="6479" spans="2:8">
      <c r="B6479" s="31">
        <v>33897</v>
      </c>
      <c r="C6479">
        <v>29.875912</v>
      </c>
      <c r="D6479">
        <f t="shared" si="205"/>
        <v>-2.69116895912667</v>
      </c>
      <c r="E6479">
        <v>-0.0143880126571534</v>
      </c>
      <c r="G6479">
        <v>6470</v>
      </c>
      <c r="H6479">
        <f ca="1" t="shared" si="206"/>
        <v>0.00170657755069109</v>
      </c>
    </row>
    <row r="6480" spans="2:8">
      <c r="B6480" s="31">
        <v>39535</v>
      </c>
      <c r="C6480">
        <v>110.277039</v>
      </c>
      <c r="D6480">
        <f t="shared" si="205"/>
        <v>-3.0338095947607</v>
      </c>
      <c r="E6480">
        <v>-0.0143952269157317</v>
      </c>
      <c r="G6480">
        <v>6471</v>
      </c>
      <c r="H6480">
        <f ca="1" t="shared" si="206"/>
        <v>0.0154087165617756</v>
      </c>
    </row>
    <row r="6481" spans="2:8">
      <c r="B6481" s="31">
        <v>44622</v>
      </c>
      <c r="C6481">
        <v>444.836578</v>
      </c>
      <c r="D6481">
        <f t="shared" si="205"/>
        <v>0.731067331427947</v>
      </c>
      <c r="E6481">
        <v>-0.0144101391769991</v>
      </c>
      <c r="G6481">
        <v>6472</v>
      </c>
      <c r="H6481">
        <f ca="1" t="shared" si="206"/>
        <v>0.00795228806883624</v>
      </c>
    </row>
    <row r="6482" spans="2:8">
      <c r="B6482" s="31">
        <v>39489</v>
      </c>
      <c r="C6482">
        <v>119.631088</v>
      </c>
      <c r="D6482">
        <f t="shared" si="205"/>
        <v>0.821688807176944</v>
      </c>
      <c r="E6482">
        <v>-0.0144112206017887</v>
      </c>
      <c r="G6482">
        <v>6473</v>
      </c>
      <c r="H6482">
        <f ca="1" t="shared" si="206"/>
        <v>-0.00540610863458262</v>
      </c>
    </row>
    <row r="6483" spans="2:8">
      <c r="B6483" s="31">
        <v>37551</v>
      </c>
      <c r="C6483">
        <v>21.331562</v>
      </c>
      <c r="D6483">
        <f t="shared" si="205"/>
        <v>-0.047892929734822</v>
      </c>
      <c r="E6483">
        <v>-0.014419525396218</v>
      </c>
      <c r="G6483">
        <v>6474</v>
      </c>
      <c r="H6483">
        <f ca="1" t="shared" si="206"/>
        <v>0.00387343712202238</v>
      </c>
    </row>
    <row r="6484" spans="2:8">
      <c r="B6484" s="31">
        <v>33450</v>
      </c>
      <c r="C6484">
        <v>22.353193</v>
      </c>
      <c r="D6484">
        <f t="shared" si="205"/>
        <v>-16.7541717194497</v>
      </c>
      <c r="E6484">
        <v>-0.0144229059356307</v>
      </c>
      <c r="G6484">
        <v>6475</v>
      </c>
      <c r="H6484">
        <f ca="1" t="shared" si="206"/>
        <v>0.0865804560664724</v>
      </c>
    </row>
    <row r="6485" spans="2:8">
      <c r="B6485" s="31">
        <v>41733</v>
      </c>
      <c r="C6485">
        <v>396.862427</v>
      </c>
      <c r="D6485">
        <f t="shared" si="205"/>
        <v>-0.0323598459473211</v>
      </c>
      <c r="E6485">
        <v>-0.0144265912076378</v>
      </c>
      <c r="G6485">
        <v>6476</v>
      </c>
      <c r="H6485">
        <f ca="1" t="shared" si="206"/>
        <v>0.0293581193098761</v>
      </c>
    </row>
    <row r="6486" spans="2:8">
      <c r="B6486" s="31">
        <v>44938</v>
      </c>
      <c r="C6486">
        <v>409.704834</v>
      </c>
      <c r="D6486">
        <f t="shared" si="205"/>
        <v>0.836983773542686</v>
      </c>
      <c r="E6486">
        <v>-0.0144329978786631</v>
      </c>
      <c r="G6486">
        <v>6477</v>
      </c>
      <c r="H6486">
        <f ca="1" t="shared" si="206"/>
        <v>0.04202833949069</v>
      </c>
    </row>
    <row r="6487" spans="2:8">
      <c r="B6487" s="31">
        <v>38476</v>
      </c>
      <c r="C6487">
        <v>66.788536</v>
      </c>
      <c r="D6487">
        <f t="shared" si="205"/>
        <v>-1.51549632709422</v>
      </c>
      <c r="E6487">
        <v>-0.0144649824335124</v>
      </c>
      <c r="G6487">
        <v>6478</v>
      </c>
      <c r="H6487">
        <f ca="1" t="shared" si="206"/>
        <v>0.0158486859820474</v>
      </c>
    </row>
    <row r="6488" spans="2:8">
      <c r="B6488" s="31">
        <v>43777</v>
      </c>
      <c r="C6488">
        <v>168.006317</v>
      </c>
      <c r="D6488">
        <f t="shared" si="205"/>
        <v>0.911726634659815</v>
      </c>
      <c r="E6488">
        <v>-0.0144926693440939</v>
      </c>
      <c r="G6488">
        <v>6479</v>
      </c>
      <c r="H6488">
        <f ca="1" t="shared" si="206"/>
        <v>-0.00806969142628421</v>
      </c>
    </row>
    <row r="6489" spans="2:8">
      <c r="B6489" s="31">
        <v>33319</v>
      </c>
      <c r="C6489">
        <v>14.830483</v>
      </c>
      <c r="D6489">
        <f t="shared" si="205"/>
        <v>-2.02325615423314</v>
      </c>
      <c r="E6489">
        <v>-0.0144927174657765</v>
      </c>
      <c r="G6489">
        <v>6480</v>
      </c>
      <c r="H6489">
        <f ca="1" t="shared" si="206"/>
        <v>0.0207499378406667</v>
      </c>
    </row>
    <row r="6490" spans="2:8">
      <c r="B6490" s="31">
        <v>34688</v>
      </c>
      <c r="C6490">
        <v>44.836349</v>
      </c>
      <c r="D6490">
        <f t="shared" si="205"/>
        <v>0.514973687978029</v>
      </c>
      <c r="E6490">
        <v>-0.0144928615842473</v>
      </c>
      <c r="G6490">
        <v>6481</v>
      </c>
      <c r="H6490">
        <f ca="1" t="shared" si="206"/>
        <v>0.0251829828420266</v>
      </c>
    </row>
    <row r="6491" spans="2:8">
      <c r="B6491" s="31">
        <v>37315</v>
      </c>
      <c r="C6491">
        <v>21.746809</v>
      </c>
      <c r="D6491">
        <f t="shared" si="205"/>
        <v>-22.0075946314698</v>
      </c>
      <c r="E6491">
        <v>-0.0144979891072754</v>
      </c>
      <c r="G6491">
        <v>6482</v>
      </c>
      <c r="H6491">
        <f ca="1" t="shared" si="206"/>
        <v>-0.0334500476934224</v>
      </c>
    </row>
    <row r="6492" spans="2:8">
      <c r="B6492" s="31">
        <v>44511</v>
      </c>
      <c r="C6492">
        <v>500.341766</v>
      </c>
      <c r="D6492">
        <f t="shared" si="205"/>
        <v>0.826781440428461</v>
      </c>
      <c r="E6492">
        <v>-0.0144999168428405</v>
      </c>
      <c r="G6492">
        <v>6483</v>
      </c>
      <c r="H6492">
        <f ca="1" t="shared" si="206"/>
        <v>-0.0719185064421466</v>
      </c>
    </row>
    <row r="6493" spans="2:8">
      <c r="B6493" s="31">
        <v>38642</v>
      </c>
      <c r="C6493">
        <v>86.66848</v>
      </c>
      <c r="D6493">
        <f t="shared" si="205"/>
        <v>0.124904717378221</v>
      </c>
      <c r="E6493">
        <v>-0.014521715391801</v>
      </c>
      <c r="G6493">
        <v>6484</v>
      </c>
      <c r="H6493">
        <f ca="1" t="shared" si="206"/>
        <v>-0.0183189544794401</v>
      </c>
    </row>
    <row r="6494" spans="2:8">
      <c r="B6494" s="31">
        <v>38546</v>
      </c>
      <c r="C6494">
        <v>75.843178</v>
      </c>
      <c r="D6494">
        <f t="shared" si="205"/>
        <v>0.0526029908715059</v>
      </c>
      <c r="E6494">
        <v>-0.0145334627196134</v>
      </c>
      <c r="G6494">
        <v>6485</v>
      </c>
      <c r="H6494">
        <f ca="1" t="shared" si="206"/>
        <v>-0.028627190577628</v>
      </c>
    </row>
    <row r="6495" spans="2:8">
      <c r="B6495" s="31">
        <v>38540</v>
      </c>
      <c r="C6495">
        <v>71.8536</v>
      </c>
      <c r="D6495">
        <f t="shared" si="205"/>
        <v>-1.15849677677945</v>
      </c>
      <c r="E6495">
        <v>-0.0145388679203268</v>
      </c>
      <c r="G6495">
        <v>6486</v>
      </c>
      <c r="H6495">
        <f ca="1" t="shared" si="206"/>
        <v>0.00841462465924269</v>
      </c>
    </row>
    <row r="6496" spans="2:8">
      <c r="B6496" s="31">
        <v>40302</v>
      </c>
      <c r="C6496">
        <v>155.095764</v>
      </c>
      <c r="D6496">
        <f t="shared" si="205"/>
        <v>0.704984553930177</v>
      </c>
      <c r="E6496">
        <v>-0.0145451425739777</v>
      </c>
      <c r="G6496">
        <v>6487</v>
      </c>
      <c r="H6496">
        <f ca="1" t="shared" si="206"/>
        <v>-0.0122155609305251</v>
      </c>
    </row>
    <row r="6497" spans="2:8">
      <c r="B6497" s="31">
        <v>37889</v>
      </c>
      <c r="C6497">
        <v>45.755646</v>
      </c>
      <c r="D6497">
        <f t="shared" si="205"/>
        <v>-0.385747192816379</v>
      </c>
      <c r="E6497">
        <v>-0.0145722562850496</v>
      </c>
      <c r="G6497">
        <v>6488</v>
      </c>
      <c r="H6497">
        <f ca="1" t="shared" si="206"/>
        <v>-0.0300233017989815</v>
      </c>
    </row>
    <row r="6498" spans="2:8">
      <c r="B6498" s="31">
        <v>35600</v>
      </c>
      <c r="C6498">
        <v>63.405758</v>
      </c>
      <c r="D6498">
        <f t="shared" si="205"/>
        <v>-1.01086007046868</v>
      </c>
      <c r="E6498">
        <v>-0.0145920501415661</v>
      </c>
      <c r="G6498">
        <v>6489</v>
      </c>
      <c r="H6498">
        <f ca="1" t="shared" si="206"/>
        <v>0.0215734527473667</v>
      </c>
    </row>
    <row r="6499" spans="2:8">
      <c r="B6499" s="31">
        <v>39387</v>
      </c>
      <c r="C6499">
        <v>127.500107</v>
      </c>
      <c r="D6499">
        <f t="shared" si="205"/>
        <v>0.0651858511773642</v>
      </c>
      <c r="E6499">
        <v>-0.0145924112832312</v>
      </c>
      <c r="G6499">
        <v>6490</v>
      </c>
      <c r="H6499">
        <f ca="1" t="shared" si="206"/>
        <v>0.0300086903949602</v>
      </c>
    </row>
    <row r="6500" spans="2:8">
      <c r="B6500" s="31">
        <v>39184</v>
      </c>
      <c r="C6500">
        <v>119.188904</v>
      </c>
      <c r="D6500">
        <f t="shared" si="205"/>
        <v>0.627455681612778</v>
      </c>
      <c r="E6500">
        <v>-0.014598590486242</v>
      </c>
      <c r="G6500">
        <v>6491</v>
      </c>
      <c r="H6500">
        <f ca="1" t="shared" si="206"/>
        <v>0.0060691945332748</v>
      </c>
    </row>
    <row r="6501" spans="2:8">
      <c r="B6501" s="31">
        <v>34736</v>
      </c>
      <c r="C6501">
        <v>44.403149</v>
      </c>
      <c r="D6501">
        <f t="shared" si="205"/>
        <v>0.441330816424754</v>
      </c>
      <c r="E6501">
        <v>-0.0146340747139353</v>
      </c>
      <c r="G6501">
        <v>6492</v>
      </c>
      <c r="H6501">
        <f ca="1" t="shared" si="206"/>
        <v>0.0101539518818925</v>
      </c>
    </row>
    <row r="6502" spans="2:8">
      <c r="B6502" s="31">
        <v>39881</v>
      </c>
      <c r="C6502">
        <v>24.806671</v>
      </c>
      <c r="D6502">
        <f t="shared" si="205"/>
        <v>-16.1048366788111</v>
      </c>
      <c r="E6502">
        <v>-0.0146360630170811</v>
      </c>
      <c r="G6502">
        <v>6493</v>
      </c>
      <c r="H6502">
        <f ca="1" t="shared" si="206"/>
        <v>-0.00131532730160102</v>
      </c>
    </row>
    <row r="6503" spans="2:8">
      <c r="B6503" s="31">
        <v>43027</v>
      </c>
      <c r="C6503">
        <v>424.314056</v>
      </c>
      <c r="D6503">
        <f t="shared" si="205"/>
        <v>0.168857521891757</v>
      </c>
      <c r="E6503">
        <v>-0.0146387467305585</v>
      </c>
      <c r="G6503">
        <v>6494</v>
      </c>
      <c r="H6503">
        <f ca="1" t="shared" si="206"/>
        <v>-0.0108524015455651</v>
      </c>
    </row>
    <row r="6504" spans="2:8">
      <c r="B6504" s="31">
        <v>42381</v>
      </c>
      <c r="C6504">
        <v>352.665436</v>
      </c>
      <c r="D6504">
        <f t="shared" si="205"/>
        <v>0.629538053170598</v>
      </c>
      <c r="E6504">
        <v>-0.0146479679397899</v>
      </c>
      <c r="G6504">
        <v>6495</v>
      </c>
      <c r="H6504">
        <f ca="1" t="shared" si="206"/>
        <v>0.0103093121541604</v>
      </c>
    </row>
    <row r="6505" spans="2:8">
      <c r="B6505" s="31">
        <v>40211</v>
      </c>
      <c r="C6505">
        <v>130.649124</v>
      </c>
      <c r="D6505">
        <f t="shared" si="205"/>
        <v>-2.42459649404155</v>
      </c>
      <c r="E6505">
        <v>-0.0146592793075291</v>
      </c>
      <c r="G6505">
        <v>6496</v>
      </c>
      <c r="H6505">
        <f ca="1" t="shared" si="206"/>
        <v>0.00351658800254607</v>
      </c>
    </row>
    <row r="6506" spans="2:8">
      <c r="B6506" s="31">
        <v>44818</v>
      </c>
      <c r="C6506">
        <v>447.420532</v>
      </c>
      <c r="D6506">
        <f t="shared" si="205"/>
        <v>0.737773645577803</v>
      </c>
      <c r="E6506">
        <v>-0.0146601117536555</v>
      </c>
      <c r="G6506">
        <v>6497</v>
      </c>
      <c r="H6506">
        <f ca="1" t="shared" si="206"/>
        <v>-0.0679218089557405</v>
      </c>
    </row>
    <row r="6507" spans="2:8">
      <c r="B6507" s="31">
        <v>40136</v>
      </c>
      <c r="C6507">
        <v>117.325455</v>
      </c>
      <c r="D6507">
        <f t="shared" si="205"/>
        <v>0.708828710700504</v>
      </c>
      <c r="E6507">
        <v>-0.0146759541652747</v>
      </c>
      <c r="G6507">
        <v>6498</v>
      </c>
      <c r="H6507">
        <f ca="1" t="shared" si="206"/>
        <v>0.0490690010356228</v>
      </c>
    </row>
    <row r="6508" spans="2:8">
      <c r="B6508" s="31">
        <v>37819</v>
      </c>
      <c r="C6508">
        <v>34.161804</v>
      </c>
      <c r="D6508">
        <f t="shared" si="205"/>
        <v>-0.211404936343526</v>
      </c>
      <c r="E6508">
        <v>-0.014695740306923</v>
      </c>
      <c r="G6508">
        <v>6499</v>
      </c>
      <c r="H6508">
        <f ca="1" t="shared" si="206"/>
        <v>-0.00487859549217695</v>
      </c>
    </row>
    <row r="6509" spans="2:8">
      <c r="B6509" s="31">
        <v>35402</v>
      </c>
      <c r="C6509">
        <v>41.383778</v>
      </c>
      <c r="D6509">
        <f t="shared" si="205"/>
        <v>-3.32747942925849</v>
      </c>
      <c r="E6509">
        <v>-0.0146984163698153</v>
      </c>
      <c r="G6509">
        <v>6500</v>
      </c>
      <c r="H6509">
        <f ca="1" t="shared" si="206"/>
        <v>0.0331455917134325</v>
      </c>
    </row>
    <row r="6510" spans="2:8">
      <c r="B6510" s="31">
        <v>43544</v>
      </c>
      <c r="C6510">
        <v>179.087448</v>
      </c>
      <c r="D6510">
        <f t="shared" si="205"/>
        <v>-0.253317317917222</v>
      </c>
      <c r="E6510">
        <v>-0.014706039029603</v>
      </c>
      <c r="G6510">
        <v>6501</v>
      </c>
      <c r="H6510">
        <f ca="1" t="shared" si="206"/>
        <v>-0.0129656569983134</v>
      </c>
    </row>
    <row r="6511" spans="2:8">
      <c r="B6511" s="31">
        <v>41155</v>
      </c>
      <c r="C6511">
        <v>224.4534</v>
      </c>
      <c r="D6511">
        <f t="shared" si="205"/>
        <v>0.654559128977329</v>
      </c>
      <c r="E6511">
        <v>-0.0147250342387329</v>
      </c>
      <c r="G6511">
        <v>6502</v>
      </c>
      <c r="H6511">
        <f ca="1" t="shared" si="206"/>
        <v>0.00516123021719551</v>
      </c>
    </row>
    <row r="6512" spans="2:8">
      <c r="B6512" s="31">
        <v>38385</v>
      </c>
      <c r="C6512">
        <v>77.535378</v>
      </c>
      <c r="D6512">
        <f t="shared" si="205"/>
        <v>0.737376091724219</v>
      </c>
      <c r="E6512">
        <v>-0.0147257810492652</v>
      </c>
      <c r="G6512">
        <v>6503</v>
      </c>
      <c r="H6512">
        <f ca="1" t="shared" si="206"/>
        <v>-0.0352462249211232</v>
      </c>
    </row>
    <row r="6513" spans="2:8">
      <c r="B6513" s="31">
        <v>37529</v>
      </c>
      <c r="C6513">
        <v>20.362644</v>
      </c>
      <c r="D6513">
        <f t="shared" si="205"/>
        <v>-19.3610792390222</v>
      </c>
      <c r="E6513">
        <v>-0.0147281463055584</v>
      </c>
      <c r="G6513">
        <v>6504</v>
      </c>
      <c r="H6513">
        <f ca="1" t="shared" si="206"/>
        <v>0.0530864754728234</v>
      </c>
    </row>
    <row r="6514" spans="2:8">
      <c r="B6514" s="31">
        <v>42339</v>
      </c>
      <c r="C6514">
        <v>414.605408</v>
      </c>
      <c r="D6514">
        <f t="shared" si="205"/>
        <v>-0.341623710803116</v>
      </c>
      <c r="E6514">
        <v>-0.0147357629256973</v>
      </c>
      <c r="G6514">
        <v>6505</v>
      </c>
      <c r="H6514">
        <f ca="1" t="shared" si="206"/>
        <v>0.00723015699913381</v>
      </c>
    </row>
    <row r="6515" spans="2:8">
      <c r="B6515" s="31">
        <v>45085</v>
      </c>
      <c r="C6515">
        <v>556.244446</v>
      </c>
      <c r="D6515">
        <f t="shared" si="205"/>
        <v>0.971880896766743</v>
      </c>
      <c r="E6515">
        <v>-0.0147400950408769</v>
      </c>
      <c r="G6515">
        <v>6506</v>
      </c>
      <c r="H6515">
        <f ca="1" t="shared" si="206"/>
        <v>0.00374394581717704</v>
      </c>
    </row>
    <row r="6516" spans="2:8">
      <c r="B6516" s="31">
        <v>37221</v>
      </c>
      <c r="C6516">
        <v>15.641095</v>
      </c>
      <c r="D6516">
        <f t="shared" si="205"/>
        <v>-18.7976068811039</v>
      </c>
      <c r="E6516">
        <v>-0.0147491591861056</v>
      </c>
      <c r="G6516">
        <v>6507</v>
      </c>
      <c r="H6516">
        <f ca="1" t="shared" si="206"/>
        <v>0.0436280606388795</v>
      </c>
    </row>
    <row r="6517" spans="2:8">
      <c r="B6517" s="31">
        <v>41296</v>
      </c>
      <c r="C6517">
        <v>309.65625</v>
      </c>
      <c r="D6517">
        <f t="shared" si="205"/>
        <v>0.446048988192552</v>
      </c>
      <c r="E6517">
        <v>-0.01475438328792</v>
      </c>
      <c r="G6517">
        <v>6508</v>
      </c>
      <c r="H6517">
        <f ca="1" t="shared" si="206"/>
        <v>-0.004535232665308</v>
      </c>
    </row>
    <row r="6518" spans="2:8">
      <c r="B6518" s="31">
        <v>43616</v>
      </c>
      <c r="C6518">
        <v>171.534393</v>
      </c>
      <c r="D6518">
        <f t="shared" si="205"/>
        <v>0.745638683666196</v>
      </c>
      <c r="E6518">
        <v>-0.014773952649834</v>
      </c>
      <c r="G6518">
        <v>6509</v>
      </c>
      <c r="H6518">
        <f ca="1" t="shared" si="206"/>
        <v>0.00160787538491572</v>
      </c>
    </row>
    <row r="6519" spans="2:8">
      <c r="B6519" s="31">
        <v>34474</v>
      </c>
      <c r="C6519">
        <v>43.631714</v>
      </c>
      <c r="D6519">
        <f t="shared" si="205"/>
        <v>-0.920809528591978</v>
      </c>
      <c r="E6519">
        <v>-0.0147781955116408</v>
      </c>
      <c r="G6519">
        <v>6510</v>
      </c>
      <c r="H6519">
        <f ca="1" t="shared" si="206"/>
        <v>-0.0147842470698914</v>
      </c>
    </row>
    <row r="6520" spans="2:8">
      <c r="B6520" s="31">
        <v>38027</v>
      </c>
      <c r="C6520">
        <v>83.808212</v>
      </c>
      <c r="D6520">
        <f t="shared" si="205"/>
        <v>-4.33032279700705</v>
      </c>
      <c r="E6520">
        <v>-0.0147883837445429</v>
      </c>
      <c r="G6520">
        <v>6511</v>
      </c>
      <c r="H6520">
        <f ca="1" t="shared" si="206"/>
        <v>0.0327721824936261</v>
      </c>
    </row>
    <row r="6521" spans="2:8">
      <c r="B6521" s="31">
        <v>44658</v>
      </c>
      <c r="C6521">
        <v>446.724823</v>
      </c>
      <c r="D6521">
        <f t="shared" si="205"/>
        <v>0.802161255767065</v>
      </c>
      <c r="E6521">
        <v>-0.0147942260195378</v>
      </c>
      <c r="G6521">
        <v>6512</v>
      </c>
      <c r="H6521">
        <f ca="1" t="shared" si="206"/>
        <v>-0.0472968056907964</v>
      </c>
    </row>
    <row r="6522" spans="2:8">
      <c r="B6522" s="31">
        <v>38678</v>
      </c>
      <c r="C6522">
        <v>88.379478</v>
      </c>
      <c r="D6522">
        <f t="shared" si="205"/>
        <v>0.858958218784682</v>
      </c>
      <c r="E6522">
        <v>-0.0147992048561317</v>
      </c>
      <c r="G6522">
        <v>6513</v>
      </c>
      <c r="H6522">
        <f ca="1" t="shared" si="206"/>
        <v>-0.0406577496570443</v>
      </c>
    </row>
    <row r="6523" spans="2:8">
      <c r="B6523" s="31">
        <v>37033</v>
      </c>
      <c r="C6523">
        <v>12.465199</v>
      </c>
      <c r="D6523">
        <f t="shared" si="205"/>
        <v>-21.3695858365358</v>
      </c>
      <c r="E6523">
        <v>-0.0148055398072666</v>
      </c>
      <c r="G6523">
        <v>6514</v>
      </c>
      <c r="H6523">
        <f ca="1" t="shared" si="206"/>
        <v>-0.0944930651906839</v>
      </c>
    </row>
    <row r="6524" spans="2:8">
      <c r="B6524" s="31">
        <v>41351</v>
      </c>
      <c r="C6524">
        <v>278.841339</v>
      </c>
      <c r="D6524">
        <f t="shared" si="205"/>
        <v>-0.189884111838955</v>
      </c>
      <c r="E6524">
        <v>-0.01481590575779</v>
      </c>
      <c r="G6524">
        <v>6515</v>
      </c>
      <c r="H6524">
        <f ca="1" t="shared" si="206"/>
        <v>-0.0123967509067693</v>
      </c>
    </row>
    <row r="6525" spans="2:8">
      <c r="B6525" s="31">
        <v>43180</v>
      </c>
      <c r="C6525">
        <v>331.788879</v>
      </c>
      <c r="D6525">
        <f t="shared" si="205"/>
        <v>0.121311989483529</v>
      </c>
      <c r="E6525">
        <v>-0.0148269074443571</v>
      </c>
      <c r="G6525">
        <v>6516</v>
      </c>
      <c r="H6525">
        <f ca="1" t="shared" si="206"/>
        <v>0.02461826643881</v>
      </c>
    </row>
    <row r="6526" spans="2:8">
      <c r="B6526" s="31">
        <v>44426</v>
      </c>
      <c r="C6526">
        <v>291.53891</v>
      </c>
      <c r="D6526">
        <f t="shared" si="205"/>
        <v>0.260117008052201</v>
      </c>
      <c r="E6526">
        <v>-0.0148287273215091</v>
      </c>
      <c r="G6526">
        <v>6517</v>
      </c>
      <c r="H6526">
        <f ca="1" t="shared" si="206"/>
        <v>-0.0125706932880875</v>
      </c>
    </row>
    <row r="6527" spans="2:8">
      <c r="B6527" s="31">
        <v>41107</v>
      </c>
      <c r="C6527">
        <v>215.704681</v>
      </c>
      <c r="D6527">
        <f t="shared" si="205"/>
        <v>0.733530873166355</v>
      </c>
      <c r="E6527">
        <v>-0.0148294973719184</v>
      </c>
      <c r="G6527">
        <v>6518</v>
      </c>
      <c r="H6527">
        <f ca="1" t="shared" si="206"/>
        <v>0.013489117902746</v>
      </c>
    </row>
    <row r="6528" spans="2:8">
      <c r="B6528" s="31">
        <v>35590</v>
      </c>
      <c r="C6528">
        <v>57.478638</v>
      </c>
      <c r="D6528">
        <f t="shared" si="205"/>
        <v>-3.38698112505728</v>
      </c>
      <c r="E6528">
        <v>-0.0148388345597194</v>
      </c>
      <c r="G6528">
        <v>6519</v>
      </c>
      <c r="H6528">
        <f ca="1" t="shared" si="206"/>
        <v>-0.071253987718743</v>
      </c>
    </row>
    <row r="6529" spans="2:8">
      <c r="B6529" s="31">
        <v>41165</v>
      </c>
      <c r="C6529">
        <v>252.1577</v>
      </c>
      <c r="D6529">
        <f t="shared" si="205"/>
        <v>0.826484212062531</v>
      </c>
      <c r="E6529">
        <v>-0.0148421126937626</v>
      </c>
      <c r="G6529">
        <v>6520</v>
      </c>
      <c r="H6529">
        <f ca="1" t="shared" si="206"/>
        <v>-0.010871883214138</v>
      </c>
    </row>
    <row r="6530" spans="2:8">
      <c r="B6530" s="31">
        <v>34738</v>
      </c>
      <c r="C6530">
        <v>43.753342</v>
      </c>
      <c r="D6530">
        <f t="shared" si="205"/>
        <v>0</v>
      </c>
      <c r="E6530">
        <v>-0.0148515969362979</v>
      </c>
      <c r="G6530">
        <v>6521</v>
      </c>
      <c r="H6530">
        <f ca="1" t="shared" si="206"/>
        <v>-0.0197284496525007</v>
      </c>
    </row>
    <row r="6531" spans="2:8">
      <c r="B6531" s="31">
        <v>34499</v>
      </c>
      <c r="C6531">
        <v>43.753342</v>
      </c>
      <c r="D6531">
        <f t="shared" si="205"/>
        <v>-7.94148005882613</v>
      </c>
      <c r="E6531">
        <v>-0.0148515969362979</v>
      </c>
      <c r="G6531">
        <v>6522</v>
      </c>
      <c r="H6531">
        <f ca="1" t="shared" si="206"/>
        <v>0.0426627405955684</v>
      </c>
    </row>
    <row r="6532" spans="2:8">
      <c r="B6532" s="31">
        <v>43132</v>
      </c>
      <c r="C6532">
        <v>391.219635</v>
      </c>
      <c r="D6532">
        <f t="shared" si="205"/>
        <v>-0.400863762883476</v>
      </c>
      <c r="E6532">
        <v>-0.0148609718937037</v>
      </c>
      <c r="G6532">
        <v>6523</v>
      </c>
      <c r="H6532">
        <f ca="1" t="shared" si="206"/>
        <v>-0.0550152773566494</v>
      </c>
    </row>
    <row r="6533" spans="2:8">
      <c r="B6533" s="31">
        <v>42649</v>
      </c>
      <c r="C6533">
        <v>548.04541</v>
      </c>
      <c r="D6533">
        <f t="shared" si="205"/>
        <v>0.408559314455348</v>
      </c>
      <c r="E6533">
        <v>-0.0148699612318623</v>
      </c>
      <c r="G6533">
        <v>6524</v>
      </c>
      <c r="H6533">
        <f ca="1" t="shared" si="206"/>
        <v>-0.0350237134784322</v>
      </c>
    </row>
    <row r="6534" spans="2:8">
      <c r="B6534" s="31">
        <v>44231</v>
      </c>
      <c r="C6534">
        <v>324.136353</v>
      </c>
      <c r="D6534">
        <f t="shared" si="205"/>
        <v>-0.350145838162127</v>
      </c>
      <c r="E6534">
        <v>-0.0148705875024145</v>
      </c>
      <c r="G6534">
        <v>6525</v>
      </c>
      <c r="H6534">
        <f ca="1" t="shared" si="206"/>
        <v>0.0200795493352663</v>
      </c>
    </row>
    <row r="6535" spans="2:8">
      <c r="B6535" s="31">
        <v>42949</v>
      </c>
      <c r="C6535">
        <v>437.631348</v>
      </c>
      <c r="D6535">
        <f t="shared" si="205"/>
        <v>0.976383965528904</v>
      </c>
      <c r="E6535">
        <v>-0.0148745103150152</v>
      </c>
      <c r="G6535">
        <v>6526</v>
      </c>
      <c r="H6535">
        <f ca="1" t="shared" si="206"/>
        <v>0.0137360346828737</v>
      </c>
    </row>
    <row r="6536" spans="2:8">
      <c r="B6536" s="31">
        <v>36976</v>
      </c>
      <c r="C6536">
        <v>10.335117</v>
      </c>
      <c r="D6536">
        <f t="shared" si="205"/>
        <v>-40.9738949254275</v>
      </c>
      <c r="E6536">
        <v>-0.0148810119904786</v>
      </c>
      <c r="G6536">
        <v>6527</v>
      </c>
      <c r="H6536">
        <f ca="1" t="shared" si="206"/>
        <v>-0.0144351073037254</v>
      </c>
    </row>
    <row r="6537" spans="2:8">
      <c r="B6537" s="31">
        <v>44978</v>
      </c>
      <c r="C6537">
        <v>433.805115</v>
      </c>
      <c r="D6537">
        <f t="shared" si="205"/>
        <v>-0.465837245833305</v>
      </c>
      <c r="E6537">
        <v>-0.0148911775740589</v>
      </c>
      <c r="G6537">
        <v>6528</v>
      </c>
      <c r="H6537">
        <f ca="1" t="shared" si="206"/>
        <v>-0.00294698351621073</v>
      </c>
    </row>
    <row r="6538" spans="2:8">
      <c r="B6538" s="31">
        <v>45224</v>
      </c>
      <c r="C6538">
        <v>635.887695</v>
      </c>
      <c r="D6538">
        <f t="shared" ref="D6538:D6601" si="207">(C6538-C6539)/C6538</f>
        <v>0.977277163697907</v>
      </c>
      <c r="E6538">
        <v>-0.0148937683091981</v>
      </c>
      <c r="G6538">
        <v>6529</v>
      </c>
      <c r="H6538">
        <f ca="1" t="shared" si="206"/>
        <v>-0.0273802050916482</v>
      </c>
    </row>
    <row r="6539" spans="2:8">
      <c r="B6539" s="31">
        <v>36922</v>
      </c>
      <c r="C6539">
        <v>14.449172</v>
      </c>
      <c r="D6539">
        <f t="shared" si="207"/>
        <v>-29.9204227065745</v>
      </c>
      <c r="E6539">
        <v>-0.0149015459155721</v>
      </c>
      <c r="G6539">
        <v>6530</v>
      </c>
      <c r="H6539">
        <f ca="1" t="shared" ref="H6539:H6602" si="208">_xlfn.NORM.INV(RAND(),N$12,N$13)</f>
        <v>-0.0422848513618828</v>
      </c>
    </row>
    <row r="6540" spans="2:8">
      <c r="B6540" s="31">
        <v>42899</v>
      </c>
      <c r="C6540">
        <v>446.774506</v>
      </c>
      <c r="D6540">
        <f t="shared" si="207"/>
        <v>0.95383779574925</v>
      </c>
      <c r="E6540">
        <v>-0.0149038517430537</v>
      </c>
      <c r="G6540">
        <v>6531</v>
      </c>
      <c r="H6540">
        <f ca="1" t="shared" si="208"/>
        <v>-0.00682579550368104</v>
      </c>
    </row>
    <row r="6541" spans="2:8">
      <c r="B6541" s="31">
        <v>37361</v>
      </c>
      <c r="C6541">
        <v>20.624096</v>
      </c>
      <c r="D6541">
        <f t="shared" si="207"/>
        <v>-19.9820290789958</v>
      </c>
      <c r="E6541">
        <v>-0.0149143021832326</v>
      </c>
      <c r="G6541">
        <v>6532</v>
      </c>
      <c r="H6541">
        <f ca="1" t="shared" si="208"/>
        <v>-0.0321159780293626</v>
      </c>
    </row>
    <row r="6542" spans="2:8">
      <c r="B6542" s="31">
        <v>42163</v>
      </c>
      <c r="C6542">
        <v>432.735382</v>
      </c>
      <c r="D6542">
        <f t="shared" si="207"/>
        <v>0.966721889175219</v>
      </c>
      <c r="E6542">
        <v>-0.0149219945227404</v>
      </c>
      <c r="G6542">
        <v>6533</v>
      </c>
      <c r="H6542">
        <f ca="1" t="shared" si="208"/>
        <v>0.00783794912111868</v>
      </c>
    </row>
    <row r="6543" spans="2:8">
      <c r="B6543" s="31">
        <v>33261</v>
      </c>
      <c r="C6543">
        <v>14.400616</v>
      </c>
      <c r="D6543">
        <f t="shared" si="207"/>
        <v>-2.02325615793102</v>
      </c>
      <c r="E6543">
        <v>-0.0149250559837163</v>
      </c>
      <c r="G6543">
        <v>6534</v>
      </c>
      <c r="H6543">
        <f ca="1" t="shared" si="208"/>
        <v>0.0119857888799842</v>
      </c>
    </row>
    <row r="6544" spans="2:8">
      <c r="B6544" s="31">
        <v>34674</v>
      </c>
      <c r="C6544">
        <v>43.536751</v>
      </c>
      <c r="D6544">
        <f t="shared" si="207"/>
        <v>-0.689718578219123</v>
      </c>
      <c r="E6544">
        <v>-0.0149252065226456</v>
      </c>
      <c r="G6544">
        <v>6535</v>
      </c>
      <c r="H6544">
        <f ca="1" t="shared" si="208"/>
        <v>-0.0100261523547112</v>
      </c>
    </row>
    <row r="6545" spans="2:8">
      <c r="B6545" s="31">
        <v>38110</v>
      </c>
      <c r="C6545">
        <v>73.564857</v>
      </c>
      <c r="D6545">
        <f t="shared" si="207"/>
        <v>0.128146487119522</v>
      </c>
      <c r="E6545">
        <v>-0.0149317220857236</v>
      </c>
      <c r="G6545">
        <v>6536</v>
      </c>
      <c r="H6545">
        <f ca="1" t="shared" si="208"/>
        <v>0.0183057285641357</v>
      </c>
    </row>
    <row r="6546" spans="2:8">
      <c r="B6546" s="31">
        <v>38188</v>
      </c>
      <c r="C6546">
        <v>64.137779</v>
      </c>
      <c r="D6546">
        <f t="shared" si="207"/>
        <v>-1.98648514161989</v>
      </c>
      <c r="E6546">
        <v>-0.0149379042264622</v>
      </c>
      <c r="G6546">
        <v>6537</v>
      </c>
      <c r="H6546">
        <f ca="1" t="shared" si="208"/>
        <v>-0.0155964992920896</v>
      </c>
    </row>
    <row r="6547" spans="2:8">
      <c r="B6547" s="31">
        <v>40917</v>
      </c>
      <c r="C6547">
        <v>191.546524</v>
      </c>
      <c r="D6547">
        <f t="shared" si="207"/>
        <v>0.660156385818831</v>
      </c>
      <c r="E6547">
        <v>-0.0149551604496879</v>
      </c>
      <c r="G6547">
        <v>6538</v>
      </c>
      <c r="H6547">
        <f ca="1" t="shared" si="208"/>
        <v>-0.0153914270193936</v>
      </c>
    </row>
    <row r="6548" spans="2:8">
      <c r="B6548" s="31">
        <v>38187</v>
      </c>
      <c r="C6548">
        <v>65.095863</v>
      </c>
      <c r="D6548">
        <f t="shared" si="207"/>
        <v>-0.77745740923659</v>
      </c>
      <c r="E6548">
        <v>-0.0149640692220335</v>
      </c>
      <c r="G6548">
        <v>6539</v>
      </c>
      <c r="H6548">
        <f ca="1" t="shared" si="208"/>
        <v>-0.00404147982917947</v>
      </c>
    </row>
    <row r="6549" spans="2:8">
      <c r="B6549" s="31">
        <v>39240</v>
      </c>
      <c r="C6549">
        <v>115.705124</v>
      </c>
      <c r="D6549">
        <f t="shared" si="207"/>
        <v>0.902568913024111</v>
      </c>
      <c r="E6549">
        <v>-0.0149738485220413</v>
      </c>
      <c r="G6549">
        <v>6540</v>
      </c>
      <c r="H6549">
        <f ca="1" t="shared" si="208"/>
        <v>0.00323162424137332</v>
      </c>
    </row>
    <row r="6550" spans="2:8">
      <c r="B6550" s="31">
        <v>37055</v>
      </c>
      <c r="C6550">
        <v>11.273276</v>
      </c>
      <c r="D6550">
        <f t="shared" si="207"/>
        <v>-4.67892899987546</v>
      </c>
      <c r="E6550">
        <v>-0.0150069065992886</v>
      </c>
      <c r="G6550">
        <v>6541</v>
      </c>
      <c r="H6550">
        <f ca="1" t="shared" si="208"/>
        <v>0.0295809983541743</v>
      </c>
    </row>
    <row r="6551" spans="2:8">
      <c r="B6551" s="31">
        <v>35608</v>
      </c>
      <c r="C6551">
        <v>64.020134</v>
      </c>
      <c r="D6551">
        <f t="shared" si="207"/>
        <v>0.553479628768037</v>
      </c>
      <c r="E6551">
        <v>-0.015016713335839</v>
      </c>
      <c r="G6551">
        <v>6542</v>
      </c>
      <c r="H6551">
        <f ca="1" t="shared" si="208"/>
        <v>0.0142758504430728</v>
      </c>
    </row>
    <row r="6552" spans="2:8">
      <c r="B6552" s="31">
        <v>33653</v>
      </c>
      <c r="C6552">
        <v>28.586294</v>
      </c>
      <c r="D6552">
        <f t="shared" si="207"/>
        <v>-14.1387793394975</v>
      </c>
      <c r="E6552">
        <v>-0.0150376610553296</v>
      </c>
      <c r="G6552">
        <v>6543</v>
      </c>
      <c r="H6552">
        <f ca="1" t="shared" si="208"/>
        <v>0.0456375590904087</v>
      </c>
    </row>
    <row r="6553" spans="2:8">
      <c r="B6553" s="31">
        <v>44964</v>
      </c>
      <c r="C6553">
        <v>432.761597</v>
      </c>
      <c r="D6553">
        <f t="shared" si="207"/>
        <v>0.618670355355029</v>
      </c>
      <c r="E6553">
        <v>-0.0150418892182801</v>
      </c>
      <c r="G6553">
        <v>6544</v>
      </c>
      <c r="H6553">
        <f ca="1" t="shared" si="208"/>
        <v>0.00907997305485459</v>
      </c>
    </row>
    <row r="6554" spans="2:8">
      <c r="B6554" s="31">
        <v>43468</v>
      </c>
      <c r="C6554">
        <v>165.024826</v>
      </c>
      <c r="D6554">
        <f t="shared" si="207"/>
        <v>0.529995608054754</v>
      </c>
      <c r="E6554">
        <v>-0.0150557528841146</v>
      </c>
      <c r="G6554">
        <v>6545</v>
      </c>
      <c r="H6554">
        <f ca="1" t="shared" si="208"/>
        <v>0.0277425064893874</v>
      </c>
    </row>
    <row r="6555" spans="2:8">
      <c r="B6555" s="31">
        <v>38573</v>
      </c>
      <c r="C6555">
        <v>77.562393</v>
      </c>
      <c r="D6555">
        <f t="shared" si="207"/>
        <v>-0.930415104650007</v>
      </c>
      <c r="E6555">
        <v>-0.0150598241598863</v>
      </c>
      <c r="G6555">
        <v>6546</v>
      </c>
      <c r="H6555">
        <f ca="1" t="shared" si="208"/>
        <v>0.0316869881261209</v>
      </c>
    </row>
    <row r="6556" spans="2:8">
      <c r="B6556" s="31">
        <v>40379</v>
      </c>
      <c r="C6556">
        <v>149.727615</v>
      </c>
      <c r="D6556">
        <f t="shared" si="207"/>
        <v>0.508073283609039</v>
      </c>
      <c r="E6556">
        <v>-0.0150667330138132</v>
      </c>
      <c r="G6556">
        <v>6547</v>
      </c>
      <c r="H6556">
        <f ca="1" t="shared" si="208"/>
        <v>0.0359610571553044</v>
      </c>
    </row>
    <row r="6557" spans="2:8">
      <c r="B6557" s="31">
        <v>38371</v>
      </c>
      <c r="C6557">
        <v>73.655014</v>
      </c>
      <c r="D6557">
        <f t="shared" si="207"/>
        <v>0.52398294296706</v>
      </c>
      <c r="E6557">
        <v>-0.0150676775378796</v>
      </c>
      <c r="G6557">
        <v>6548</v>
      </c>
      <c r="H6557">
        <f ca="1" t="shared" si="208"/>
        <v>-0.0248688226915828</v>
      </c>
    </row>
    <row r="6558" spans="2:8">
      <c r="B6558" s="31">
        <v>36546</v>
      </c>
      <c r="C6558">
        <v>35.061043</v>
      </c>
      <c r="D6558">
        <f t="shared" si="207"/>
        <v>0.471576244893799</v>
      </c>
      <c r="E6558">
        <v>-0.0150733678972415</v>
      </c>
      <c r="G6558">
        <v>6549</v>
      </c>
      <c r="H6558">
        <f ca="1" t="shared" si="208"/>
        <v>-0.0464380354889303</v>
      </c>
    </row>
    <row r="6559" spans="2:8">
      <c r="B6559" s="31">
        <v>36636</v>
      </c>
      <c r="C6559">
        <v>18.527088</v>
      </c>
      <c r="D6559">
        <f t="shared" si="207"/>
        <v>-22.0954705348191</v>
      </c>
      <c r="E6559">
        <v>-0.0150773289358803</v>
      </c>
      <c r="G6559">
        <v>6550</v>
      </c>
      <c r="H6559">
        <f ca="1" t="shared" si="208"/>
        <v>0.0188699832831695</v>
      </c>
    </row>
    <row r="6560" spans="2:8">
      <c r="B6560" s="31">
        <v>44754</v>
      </c>
      <c r="C6560">
        <v>427.891815</v>
      </c>
      <c r="D6560">
        <f t="shared" si="207"/>
        <v>0.787376028681455</v>
      </c>
      <c r="E6560">
        <v>-0.0150969702470237</v>
      </c>
      <c r="G6560">
        <v>6551</v>
      </c>
      <c r="H6560">
        <f ca="1" t="shared" si="208"/>
        <v>0.00520059102685821</v>
      </c>
    </row>
    <row r="6561" spans="2:8">
      <c r="B6561" s="31">
        <v>39604</v>
      </c>
      <c r="C6561">
        <v>90.980057</v>
      </c>
      <c r="D6561">
        <f t="shared" si="207"/>
        <v>-0.978899166880056</v>
      </c>
      <c r="E6561">
        <v>-0.015103134085748</v>
      </c>
      <c r="G6561">
        <v>6552</v>
      </c>
      <c r="H6561">
        <f ca="1" t="shared" si="208"/>
        <v>-0.0323040708484418</v>
      </c>
    </row>
    <row r="6562" spans="2:8">
      <c r="B6562" s="31">
        <v>40885</v>
      </c>
      <c r="C6562">
        <v>180.040359</v>
      </c>
      <c r="D6562">
        <f t="shared" si="207"/>
        <v>0.864561378707315</v>
      </c>
      <c r="E6562">
        <v>-0.0151153608841671</v>
      </c>
      <c r="G6562">
        <v>6553</v>
      </c>
      <c r="H6562">
        <f ca="1" t="shared" si="208"/>
        <v>-0.0121893148455009</v>
      </c>
    </row>
    <row r="6563" spans="2:8">
      <c r="B6563" s="31">
        <v>37704</v>
      </c>
      <c r="C6563">
        <v>24.384418</v>
      </c>
      <c r="D6563">
        <f t="shared" si="207"/>
        <v>-6.13444417660491</v>
      </c>
      <c r="E6563">
        <v>-0.0151372487135022</v>
      </c>
      <c r="G6563">
        <v>6554</v>
      </c>
      <c r="H6563">
        <f ca="1" t="shared" si="208"/>
        <v>0.0112231328604934</v>
      </c>
    </row>
    <row r="6564" spans="2:8">
      <c r="B6564" s="31">
        <v>43770</v>
      </c>
      <c r="C6564">
        <v>173.969269</v>
      </c>
      <c r="D6564">
        <f t="shared" si="207"/>
        <v>0.918458679044056</v>
      </c>
      <c r="E6564">
        <v>-0.0151385127680222</v>
      </c>
      <c r="G6564">
        <v>6555</v>
      </c>
      <c r="H6564">
        <f ca="1" t="shared" si="208"/>
        <v>-0.0468605417770632</v>
      </c>
    </row>
    <row r="6565" spans="2:8">
      <c r="B6565" s="31">
        <v>33262</v>
      </c>
      <c r="C6565">
        <v>14.185684</v>
      </c>
      <c r="D6565">
        <f t="shared" si="207"/>
        <v>-0.357376352102585</v>
      </c>
      <c r="E6565">
        <v>-0.015151331440909</v>
      </c>
      <c r="G6565">
        <v>6556</v>
      </c>
      <c r="H6565">
        <f ca="1" t="shared" si="208"/>
        <v>-0.0137512386046218</v>
      </c>
    </row>
    <row r="6566" spans="2:8">
      <c r="B6566" s="31">
        <v>37469</v>
      </c>
      <c r="C6566">
        <v>19.255312</v>
      </c>
      <c r="D6566">
        <f t="shared" si="207"/>
        <v>-3.09387549783665</v>
      </c>
      <c r="E6566">
        <v>-0.0151756045292853</v>
      </c>
      <c r="G6566">
        <v>6557</v>
      </c>
      <c r="H6566">
        <f ca="1" t="shared" si="208"/>
        <v>0.0230330964058381</v>
      </c>
    </row>
    <row r="6567" spans="2:8">
      <c r="B6567" s="31">
        <v>38338</v>
      </c>
      <c r="C6567">
        <v>78.82885</v>
      </c>
      <c r="D6567">
        <f t="shared" si="207"/>
        <v>-4.09904254597143</v>
      </c>
      <c r="E6567">
        <v>-0.0151929020910491</v>
      </c>
      <c r="G6567">
        <v>6558</v>
      </c>
      <c r="H6567">
        <f ca="1" t="shared" si="208"/>
        <v>0.0128110209743284</v>
      </c>
    </row>
    <row r="6568" spans="2:8">
      <c r="B6568" s="31">
        <v>41701</v>
      </c>
      <c r="C6568">
        <v>401.95166</v>
      </c>
      <c r="D6568">
        <f t="shared" si="207"/>
        <v>0.0740481927602937</v>
      </c>
      <c r="E6568">
        <v>-0.0152179543181883</v>
      </c>
      <c r="G6568">
        <v>6559</v>
      </c>
      <c r="H6568">
        <f ca="1" t="shared" si="208"/>
        <v>-0.0185789144994872</v>
      </c>
    </row>
    <row r="6569" spans="2:8">
      <c r="B6569" s="31">
        <v>42958</v>
      </c>
      <c r="C6569">
        <v>372.187866</v>
      </c>
      <c r="D6569">
        <f t="shared" si="207"/>
        <v>0.885352681003308</v>
      </c>
      <c r="E6569">
        <v>-0.0152204209688019</v>
      </c>
      <c r="G6569">
        <v>6560</v>
      </c>
      <c r="H6569">
        <f ca="1" t="shared" si="208"/>
        <v>-0.0180936092925356</v>
      </c>
    </row>
    <row r="6570" spans="2:8">
      <c r="B6570" s="31">
        <v>34550</v>
      </c>
      <c r="C6570">
        <v>42.670341</v>
      </c>
      <c r="D6570">
        <f t="shared" si="207"/>
        <v>0.503846125813712</v>
      </c>
      <c r="E6570">
        <v>-0.0152284698170093</v>
      </c>
      <c r="G6570">
        <v>6561</v>
      </c>
      <c r="H6570">
        <f ca="1" t="shared" si="208"/>
        <v>0.060982662876377</v>
      </c>
    </row>
    <row r="6571" spans="2:8">
      <c r="B6571" s="31">
        <v>34033</v>
      </c>
      <c r="C6571">
        <v>21.171055</v>
      </c>
      <c r="D6571">
        <f t="shared" si="207"/>
        <v>-0.329949263274787</v>
      </c>
      <c r="E6571">
        <v>-0.0152284805835137</v>
      </c>
      <c r="G6571">
        <v>6562</v>
      </c>
      <c r="H6571">
        <f ca="1" t="shared" si="208"/>
        <v>0.0232426472654767</v>
      </c>
    </row>
    <row r="6572" spans="2:8">
      <c r="B6572" s="31">
        <v>33480</v>
      </c>
      <c r="C6572">
        <v>28.156429</v>
      </c>
      <c r="D6572">
        <f t="shared" si="207"/>
        <v>-5.24043858686767</v>
      </c>
      <c r="E6572">
        <v>-0.015267028357893</v>
      </c>
      <c r="G6572">
        <v>6563</v>
      </c>
      <c r="H6572">
        <f ca="1" t="shared" si="208"/>
        <v>0.00322989519882557</v>
      </c>
    </row>
    <row r="6573" spans="2:8">
      <c r="B6573" s="31">
        <v>43418</v>
      </c>
      <c r="C6573">
        <v>175.708466</v>
      </c>
      <c r="D6573">
        <f t="shared" si="207"/>
        <v>0.875466108730356</v>
      </c>
      <c r="E6573">
        <v>-0.0152714269328378</v>
      </c>
      <c r="G6573">
        <v>6564</v>
      </c>
      <c r="H6573">
        <f ca="1" t="shared" si="208"/>
        <v>-0.0440750493283816</v>
      </c>
    </row>
    <row r="6574" spans="2:8">
      <c r="B6574" s="31">
        <v>36066</v>
      </c>
      <c r="C6574">
        <v>21.881659</v>
      </c>
      <c r="D6574">
        <f t="shared" si="207"/>
        <v>-21.1827771833936</v>
      </c>
      <c r="E6574">
        <v>-0.0152799200462817</v>
      </c>
      <c r="G6574">
        <v>6565</v>
      </c>
      <c r="H6574">
        <f ca="1" t="shared" si="208"/>
        <v>-0.0282449956302029</v>
      </c>
    </row>
    <row r="6575" spans="2:8">
      <c r="B6575" s="31">
        <v>42011</v>
      </c>
      <c r="C6575">
        <v>485.395966</v>
      </c>
      <c r="D6575">
        <f t="shared" si="207"/>
        <v>0.109041145183312</v>
      </c>
      <c r="E6575">
        <v>-0.0152881493044794</v>
      </c>
      <c r="G6575">
        <v>6566</v>
      </c>
      <c r="H6575">
        <f ca="1" t="shared" si="208"/>
        <v>-0.0714350875172124</v>
      </c>
    </row>
    <row r="6576" spans="2:8">
      <c r="B6576" s="31">
        <v>41852</v>
      </c>
      <c r="C6576">
        <v>432.467834</v>
      </c>
      <c r="D6576">
        <f t="shared" si="207"/>
        <v>-1.20780241427158</v>
      </c>
      <c r="E6576">
        <v>-0.0153408634779529</v>
      </c>
      <c r="G6576">
        <v>6567</v>
      </c>
      <c r="H6576">
        <f ca="1" t="shared" si="208"/>
        <v>0.019372571483835</v>
      </c>
    </row>
    <row r="6577" spans="2:8">
      <c r="B6577" s="31">
        <v>45370</v>
      </c>
      <c r="C6577">
        <v>954.803528</v>
      </c>
      <c r="D6577">
        <f t="shared" si="207"/>
        <v>0.977191506565108</v>
      </c>
      <c r="E6577">
        <v>-0.0153484822481719</v>
      </c>
      <c r="G6577">
        <v>6568</v>
      </c>
      <c r="H6577">
        <f ca="1" t="shared" si="208"/>
        <v>0.0137598282807152</v>
      </c>
    </row>
    <row r="6578" spans="2:8">
      <c r="B6578" s="31">
        <v>36059</v>
      </c>
      <c r="C6578">
        <v>21.77763</v>
      </c>
      <c r="D6578">
        <f t="shared" si="207"/>
        <v>-22.8215646973523</v>
      </c>
      <c r="E6578">
        <v>-0.0153533694897011</v>
      </c>
      <c r="G6578">
        <v>6569</v>
      </c>
      <c r="H6578">
        <f ca="1" t="shared" si="208"/>
        <v>-0.0209452758187255</v>
      </c>
    </row>
    <row r="6579" spans="2:8">
      <c r="B6579" s="31">
        <v>42670</v>
      </c>
      <c r="C6579">
        <v>518.777222</v>
      </c>
      <c r="D6579">
        <f t="shared" si="207"/>
        <v>0.952374880869384</v>
      </c>
      <c r="E6579">
        <v>-0.015421465439745</v>
      </c>
      <c r="G6579">
        <v>6570</v>
      </c>
      <c r="H6579">
        <f ca="1" t="shared" si="208"/>
        <v>-0.0382627745433287</v>
      </c>
    </row>
    <row r="6580" spans="2:8">
      <c r="B6580" s="31">
        <v>39855</v>
      </c>
      <c r="C6580">
        <v>24.706827</v>
      </c>
      <c r="D6580">
        <f t="shared" si="207"/>
        <v>-1.30021787095526</v>
      </c>
      <c r="E6580">
        <v>-0.0154299862139318</v>
      </c>
      <c r="G6580">
        <v>6571</v>
      </c>
      <c r="H6580">
        <f ca="1" t="shared" si="208"/>
        <v>-0.0345650588457491</v>
      </c>
    </row>
    <row r="6581" spans="2:8">
      <c r="B6581" s="31">
        <v>35388</v>
      </c>
      <c r="C6581">
        <v>56.831085</v>
      </c>
      <c r="D6581">
        <f t="shared" si="207"/>
        <v>-6.47847300469452</v>
      </c>
      <c r="E6581">
        <v>-0.015432346575822</v>
      </c>
      <c r="G6581">
        <v>6572</v>
      </c>
      <c r="H6581">
        <f ca="1" t="shared" si="208"/>
        <v>-0.0347802053221552</v>
      </c>
    </row>
    <row r="6582" spans="2:8">
      <c r="B6582" s="31">
        <v>44825</v>
      </c>
      <c r="C6582">
        <v>425.009735</v>
      </c>
      <c r="D6582">
        <f t="shared" si="207"/>
        <v>0.106990956336565</v>
      </c>
      <c r="E6582">
        <v>-0.0154332111945625</v>
      </c>
      <c r="G6582">
        <v>6573</v>
      </c>
      <c r="H6582">
        <f ca="1" t="shared" si="208"/>
        <v>-0.0158327141104166</v>
      </c>
    </row>
    <row r="6583" spans="2:8">
      <c r="B6583" s="31">
        <v>42311</v>
      </c>
      <c r="C6583">
        <v>379.537537</v>
      </c>
      <c r="D6583">
        <f t="shared" si="207"/>
        <v>0.945068279241112</v>
      </c>
      <c r="E6583">
        <v>-0.0154431813156863</v>
      </c>
      <c r="G6583">
        <v>6574</v>
      </c>
      <c r="H6583">
        <f ca="1" t="shared" si="208"/>
        <v>0.0107021419697241</v>
      </c>
    </row>
    <row r="6584" spans="2:8">
      <c r="B6584" s="31">
        <v>33988</v>
      </c>
      <c r="C6584">
        <v>20.84865</v>
      </c>
      <c r="D6584">
        <f t="shared" si="207"/>
        <v>-22.710297693136</v>
      </c>
      <c r="E6584">
        <v>-0.0154640708151367</v>
      </c>
      <c r="G6584">
        <v>6575</v>
      </c>
      <c r="H6584">
        <f ca="1" t="shared" si="208"/>
        <v>-0.0388715449461546</v>
      </c>
    </row>
    <row r="6585" spans="2:8">
      <c r="B6585" s="31">
        <v>42150</v>
      </c>
      <c r="C6585">
        <v>494.327698</v>
      </c>
      <c r="D6585">
        <f t="shared" si="207"/>
        <v>0.876104889028492</v>
      </c>
      <c r="E6585">
        <v>-0.0154741925871206</v>
      </c>
      <c r="G6585">
        <v>6576</v>
      </c>
      <c r="H6585">
        <f ca="1" t="shared" si="208"/>
        <v>-0.0452662139249858</v>
      </c>
    </row>
    <row r="6586" spans="2:8">
      <c r="B6586" s="31">
        <v>38152</v>
      </c>
      <c r="C6586">
        <v>61.244785</v>
      </c>
      <c r="D6586">
        <f t="shared" si="207"/>
        <v>0.0703452710300151</v>
      </c>
      <c r="E6586">
        <v>-0.0154837673117801</v>
      </c>
      <c r="G6586">
        <v>6577</v>
      </c>
      <c r="H6586">
        <f ca="1" t="shared" si="208"/>
        <v>0.0178210094140865</v>
      </c>
    </row>
    <row r="6587" spans="2:8">
      <c r="B6587" s="31">
        <v>35571</v>
      </c>
      <c r="C6587">
        <v>56.936504</v>
      </c>
      <c r="D6587">
        <f t="shared" si="207"/>
        <v>0.529669700127707</v>
      </c>
      <c r="E6587">
        <v>-0.0154883411879311</v>
      </c>
      <c r="G6587">
        <v>6578</v>
      </c>
      <c r="H6587">
        <f ca="1" t="shared" si="208"/>
        <v>-0.0100937492911212</v>
      </c>
    </row>
    <row r="6588" spans="2:8">
      <c r="B6588" s="31">
        <v>36559</v>
      </c>
      <c r="C6588">
        <v>26.778963</v>
      </c>
      <c r="D6588">
        <f t="shared" si="207"/>
        <v>-0.0739748585484807</v>
      </c>
      <c r="E6588">
        <v>-0.0155061269549534</v>
      </c>
      <c r="G6588">
        <v>6579</v>
      </c>
      <c r="H6588">
        <f ca="1" t="shared" si="208"/>
        <v>-0.0391257261594253</v>
      </c>
    </row>
    <row r="6589" spans="2:8">
      <c r="B6589" s="31">
        <v>37796</v>
      </c>
      <c r="C6589">
        <v>28.759933</v>
      </c>
      <c r="D6589">
        <f t="shared" si="207"/>
        <v>-13.8158539173231</v>
      </c>
      <c r="E6589">
        <v>-0.0155077899520837</v>
      </c>
      <c r="G6589">
        <v>6580</v>
      </c>
      <c r="H6589">
        <f ca="1" t="shared" si="208"/>
        <v>0.0521511896999393</v>
      </c>
    </row>
    <row r="6590" spans="2:8">
      <c r="B6590" s="31">
        <v>44900</v>
      </c>
      <c r="C6590">
        <v>426.102966</v>
      </c>
      <c r="D6590">
        <f t="shared" si="207"/>
        <v>0.590379959946113</v>
      </c>
      <c r="E6590">
        <v>-0.0155101431516438</v>
      </c>
      <c r="G6590">
        <v>6581</v>
      </c>
      <c r="H6590">
        <f ca="1" t="shared" si="208"/>
        <v>0.0116413862225885</v>
      </c>
    </row>
    <row r="6591" spans="2:8">
      <c r="B6591" s="31">
        <v>40759</v>
      </c>
      <c r="C6591">
        <v>174.540314</v>
      </c>
      <c r="D6591">
        <f t="shared" si="207"/>
        <v>0.855667436234817</v>
      </c>
      <c r="E6591">
        <v>-0.0155369377873355</v>
      </c>
      <c r="G6591">
        <v>6582</v>
      </c>
      <c r="H6591">
        <f ca="1" t="shared" si="208"/>
        <v>0.0487471117468558</v>
      </c>
    </row>
    <row r="6592" spans="2:8">
      <c r="B6592" s="31">
        <v>37641</v>
      </c>
      <c r="C6592">
        <v>25.191851</v>
      </c>
      <c r="D6592">
        <f t="shared" si="207"/>
        <v>-6.34462822918411</v>
      </c>
      <c r="E6592">
        <v>-0.015567851683467</v>
      </c>
      <c r="G6592">
        <v>6583</v>
      </c>
      <c r="H6592">
        <f ca="1" t="shared" si="208"/>
        <v>0.0114208449283034</v>
      </c>
    </row>
    <row r="6593" spans="2:8">
      <c r="B6593" s="31">
        <v>40744</v>
      </c>
      <c r="C6593">
        <v>185.02478</v>
      </c>
      <c r="D6593">
        <f t="shared" si="207"/>
        <v>-0.411044104470763</v>
      </c>
      <c r="E6593">
        <v>-0.015585550216571</v>
      </c>
      <c r="G6593">
        <v>6584</v>
      </c>
      <c r="H6593">
        <f ca="1" t="shared" si="208"/>
        <v>0.0608469834657058</v>
      </c>
    </row>
    <row r="6594" spans="2:8">
      <c r="B6594" s="31">
        <v>44225</v>
      </c>
      <c r="C6594">
        <v>261.078125</v>
      </c>
      <c r="D6594">
        <f t="shared" si="207"/>
        <v>0.458276077323598</v>
      </c>
      <c r="E6594">
        <v>-0.0156071176012927</v>
      </c>
      <c r="G6594">
        <v>6585</v>
      </c>
      <c r="H6594">
        <f ca="1" t="shared" si="208"/>
        <v>-0.0081160480959676</v>
      </c>
    </row>
    <row r="6595" spans="2:8">
      <c r="B6595" s="31">
        <v>38951</v>
      </c>
      <c r="C6595">
        <v>141.432266</v>
      </c>
      <c r="D6595">
        <f t="shared" si="207"/>
        <v>-2.8475625851883</v>
      </c>
      <c r="E6595">
        <v>-0.0156146830030991</v>
      </c>
      <c r="G6595">
        <v>6586</v>
      </c>
      <c r="H6595">
        <f ca="1" t="shared" si="208"/>
        <v>0.0427967846665934</v>
      </c>
    </row>
    <row r="6596" spans="2:8">
      <c r="B6596" s="31">
        <v>42660</v>
      </c>
      <c r="C6596">
        <v>544.169495</v>
      </c>
      <c r="D6596">
        <f t="shared" si="207"/>
        <v>0.811485529889911</v>
      </c>
      <c r="E6596">
        <v>-0.0156149730517328</v>
      </c>
      <c r="G6596">
        <v>6587</v>
      </c>
      <c r="H6596">
        <f ca="1" t="shared" si="208"/>
        <v>-0.0203239743331124</v>
      </c>
    </row>
    <row r="6597" spans="2:8">
      <c r="B6597" s="31">
        <v>40065</v>
      </c>
      <c r="C6597">
        <v>102.583824</v>
      </c>
      <c r="D6597">
        <f t="shared" si="207"/>
        <v>0.731813273016611</v>
      </c>
      <c r="E6597">
        <v>-0.0156180374012962</v>
      </c>
      <c r="G6597">
        <v>6588</v>
      </c>
      <c r="H6597">
        <f ca="1" t="shared" si="208"/>
        <v>0.00121726129447642</v>
      </c>
    </row>
    <row r="6598" spans="2:8">
      <c r="B6598" s="31">
        <v>33505</v>
      </c>
      <c r="C6598">
        <v>27.51162</v>
      </c>
      <c r="D6598">
        <f t="shared" si="207"/>
        <v>0.445448941211023</v>
      </c>
      <c r="E6598">
        <v>-0.0156251794696204</v>
      </c>
      <c r="G6598">
        <v>6589</v>
      </c>
      <c r="H6598">
        <f ca="1" t="shared" si="208"/>
        <v>-0.00948458096077401</v>
      </c>
    </row>
    <row r="6599" spans="2:8">
      <c r="B6599" s="31">
        <v>37258</v>
      </c>
      <c r="C6599">
        <v>15.256598</v>
      </c>
      <c r="D6599">
        <f t="shared" si="207"/>
        <v>-25.8184449770519</v>
      </c>
      <c r="E6599">
        <v>-0.0156252396504123</v>
      </c>
      <c r="G6599">
        <v>6590</v>
      </c>
      <c r="H6599">
        <f ca="1" t="shared" si="208"/>
        <v>0.018054803910102</v>
      </c>
    </row>
    <row r="6600" spans="2:8">
      <c r="B6600" s="31">
        <v>44634</v>
      </c>
      <c r="C6600">
        <v>409.158234</v>
      </c>
      <c r="D6600">
        <f t="shared" si="207"/>
        <v>0.0165169766570065</v>
      </c>
      <c r="E6600">
        <v>-0.0156666919233991</v>
      </c>
      <c r="G6600">
        <v>6591</v>
      </c>
      <c r="H6600">
        <f ca="1" t="shared" si="208"/>
        <v>-0.0244666466454589</v>
      </c>
    </row>
    <row r="6601" spans="2:8">
      <c r="B6601" s="31">
        <v>43005</v>
      </c>
      <c r="C6601">
        <v>402.400177</v>
      </c>
      <c r="D6601">
        <f t="shared" si="207"/>
        <v>0.967111890708736</v>
      </c>
      <c r="E6601">
        <v>-0.0156828733204061</v>
      </c>
      <c r="G6601">
        <v>6592</v>
      </c>
      <c r="H6601">
        <f ca="1" t="shared" si="208"/>
        <v>-0.0258680799606767</v>
      </c>
    </row>
    <row r="6602" spans="2:8">
      <c r="B6602" s="31">
        <v>36838</v>
      </c>
      <c r="C6602">
        <v>13.234181</v>
      </c>
      <c r="D6602">
        <f t="shared" ref="D6602:D6665" si="209">(C6602-C6603)/C6602</f>
        <v>-5.21789916580406</v>
      </c>
      <c r="E6602">
        <v>-0.0156885416634396</v>
      </c>
      <c r="G6602">
        <v>6593</v>
      </c>
      <c r="H6602">
        <f ca="1" t="shared" si="208"/>
        <v>0.0119154575154042</v>
      </c>
    </row>
    <row r="6603" spans="2:8">
      <c r="B6603" s="31">
        <v>43973</v>
      </c>
      <c r="C6603">
        <v>82.288803</v>
      </c>
      <c r="D6603">
        <f t="shared" si="209"/>
        <v>-0.692029060138352</v>
      </c>
      <c r="E6603">
        <v>-0.0157004228145109</v>
      </c>
      <c r="G6603">
        <v>6594</v>
      </c>
      <c r="H6603">
        <f ca="1" t="shared" ref="H6603:H6666" si="210">_xlfn.NORM.INV(RAND(),N$12,N$13)</f>
        <v>0.0147143471112105</v>
      </c>
    </row>
    <row r="6604" spans="2:8">
      <c r="B6604" s="31">
        <v>44083</v>
      </c>
      <c r="C6604">
        <v>139.235046</v>
      </c>
      <c r="D6604">
        <f t="shared" si="209"/>
        <v>0.702871251250924</v>
      </c>
      <c r="E6604">
        <v>-0.015703065160764</v>
      </c>
      <c r="G6604">
        <v>6595</v>
      </c>
      <c r="H6604">
        <f ca="1" t="shared" si="210"/>
        <v>0.0569332848348642</v>
      </c>
    </row>
    <row r="6605" spans="2:8">
      <c r="B6605" s="31">
        <v>34520</v>
      </c>
      <c r="C6605">
        <v>41.370735</v>
      </c>
      <c r="D6605">
        <f t="shared" si="209"/>
        <v>0.00769232163750543</v>
      </c>
      <c r="E6605">
        <v>-0.0157067550286452</v>
      </c>
      <c r="G6605">
        <v>6596</v>
      </c>
      <c r="H6605">
        <f ca="1" t="shared" si="210"/>
        <v>0.0333332843123808</v>
      </c>
    </row>
    <row r="6606" spans="2:8">
      <c r="B6606" s="31">
        <v>34400</v>
      </c>
      <c r="C6606">
        <v>41.052498</v>
      </c>
      <c r="D6606">
        <f t="shared" si="209"/>
        <v>-4.47765483113841</v>
      </c>
      <c r="E6606">
        <v>-0.0157067664920171</v>
      </c>
      <c r="G6606">
        <v>6597</v>
      </c>
      <c r="H6606">
        <f ca="1" t="shared" si="210"/>
        <v>0.00295556407679145</v>
      </c>
    </row>
    <row r="6607" spans="2:8">
      <c r="B6607" s="31">
        <v>41071</v>
      </c>
      <c r="C6607">
        <v>224.871414</v>
      </c>
      <c r="D6607">
        <f t="shared" si="209"/>
        <v>-1.75064424151306</v>
      </c>
      <c r="E6607">
        <v>-0.0157112233038211</v>
      </c>
      <c r="G6607">
        <v>6598</v>
      </c>
      <c r="H6607">
        <f ca="1" t="shared" si="210"/>
        <v>0.00522425929266263</v>
      </c>
    </row>
    <row r="6608" spans="2:8">
      <c r="B6608" s="31">
        <v>45202</v>
      </c>
      <c r="C6608">
        <v>618.54126</v>
      </c>
      <c r="D6608">
        <f t="shared" si="209"/>
        <v>0.94353383151837</v>
      </c>
      <c r="E6608">
        <v>-0.0157143437771637</v>
      </c>
      <c r="G6608">
        <v>6599</v>
      </c>
      <c r="H6608">
        <f ca="1" t="shared" si="210"/>
        <v>0.0440446276784102</v>
      </c>
    </row>
    <row r="6609" spans="2:8">
      <c r="B6609" s="31">
        <v>35866</v>
      </c>
      <c r="C6609">
        <v>34.926655</v>
      </c>
      <c r="D6609">
        <f t="shared" si="209"/>
        <v>-3.78749662685992</v>
      </c>
      <c r="E6609">
        <v>-0.0157284744273392</v>
      </c>
      <c r="G6609">
        <v>6600</v>
      </c>
      <c r="H6609">
        <f ca="1" t="shared" si="210"/>
        <v>0.0112687041709252</v>
      </c>
    </row>
    <row r="6610" spans="2:8">
      <c r="B6610" s="31">
        <v>43461</v>
      </c>
      <c r="C6610">
        <v>167.211243</v>
      </c>
      <c r="D6610">
        <f t="shared" si="209"/>
        <v>0.552846018852931</v>
      </c>
      <c r="E6610">
        <v>-0.0157503523850965</v>
      </c>
      <c r="G6610">
        <v>6601</v>
      </c>
      <c r="H6610">
        <f ca="1" t="shared" si="210"/>
        <v>-0.0147517944707727</v>
      </c>
    </row>
    <row r="6611" spans="2:8">
      <c r="B6611" s="31">
        <v>39678</v>
      </c>
      <c r="C6611">
        <v>74.769173</v>
      </c>
      <c r="D6611">
        <f t="shared" si="209"/>
        <v>-5.9543338134822</v>
      </c>
      <c r="E6611">
        <v>-0.0157535378918796</v>
      </c>
      <c r="G6611">
        <v>6602</v>
      </c>
      <c r="H6611">
        <f ca="1" t="shared" si="210"/>
        <v>-0.0226984102381189</v>
      </c>
    </row>
    <row r="6612" spans="2:8">
      <c r="B6612" s="31">
        <v>42755</v>
      </c>
      <c r="C6612">
        <v>519.969788</v>
      </c>
      <c r="D6612">
        <f t="shared" si="209"/>
        <v>0.906944589634504</v>
      </c>
      <c r="E6612">
        <v>-0.0157684084522235</v>
      </c>
      <c r="G6612">
        <v>6603</v>
      </c>
      <c r="H6612">
        <f ca="1" t="shared" si="210"/>
        <v>0.0172484090754558</v>
      </c>
    </row>
    <row r="6613" spans="2:8">
      <c r="B6613" s="31">
        <v>35417</v>
      </c>
      <c r="C6613">
        <v>48.386002</v>
      </c>
      <c r="D6613">
        <f t="shared" si="209"/>
        <v>0.14946209029628</v>
      </c>
      <c r="E6613">
        <v>-0.0157871485228311</v>
      </c>
      <c r="G6613">
        <v>6604</v>
      </c>
      <c r="H6613">
        <f ca="1" t="shared" si="210"/>
        <v>0.0131153754294767</v>
      </c>
    </row>
    <row r="6614" spans="2:8">
      <c r="B6614" s="31">
        <v>34710</v>
      </c>
      <c r="C6614">
        <v>41.154129</v>
      </c>
      <c r="D6614">
        <f t="shared" si="209"/>
        <v>-4.60514105401186</v>
      </c>
      <c r="E6614">
        <v>-0.0157896914790737</v>
      </c>
      <c r="G6614">
        <v>6605</v>
      </c>
      <c r="H6614">
        <f ca="1" t="shared" si="210"/>
        <v>0.00360245419457616</v>
      </c>
    </row>
    <row r="6615" spans="2:8">
      <c r="B6615" s="31">
        <v>41149</v>
      </c>
      <c r="C6615">
        <v>230.674698</v>
      </c>
      <c r="D6615">
        <f t="shared" si="209"/>
        <v>0.2096341749627</v>
      </c>
      <c r="E6615">
        <v>-0.0158027474690788</v>
      </c>
      <c r="G6615">
        <v>6606</v>
      </c>
      <c r="H6615">
        <f ca="1" t="shared" si="210"/>
        <v>0.00548370623774934</v>
      </c>
    </row>
    <row r="6616" spans="2:8">
      <c r="B6616" s="31">
        <v>44194</v>
      </c>
      <c r="C6616">
        <v>182.317398</v>
      </c>
      <c r="D6616">
        <f t="shared" si="209"/>
        <v>-1.37448893933864</v>
      </c>
      <c r="E6616">
        <v>-0.0158081183234087</v>
      </c>
      <c r="G6616">
        <v>6607</v>
      </c>
      <c r="H6616">
        <f ca="1" t="shared" si="210"/>
        <v>-0.0107252665299545</v>
      </c>
    </row>
    <row r="6617" spans="2:8">
      <c r="B6617" s="31">
        <v>42915</v>
      </c>
      <c r="C6617">
        <v>432.910645</v>
      </c>
      <c r="D6617">
        <f t="shared" si="209"/>
        <v>0.695249716023961</v>
      </c>
      <c r="E6617">
        <v>-0.0158402688388501</v>
      </c>
      <c r="G6617">
        <v>6608</v>
      </c>
      <c r="H6617">
        <f ca="1" t="shared" si="210"/>
        <v>-0.0476852761392835</v>
      </c>
    </row>
    <row r="6618" spans="2:8">
      <c r="B6618" s="31">
        <v>39377</v>
      </c>
      <c r="C6618">
        <v>131.929642</v>
      </c>
      <c r="D6618">
        <f t="shared" si="209"/>
        <v>0.794725737222875</v>
      </c>
      <c r="E6618">
        <v>-0.0158492660807797</v>
      </c>
      <c r="G6618">
        <v>6609</v>
      </c>
      <c r="H6618">
        <f ca="1" t="shared" si="210"/>
        <v>0.0115931857064343</v>
      </c>
    </row>
    <row r="6619" spans="2:8">
      <c r="B6619" s="31">
        <v>34309</v>
      </c>
      <c r="C6619">
        <v>27.08176</v>
      </c>
      <c r="D6619">
        <f t="shared" si="209"/>
        <v>-0.511627678555604</v>
      </c>
      <c r="E6619">
        <v>-0.0158726759265277</v>
      </c>
      <c r="G6619">
        <v>6610</v>
      </c>
      <c r="H6619">
        <f ca="1" t="shared" si="210"/>
        <v>-0.077080512981271</v>
      </c>
    </row>
    <row r="6620" spans="2:8">
      <c r="B6620" s="31">
        <v>34750</v>
      </c>
      <c r="C6620">
        <v>40.937538</v>
      </c>
      <c r="D6620">
        <f t="shared" si="209"/>
        <v>-5.95504409669189</v>
      </c>
      <c r="E6620">
        <v>-0.0158730356476249</v>
      </c>
      <c r="G6620">
        <v>6611</v>
      </c>
      <c r="H6620">
        <f ca="1" t="shared" si="210"/>
        <v>-0.000760385785970425</v>
      </c>
    </row>
    <row r="6621" spans="2:8">
      <c r="B6621" s="31">
        <v>41327</v>
      </c>
      <c r="C6621">
        <v>284.722382</v>
      </c>
      <c r="D6621">
        <f t="shared" si="209"/>
        <v>0.244611531804338</v>
      </c>
      <c r="E6621">
        <v>-0.0158757171397927</v>
      </c>
      <c r="G6621">
        <v>6612</v>
      </c>
      <c r="H6621">
        <f ca="1" t="shared" si="210"/>
        <v>0.0259454654824081</v>
      </c>
    </row>
    <row r="6622" spans="2:8">
      <c r="B6622" s="31">
        <v>40473</v>
      </c>
      <c r="C6622">
        <v>215.076004</v>
      </c>
      <c r="D6622">
        <f t="shared" si="209"/>
        <v>-0.364499639857545</v>
      </c>
      <c r="E6622">
        <v>-0.0158854541485715</v>
      </c>
      <c r="G6622">
        <v>6613</v>
      </c>
      <c r="H6622">
        <f ca="1" t="shared" si="210"/>
        <v>0.0530288807858589</v>
      </c>
    </row>
    <row r="6623" spans="2:8">
      <c r="B6623" s="31">
        <v>41432</v>
      </c>
      <c r="C6623">
        <v>293.47113</v>
      </c>
      <c r="D6623">
        <f t="shared" si="209"/>
        <v>0.0940709772712567</v>
      </c>
      <c r="E6623">
        <v>-0.0158991959447595</v>
      </c>
      <c r="G6623">
        <v>6614</v>
      </c>
      <c r="H6623">
        <f ca="1" t="shared" si="210"/>
        <v>0.041849070750134</v>
      </c>
    </row>
    <row r="6624" spans="2:8">
      <c r="B6624" s="31">
        <v>41170</v>
      </c>
      <c r="C6624">
        <v>265.864014</v>
      </c>
      <c r="D6624">
        <f t="shared" si="209"/>
        <v>0.930512442349569</v>
      </c>
      <c r="E6624">
        <v>-0.0159049204756233</v>
      </c>
      <c r="G6624">
        <v>6615</v>
      </c>
      <c r="H6624">
        <f ca="1" t="shared" si="210"/>
        <v>0.0110212020145577</v>
      </c>
    </row>
    <row r="6625" spans="2:8">
      <c r="B6625" s="31">
        <v>36678</v>
      </c>
      <c r="C6625">
        <v>18.474241</v>
      </c>
      <c r="D6625">
        <f t="shared" si="209"/>
        <v>-1.25795084084916</v>
      </c>
      <c r="E6625">
        <v>-0.0159377589585412</v>
      </c>
      <c r="G6625">
        <v>6616</v>
      </c>
      <c r="H6625">
        <f ca="1" t="shared" si="210"/>
        <v>0.0126785573800469</v>
      </c>
    </row>
    <row r="6626" spans="2:8">
      <c r="B6626" s="31">
        <v>35803</v>
      </c>
      <c r="C6626">
        <v>41.713928</v>
      </c>
      <c r="D6626">
        <f t="shared" si="209"/>
        <v>-2.51603725738799</v>
      </c>
      <c r="E6626">
        <v>-0.0159419415021284</v>
      </c>
      <c r="G6626">
        <v>6617</v>
      </c>
      <c r="H6626">
        <f ca="1" t="shared" si="210"/>
        <v>0.0299927965370486</v>
      </c>
    </row>
    <row r="6627" spans="2:8">
      <c r="B6627" s="31">
        <v>40819</v>
      </c>
      <c r="C6627">
        <v>146.667725</v>
      </c>
      <c r="D6627">
        <f t="shared" si="209"/>
        <v>-2.52489507831392</v>
      </c>
      <c r="E6627">
        <v>-0.0159505508113664</v>
      </c>
      <c r="G6627">
        <v>6618</v>
      </c>
      <c r="H6627">
        <f ca="1" t="shared" si="210"/>
        <v>0.0435016449055077</v>
      </c>
    </row>
    <row r="6628" spans="2:8">
      <c r="B6628" s="31">
        <v>45070</v>
      </c>
      <c r="C6628">
        <v>516.988342</v>
      </c>
      <c r="D6628">
        <f t="shared" si="209"/>
        <v>0.137155168191394</v>
      </c>
      <c r="E6628">
        <v>-0.0159554468251433</v>
      </c>
      <c r="G6628">
        <v>6619</v>
      </c>
      <c r="H6628">
        <f ca="1" t="shared" si="210"/>
        <v>-0.0205946400100752</v>
      </c>
    </row>
    <row r="6629" spans="2:8">
      <c r="B6629" s="31">
        <v>41848</v>
      </c>
      <c r="C6629">
        <v>446.080719</v>
      </c>
      <c r="D6629">
        <f t="shared" si="209"/>
        <v>0.842305262245598</v>
      </c>
      <c r="E6629">
        <v>-0.0159744295067818</v>
      </c>
      <c r="G6629">
        <v>6620</v>
      </c>
      <c r="H6629">
        <f ca="1" t="shared" si="210"/>
        <v>0.00303625643107571</v>
      </c>
    </row>
    <row r="6630" spans="2:8">
      <c r="B6630" s="31">
        <v>39715</v>
      </c>
      <c r="C6630">
        <v>70.344582</v>
      </c>
      <c r="D6630">
        <f t="shared" si="209"/>
        <v>-8.29258204988694</v>
      </c>
      <c r="E6630">
        <v>-0.0159998534073313</v>
      </c>
      <c r="G6630">
        <v>6621</v>
      </c>
      <c r="H6630">
        <f ca="1" t="shared" si="210"/>
        <v>0.0500431762999062</v>
      </c>
    </row>
    <row r="6631" spans="2:8">
      <c r="B6631" s="31">
        <v>45216</v>
      </c>
      <c r="C6631">
        <v>653.6828</v>
      </c>
      <c r="D6631">
        <f t="shared" si="209"/>
        <v>0.963273294019668</v>
      </c>
      <c r="E6631">
        <v>-0.0160134441352901</v>
      </c>
      <c r="G6631">
        <v>6622</v>
      </c>
      <c r="H6631">
        <f ca="1" t="shared" si="210"/>
        <v>0.0493664368154378</v>
      </c>
    </row>
    <row r="6632" spans="2:8">
      <c r="B6632" s="31">
        <v>37580</v>
      </c>
      <c r="C6632">
        <v>24.007616</v>
      </c>
      <c r="D6632">
        <f t="shared" si="209"/>
        <v>-13.3438127300937</v>
      </c>
      <c r="E6632">
        <v>-0.0160153761206444</v>
      </c>
      <c r="G6632">
        <v>6623</v>
      </c>
      <c r="H6632">
        <f ca="1" t="shared" si="210"/>
        <v>0.0546917705304739</v>
      </c>
    </row>
    <row r="6633" spans="2:8">
      <c r="B6633" s="31">
        <v>43165</v>
      </c>
      <c r="C6633">
        <v>344.360748</v>
      </c>
      <c r="D6633">
        <f t="shared" si="209"/>
        <v>0.255761402864649</v>
      </c>
      <c r="E6633">
        <v>-0.0160173510832308</v>
      </c>
      <c r="G6633">
        <v>6624</v>
      </c>
      <c r="H6633">
        <f ca="1" t="shared" si="210"/>
        <v>-0.0706006506158193</v>
      </c>
    </row>
    <row r="6634" spans="2:8">
      <c r="B6634" s="31">
        <v>40994</v>
      </c>
      <c r="C6634">
        <v>256.28656</v>
      </c>
      <c r="D6634">
        <f t="shared" si="209"/>
        <v>0.286363666514545</v>
      </c>
      <c r="E6634">
        <v>-0.0160208440114847</v>
      </c>
      <c r="G6634">
        <v>6625</v>
      </c>
      <c r="H6634">
        <f ca="1" t="shared" si="210"/>
        <v>0.0186970862867268</v>
      </c>
    </row>
    <row r="6635" spans="2:8">
      <c r="B6635" s="31">
        <v>40751</v>
      </c>
      <c r="C6635">
        <v>182.895401</v>
      </c>
      <c r="D6635">
        <f t="shared" si="209"/>
        <v>0.851463624282166</v>
      </c>
      <c r="E6635">
        <v>-0.0160280574796958</v>
      </c>
      <c r="G6635">
        <v>6626</v>
      </c>
      <c r="H6635">
        <f ca="1" t="shared" si="210"/>
        <v>0.045446663185396</v>
      </c>
    </row>
    <row r="6636" spans="2:8">
      <c r="B6636" s="31">
        <v>39843</v>
      </c>
      <c r="C6636">
        <v>27.16662</v>
      </c>
      <c r="D6636">
        <f t="shared" si="209"/>
        <v>-0.490959604102387</v>
      </c>
      <c r="E6636">
        <v>-0.016037438591919</v>
      </c>
      <c r="G6636">
        <v>6627</v>
      </c>
      <c r="H6636">
        <f ca="1" t="shared" si="210"/>
        <v>0.0443388969373887</v>
      </c>
    </row>
    <row r="6637" spans="2:8">
      <c r="B6637" s="31">
        <v>34815</v>
      </c>
      <c r="C6637">
        <v>40.504333</v>
      </c>
      <c r="D6637">
        <f t="shared" si="209"/>
        <v>0.503846119376907</v>
      </c>
      <c r="E6637">
        <v>-0.0160426293157326</v>
      </c>
      <c r="G6637">
        <v>6628</v>
      </c>
      <c r="H6637">
        <f ca="1" t="shared" si="210"/>
        <v>0.0172311426118523</v>
      </c>
    </row>
    <row r="6638" spans="2:8">
      <c r="B6638" s="31">
        <v>34038</v>
      </c>
      <c r="C6638">
        <v>20.096382</v>
      </c>
      <c r="D6638">
        <f t="shared" si="209"/>
        <v>-2.07072815395328</v>
      </c>
      <c r="E6638">
        <v>-0.0160426389187865</v>
      </c>
      <c r="G6638">
        <v>6629</v>
      </c>
      <c r="H6638">
        <f ca="1" t="shared" si="210"/>
        <v>-0.0555328582516771</v>
      </c>
    </row>
    <row r="6639" spans="2:8">
      <c r="B6639" s="31">
        <v>38232</v>
      </c>
      <c r="C6639">
        <v>61.710526</v>
      </c>
      <c r="D6639">
        <f t="shared" si="209"/>
        <v>0.751649953526567</v>
      </c>
      <c r="E6639">
        <v>-0.0160437135149358</v>
      </c>
      <c r="G6639">
        <v>6630</v>
      </c>
      <c r="H6639">
        <f ca="1" t="shared" si="210"/>
        <v>-0.0136941108135356</v>
      </c>
    </row>
    <row r="6640" spans="2:8">
      <c r="B6640" s="31">
        <v>37263</v>
      </c>
      <c r="C6640">
        <v>15.325812</v>
      </c>
      <c r="D6640">
        <f t="shared" si="209"/>
        <v>-1.63644242797706</v>
      </c>
      <c r="E6640">
        <v>-0.0160561150038901</v>
      </c>
      <c r="G6640">
        <v>6631</v>
      </c>
      <c r="H6640">
        <f ca="1" t="shared" si="210"/>
        <v>0.0512024606833355</v>
      </c>
    </row>
    <row r="6641" spans="2:8">
      <c r="B6641" s="31">
        <v>35921</v>
      </c>
      <c r="C6641">
        <v>40.405621</v>
      </c>
      <c r="D6641">
        <f t="shared" si="209"/>
        <v>-5.415928194743</v>
      </c>
      <c r="E6641">
        <v>-0.0161003094099211</v>
      </c>
      <c r="G6641">
        <v>6632</v>
      </c>
      <c r="H6641">
        <f ca="1" t="shared" si="210"/>
        <v>-0.0195325277216722</v>
      </c>
    </row>
    <row r="6642" spans="2:8">
      <c r="B6642" s="31">
        <v>43314</v>
      </c>
      <c r="C6642">
        <v>259.239563</v>
      </c>
      <c r="D6642">
        <f t="shared" si="209"/>
        <v>-0.594977823658806</v>
      </c>
      <c r="E6642">
        <v>-0.0161010995069454</v>
      </c>
      <c r="G6642">
        <v>6633</v>
      </c>
      <c r="H6642">
        <f ca="1" t="shared" si="210"/>
        <v>0.0358385526567561</v>
      </c>
    </row>
    <row r="6643" spans="2:8">
      <c r="B6643" s="31">
        <v>43032</v>
      </c>
      <c r="C6643">
        <v>413.481354</v>
      </c>
      <c r="D6643">
        <f t="shared" si="209"/>
        <v>0.475675618978456</v>
      </c>
      <c r="E6643">
        <v>-0.0161038966705135</v>
      </c>
      <c r="G6643">
        <v>6634</v>
      </c>
      <c r="H6643">
        <f ca="1" t="shared" si="210"/>
        <v>-0.0112880068172055</v>
      </c>
    </row>
    <row r="6644" spans="2:8">
      <c r="B6644" s="31">
        <v>40554</v>
      </c>
      <c r="C6644">
        <v>216.798355</v>
      </c>
      <c r="D6644">
        <f t="shared" si="209"/>
        <v>0.339413502468688</v>
      </c>
      <c r="E6644">
        <v>-0.0161046194285007</v>
      </c>
      <c r="G6644">
        <v>6635</v>
      </c>
      <c r="H6644">
        <f ca="1" t="shared" si="210"/>
        <v>0.0486162990271246</v>
      </c>
    </row>
    <row r="6645" spans="2:8">
      <c r="B6645" s="31">
        <v>39133</v>
      </c>
      <c r="C6645">
        <v>143.214066</v>
      </c>
      <c r="D6645">
        <f t="shared" si="209"/>
        <v>0.629447829516969</v>
      </c>
      <c r="E6645">
        <v>-0.016121691566246</v>
      </c>
      <c r="G6645">
        <v>6636</v>
      </c>
      <c r="H6645">
        <f ca="1" t="shared" si="210"/>
        <v>0.0452484645735991</v>
      </c>
    </row>
    <row r="6646" spans="2:8">
      <c r="B6646" s="31">
        <v>35556</v>
      </c>
      <c r="C6646">
        <v>53.068283</v>
      </c>
      <c r="D6646">
        <f t="shared" si="209"/>
        <v>-9.27567404055639</v>
      </c>
      <c r="E6646">
        <v>-0.0161267701086165</v>
      </c>
      <c r="G6646">
        <v>6637</v>
      </c>
      <c r="H6646">
        <f ca="1" t="shared" si="210"/>
        <v>0.00180808834292471</v>
      </c>
    </row>
    <row r="6647" spans="2:8">
      <c r="B6647" s="31">
        <v>42629</v>
      </c>
      <c r="C6647">
        <v>545.312378</v>
      </c>
      <c r="D6647">
        <f t="shared" si="209"/>
        <v>0.196211262235459</v>
      </c>
      <c r="E6647">
        <v>-0.0161290103706393</v>
      </c>
      <c r="G6647">
        <v>6638</v>
      </c>
      <c r="H6647">
        <f ca="1" t="shared" si="210"/>
        <v>0.0621875370567692</v>
      </c>
    </row>
    <row r="6648" spans="2:8">
      <c r="B6648" s="31">
        <v>41831</v>
      </c>
      <c r="C6648">
        <v>438.315948</v>
      </c>
      <c r="D6648">
        <f t="shared" si="209"/>
        <v>0.151208575235323</v>
      </c>
      <c r="E6648">
        <v>-0.0161453217303423</v>
      </c>
      <c r="G6648">
        <v>6639</v>
      </c>
      <c r="H6648">
        <f ca="1" t="shared" si="210"/>
        <v>0.00638218170978461</v>
      </c>
    </row>
    <row r="6649" spans="2:8">
      <c r="B6649" s="31">
        <v>42968</v>
      </c>
      <c r="C6649">
        <v>372.038818</v>
      </c>
      <c r="D6649">
        <f t="shared" si="209"/>
        <v>-0.115215461199535</v>
      </c>
      <c r="E6649">
        <v>-0.0161613108877257</v>
      </c>
      <c r="G6649">
        <v>6640</v>
      </c>
      <c r="H6649">
        <f ca="1" t="shared" si="210"/>
        <v>-0.0105597175044918</v>
      </c>
    </row>
    <row r="6650" spans="2:8">
      <c r="B6650" s="31">
        <v>42335</v>
      </c>
      <c r="C6650">
        <v>414.903442</v>
      </c>
      <c r="D6650">
        <f t="shared" si="209"/>
        <v>0.311824834174309</v>
      </c>
      <c r="E6650">
        <v>-0.016161900146396</v>
      </c>
      <c r="G6650">
        <v>6641</v>
      </c>
      <c r="H6650">
        <f ca="1" t="shared" si="210"/>
        <v>-0.0320798972191206</v>
      </c>
    </row>
    <row r="6651" spans="2:8">
      <c r="B6651" s="31">
        <v>44439</v>
      </c>
      <c r="C6651">
        <v>285.526245</v>
      </c>
      <c r="D6651">
        <f t="shared" si="209"/>
        <v>-0.247128406707411</v>
      </c>
      <c r="E6651">
        <v>-0.0161851216164033</v>
      </c>
      <c r="G6651">
        <v>6642</v>
      </c>
      <c r="H6651">
        <f ca="1" t="shared" si="210"/>
        <v>-0.00108937985283685</v>
      </c>
    </row>
    <row r="6652" spans="2:8">
      <c r="B6652" s="31">
        <v>43199</v>
      </c>
      <c r="C6652">
        <v>356.087891</v>
      </c>
      <c r="D6652">
        <f t="shared" si="209"/>
        <v>0.376902720907182</v>
      </c>
      <c r="E6652">
        <v>-0.0161876355407996</v>
      </c>
      <c r="G6652">
        <v>6643</v>
      </c>
      <c r="H6652">
        <f ca="1" t="shared" si="210"/>
        <v>-0.00558656724929072</v>
      </c>
    </row>
    <row r="6653" spans="2:8">
      <c r="B6653" s="31">
        <v>41134</v>
      </c>
      <c r="C6653">
        <v>221.877396</v>
      </c>
      <c r="D6653">
        <f t="shared" si="209"/>
        <v>0.766789506579571</v>
      </c>
      <c r="E6653">
        <v>-0.016210209173358</v>
      </c>
      <c r="G6653">
        <v>6644</v>
      </c>
      <c r="H6653">
        <f ca="1" t="shared" si="210"/>
        <v>0.0258960484783647</v>
      </c>
    </row>
    <row r="6654" spans="2:8">
      <c r="B6654" s="31">
        <v>35053</v>
      </c>
      <c r="C6654">
        <v>51.744137</v>
      </c>
      <c r="D6654">
        <f t="shared" si="209"/>
        <v>0.513397624159815</v>
      </c>
      <c r="E6654">
        <v>-0.016216542562107</v>
      </c>
      <c r="G6654">
        <v>6645</v>
      </c>
      <c r="H6654">
        <f ca="1" t="shared" si="210"/>
        <v>-0.0100218260397821</v>
      </c>
    </row>
    <row r="6655" spans="2:8">
      <c r="B6655" s="31">
        <v>39770</v>
      </c>
      <c r="C6655">
        <v>25.17882</v>
      </c>
      <c r="D6655">
        <f t="shared" si="209"/>
        <v>-1.57714479868397</v>
      </c>
      <c r="E6655">
        <v>-0.0162220072267088</v>
      </c>
      <c r="G6655">
        <v>6646</v>
      </c>
      <c r="H6655">
        <f ca="1" t="shared" si="210"/>
        <v>0.0599188295205171</v>
      </c>
    </row>
    <row r="6656" spans="2:8">
      <c r="B6656" s="31">
        <v>39954</v>
      </c>
      <c r="C6656">
        <v>64.889465</v>
      </c>
      <c r="D6656">
        <f t="shared" si="209"/>
        <v>-3.27364229309026</v>
      </c>
      <c r="E6656">
        <v>-0.0162261008008003</v>
      </c>
      <c r="G6656">
        <v>6647</v>
      </c>
      <c r="H6656">
        <f ca="1" t="shared" si="210"/>
        <v>0.00290482488149096</v>
      </c>
    </row>
    <row r="6657" spans="2:8">
      <c r="B6657" s="31">
        <v>41507</v>
      </c>
      <c r="C6657">
        <v>277.314362</v>
      </c>
      <c r="D6657">
        <f t="shared" si="209"/>
        <v>-0.379007150015548</v>
      </c>
      <c r="E6657">
        <v>-0.0162343340876084</v>
      </c>
      <c r="G6657">
        <v>6648</v>
      </c>
      <c r="H6657">
        <f ca="1" t="shared" si="210"/>
        <v>0.00608357369833087</v>
      </c>
    </row>
    <row r="6658" spans="2:8">
      <c r="B6658" s="31">
        <v>42307</v>
      </c>
      <c r="C6658">
        <v>382.418488</v>
      </c>
      <c r="D6658">
        <f t="shared" si="209"/>
        <v>-0.168027054173176</v>
      </c>
      <c r="E6658">
        <v>-0.0162359383628962</v>
      </c>
      <c r="G6658">
        <v>6649</v>
      </c>
      <c r="H6658">
        <f ca="1" t="shared" si="210"/>
        <v>-0.013651969377929</v>
      </c>
    </row>
    <row r="6659" spans="2:8">
      <c r="B6659" s="31">
        <v>42795</v>
      </c>
      <c r="C6659">
        <v>446.67514</v>
      </c>
      <c r="D6659">
        <f t="shared" si="209"/>
        <v>0.837804785822645</v>
      </c>
      <c r="E6659">
        <v>-0.0162421038251648</v>
      </c>
      <c r="G6659">
        <v>6650</v>
      </c>
      <c r="H6659">
        <f ca="1" t="shared" si="210"/>
        <v>-0.0427640202455248</v>
      </c>
    </row>
    <row r="6660" spans="2:8">
      <c r="B6660" s="31">
        <v>39651</v>
      </c>
      <c r="C6660">
        <v>72.44857</v>
      </c>
      <c r="D6660">
        <f t="shared" si="209"/>
        <v>0.589019065524689</v>
      </c>
      <c r="E6660">
        <v>-0.0162581538876475</v>
      </c>
      <c r="G6660">
        <v>6651</v>
      </c>
      <c r="H6660">
        <f ca="1" t="shared" si="210"/>
        <v>0.00693504112296128</v>
      </c>
    </row>
    <row r="6661" spans="2:8">
      <c r="B6661" s="31">
        <v>37791</v>
      </c>
      <c r="C6661">
        <v>29.774981</v>
      </c>
      <c r="D6661">
        <f t="shared" si="209"/>
        <v>-2.83410232906614</v>
      </c>
      <c r="E6661">
        <v>-0.016270774446506</v>
      </c>
      <c r="G6661">
        <v>6652</v>
      </c>
      <c r="H6661">
        <f ca="1" t="shared" si="210"/>
        <v>-0.0524394793701497</v>
      </c>
    </row>
    <row r="6662" spans="2:8">
      <c r="B6662" s="31">
        <v>39576</v>
      </c>
      <c r="C6662">
        <v>114.160324</v>
      </c>
      <c r="D6662">
        <f t="shared" si="209"/>
        <v>0.0826104785757266</v>
      </c>
      <c r="E6662">
        <v>-0.0162978952302203</v>
      </c>
      <c r="G6662">
        <v>6653</v>
      </c>
      <c r="H6662">
        <f ca="1" t="shared" si="210"/>
        <v>-0.0441475323537151</v>
      </c>
    </row>
    <row r="6663" spans="2:8">
      <c r="B6663" s="31">
        <v>39554</v>
      </c>
      <c r="C6663">
        <v>104.729485</v>
      </c>
      <c r="D6663">
        <f t="shared" si="209"/>
        <v>0.448911622166384</v>
      </c>
      <c r="E6663">
        <v>-0.0162984091824762</v>
      </c>
      <c r="G6663">
        <v>6654</v>
      </c>
      <c r="H6663">
        <f ca="1" t="shared" si="210"/>
        <v>-0.00315900546726316</v>
      </c>
    </row>
    <row r="6664" spans="2:8">
      <c r="B6664" s="31">
        <v>35373</v>
      </c>
      <c r="C6664">
        <v>57.715202</v>
      </c>
      <c r="D6664">
        <f t="shared" si="209"/>
        <v>-5.65831738750564</v>
      </c>
      <c r="E6664">
        <v>-0.0162988080679333</v>
      </c>
      <c r="G6664">
        <v>6655</v>
      </c>
      <c r="H6664">
        <f ca="1" t="shared" si="210"/>
        <v>0.0355907970765935</v>
      </c>
    </row>
    <row r="6665" spans="2:8">
      <c r="B6665" s="31">
        <v>41612</v>
      </c>
      <c r="C6665">
        <v>384.286133</v>
      </c>
      <c r="D6665">
        <f t="shared" si="209"/>
        <v>-0.0606137666695352</v>
      </c>
      <c r="E6665">
        <v>-0.0162995785226525</v>
      </c>
      <c r="G6665">
        <v>6656</v>
      </c>
      <c r="H6665">
        <f ca="1" t="shared" si="210"/>
        <v>-0.0306057228602473</v>
      </c>
    </row>
    <row r="6666" spans="2:8">
      <c r="B6666" s="31">
        <v>41757</v>
      </c>
      <c r="C6666">
        <v>407.579163</v>
      </c>
      <c r="D6666">
        <f t="shared" ref="D6666:D6729" si="211">(C6666-C6667)/C6666</f>
        <v>0.0668383358940261</v>
      </c>
      <c r="E6666">
        <v>-0.0163284868417083</v>
      </c>
      <c r="G6666">
        <v>6657</v>
      </c>
      <c r="H6666">
        <f ca="1" t="shared" si="210"/>
        <v>0.00472277460282481</v>
      </c>
    </row>
    <row r="6667" spans="2:8">
      <c r="B6667" s="31">
        <v>44732</v>
      </c>
      <c r="C6667">
        <v>380.33725</v>
      </c>
      <c r="D6667">
        <f t="shared" si="211"/>
        <v>0.785339973931031</v>
      </c>
      <c r="E6667">
        <v>-0.0163313638093561</v>
      </c>
      <c r="G6667">
        <v>6658</v>
      </c>
      <c r="H6667">
        <f ca="1" t="shared" ref="H6667:H6730" si="212">_xlfn.NORM.INV(RAND(),N$12,N$13)</f>
        <v>0.0196606895310538</v>
      </c>
    </row>
    <row r="6668" spans="2:8">
      <c r="B6668" s="31">
        <v>38016</v>
      </c>
      <c r="C6668">
        <v>81.643204</v>
      </c>
      <c r="D6668">
        <f t="shared" si="211"/>
        <v>-4.95980127139547</v>
      </c>
      <c r="E6668">
        <v>-0.0163334966618901</v>
      </c>
      <c r="G6668">
        <v>6659</v>
      </c>
      <c r="H6668">
        <f ca="1" t="shared" si="212"/>
        <v>0.0543395848197851</v>
      </c>
    </row>
    <row r="6669" spans="2:8">
      <c r="B6669" s="31">
        <v>44565</v>
      </c>
      <c r="C6669">
        <v>486.577271</v>
      </c>
      <c r="D6669">
        <f t="shared" si="211"/>
        <v>0.937377278356267</v>
      </c>
      <c r="E6669">
        <v>-0.016339834336405</v>
      </c>
      <c r="G6669">
        <v>6660</v>
      </c>
      <c r="H6669">
        <f ca="1" t="shared" si="212"/>
        <v>0.000274929461217052</v>
      </c>
    </row>
    <row r="6670" spans="2:8">
      <c r="B6670" s="31">
        <v>36515</v>
      </c>
      <c r="C6670">
        <v>30.470793</v>
      </c>
      <c r="D6670">
        <f t="shared" si="211"/>
        <v>-2.98074569309699</v>
      </c>
      <c r="E6670">
        <v>-0.0163525773681046</v>
      </c>
      <c r="G6670">
        <v>6661</v>
      </c>
      <c r="H6670">
        <f ca="1" t="shared" si="212"/>
        <v>-0.00618203200224897</v>
      </c>
    </row>
    <row r="6671" spans="2:8">
      <c r="B6671" s="31">
        <v>43686</v>
      </c>
      <c r="C6671">
        <v>121.296478</v>
      </c>
      <c r="D6671">
        <f t="shared" si="211"/>
        <v>0.471367239533534</v>
      </c>
      <c r="E6671">
        <v>-0.0163867577424631</v>
      </c>
      <c r="G6671">
        <v>6662</v>
      </c>
      <c r="H6671">
        <f ca="1" t="shared" si="212"/>
        <v>0.0256301073813586</v>
      </c>
    </row>
    <row r="6672" spans="2:8">
      <c r="B6672" s="31">
        <v>38148</v>
      </c>
      <c r="C6672">
        <v>64.121292</v>
      </c>
      <c r="D6672">
        <f t="shared" si="211"/>
        <v>0.168490740953878</v>
      </c>
      <c r="E6672">
        <v>-0.0163915599205332</v>
      </c>
      <c r="G6672">
        <v>6663</v>
      </c>
      <c r="H6672">
        <f ca="1" t="shared" si="212"/>
        <v>0.0223670486072632</v>
      </c>
    </row>
    <row r="6673" spans="2:8">
      <c r="B6673" s="31">
        <v>34936</v>
      </c>
      <c r="C6673">
        <v>53.317448</v>
      </c>
      <c r="D6673">
        <f t="shared" si="211"/>
        <v>-4.89347481522371</v>
      </c>
      <c r="E6673">
        <v>-0.0163935265618865</v>
      </c>
      <c r="G6673">
        <v>6664</v>
      </c>
      <c r="H6673">
        <f ca="1" t="shared" si="212"/>
        <v>0.000207748430342516</v>
      </c>
    </row>
    <row r="6674" spans="2:8">
      <c r="B6674" s="31">
        <v>41295</v>
      </c>
      <c r="C6674">
        <v>314.225037</v>
      </c>
      <c r="D6674">
        <f t="shared" si="211"/>
        <v>0.0221576678500001</v>
      </c>
      <c r="E6674">
        <v>-0.0163960136632906</v>
      </c>
      <c r="G6674">
        <v>6665</v>
      </c>
      <c r="H6674">
        <f ca="1" t="shared" si="212"/>
        <v>0.0418941057637632</v>
      </c>
    </row>
    <row r="6675" spans="2:8">
      <c r="B6675" s="31">
        <v>41502</v>
      </c>
      <c r="C6675">
        <v>307.262543</v>
      </c>
      <c r="D6675">
        <f t="shared" si="211"/>
        <v>-0.389035613755237</v>
      </c>
      <c r="E6675">
        <v>-0.0164038315597746</v>
      </c>
      <c r="G6675">
        <v>6666</v>
      </c>
      <c r="H6675">
        <f ca="1" t="shared" si="212"/>
        <v>0.0305976428199855</v>
      </c>
    </row>
    <row r="6676" spans="2:8">
      <c r="B6676" s="31">
        <v>44979</v>
      </c>
      <c r="C6676">
        <v>426.798615</v>
      </c>
      <c r="D6676">
        <f t="shared" si="211"/>
        <v>0.962685872352233</v>
      </c>
      <c r="E6676">
        <v>-0.0164164075368427</v>
      </c>
      <c r="G6676">
        <v>6667</v>
      </c>
      <c r="H6676">
        <f ca="1" t="shared" si="212"/>
        <v>0.025171244857532</v>
      </c>
    </row>
    <row r="6677" spans="2:8">
      <c r="B6677" s="31">
        <v>36896</v>
      </c>
      <c r="C6677">
        <v>15.925618</v>
      </c>
      <c r="D6677">
        <f t="shared" si="211"/>
        <v>-2.86850287379742</v>
      </c>
      <c r="E6677">
        <v>-0.0164172592862645</v>
      </c>
      <c r="G6677">
        <v>6668</v>
      </c>
      <c r="H6677">
        <f ca="1" t="shared" si="212"/>
        <v>-0.00661568500727262</v>
      </c>
    </row>
    <row r="6678" spans="2:8">
      <c r="B6678" s="31">
        <v>38154</v>
      </c>
      <c r="C6678">
        <v>61.608299</v>
      </c>
      <c r="D6678">
        <f t="shared" si="211"/>
        <v>-5.97197705458481</v>
      </c>
      <c r="E6678">
        <v>-0.0164184536242431</v>
      </c>
      <c r="G6678">
        <v>6669</v>
      </c>
      <c r="H6678">
        <f ca="1" t="shared" si="212"/>
        <v>-0.0327671340763902</v>
      </c>
    </row>
    <row r="6679" spans="2:8">
      <c r="B6679" s="31">
        <v>44994</v>
      </c>
      <c r="C6679">
        <v>429.531647</v>
      </c>
      <c r="D6679">
        <f t="shared" si="211"/>
        <v>0.894100350189098</v>
      </c>
      <c r="E6679">
        <v>-0.0164275485852617</v>
      </c>
      <c r="G6679">
        <v>6670</v>
      </c>
      <c r="H6679">
        <f ca="1" t="shared" si="212"/>
        <v>0.0299917594679661</v>
      </c>
    </row>
    <row r="6680" spans="2:8">
      <c r="B6680" s="31">
        <v>36412</v>
      </c>
      <c r="C6680">
        <v>45.487251</v>
      </c>
      <c r="D6680">
        <f t="shared" si="211"/>
        <v>-0.197515827017113</v>
      </c>
      <c r="E6680">
        <v>-0.0164313732654452</v>
      </c>
      <c r="G6680">
        <v>6671</v>
      </c>
      <c r="H6680">
        <f ca="1" t="shared" si="212"/>
        <v>0.0346084264685462</v>
      </c>
    </row>
    <row r="6681" spans="2:8">
      <c r="B6681" s="31">
        <v>35650</v>
      </c>
      <c r="C6681">
        <v>54.471703</v>
      </c>
      <c r="D6681">
        <f t="shared" si="211"/>
        <v>-0.208332957756066</v>
      </c>
      <c r="E6681">
        <v>-0.016454212933273</v>
      </c>
      <c r="G6681">
        <v>6672</v>
      </c>
      <c r="H6681">
        <f ca="1" t="shared" si="212"/>
        <v>0.00478186591533464</v>
      </c>
    </row>
    <row r="6682" spans="2:8">
      <c r="B6682" s="31">
        <v>35191</v>
      </c>
      <c r="C6682">
        <v>65.819954</v>
      </c>
      <c r="D6682">
        <f t="shared" si="211"/>
        <v>0.401073282427393</v>
      </c>
      <c r="E6682">
        <v>-0.0164666174029839</v>
      </c>
      <c r="G6682">
        <v>6673</v>
      </c>
      <c r="H6682">
        <f ca="1" t="shared" si="212"/>
        <v>-0.000699545556238151</v>
      </c>
    </row>
    <row r="6683" spans="2:8">
      <c r="B6683" s="31">
        <v>34771</v>
      </c>
      <c r="C6683">
        <v>39.421329</v>
      </c>
      <c r="D6683">
        <f t="shared" si="211"/>
        <v>-19.3715043955012</v>
      </c>
      <c r="E6683">
        <v>-0.0164830820391672</v>
      </c>
      <c r="G6683">
        <v>6674</v>
      </c>
      <c r="H6683">
        <f ca="1" t="shared" si="212"/>
        <v>0.00619032397333515</v>
      </c>
    </row>
    <row r="6684" spans="2:8">
      <c r="B6684" s="31">
        <v>45308</v>
      </c>
      <c r="C6684">
        <v>803.071777</v>
      </c>
      <c r="D6684">
        <f t="shared" si="211"/>
        <v>0.797787472239857</v>
      </c>
      <c r="E6684">
        <v>-0.0165103971771132</v>
      </c>
      <c r="G6684">
        <v>6675</v>
      </c>
      <c r="H6684">
        <f ca="1" t="shared" si="212"/>
        <v>-0.0216006733643918</v>
      </c>
    </row>
    <row r="6685" spans="2:8">
      <c r="B6685" s="31">
        <v>43795</v>
      </c>
      <c r="C6685">
        <v>162.391174</v>
      </c>
      <c r="D6685">
        <f t="shared" si="211"/>
        <v>-1.25673199456025</v>
      </c>
      <c r="E6685">
        <v>-0.0165239891670467</v>
      </c>
      <c r="G6685">
        <v>6676</v>
      </c>
      <c r="H6685">
        <f ca="1" t="shared" si="212"/>
        <v>-0.0193262962805438</v>
      </c>
    </row>
    <row r="6686" spans="2:8">
      <c r="B6686" s="31">
        <v>43140</v>
      </c>
      <c r="C6686">
        <v>366.473358</v>
      </c>
      <c r="D6686">
        <f t="shared" si="211"/>
        <v>0.533016964905809</v>
      </c>
      <c r="E6686">
        <v>-0.0165423976058854</v>
      </c>
      <c r="G6686">
        <v>6677</v>
      </c>
      <c r="H6686">
        <f ca="1" t="shared" si="212"/>
        <v>0.0582510736826895</v>
      </c>
    </row>
    <row r="6687" spans="2:8">
      <c r="B6687" s="31">
        <v>43773</v>
      </c>
      <c r="C6687">
        <v>171.136841</v>
      </c>
      <c r="D6687">
        <f t="shared" si="211"/>
        <v>-1.47067394448399</v>
      </c>
      <c r="E6687">
        <v>-0.0165506619349132</v>
      </c>
      <c r="G6687">
        <v>6678</v>
      </c>
      <c r="H6687">
        <f ca="1" t="shared" si="212"/>
        <v>0.0147001295891069</v>
      </c>
    </row>
    <row r="6688" spans="2:8">
      <c r="B6688" s="31">
        <v>44823</v>
      </c>
      <c r="C6688">
        <v>422.823334</v>
      </c>
      <c r="D6688">
        <f t="shared" si="211"/>
        <v>0.821791256676482</v>
      </c>
      <c r="E6688">
        <v>-0.0165706772464928</v>
      </c>
      <c r="G6688">
        <v>6679</v>
      </c>
      <c r="H6688">
        <f ca="1" t="shared" si="212"/>
        <v>-0.0267148871433886</v>
      </c>
    </row>
    <row r="6689" spans="2:8">
      <c r="B6689" s="31">
        <v>38114</v>
      </c>
      <c r="C6689">
        <v>75.350815</v>
      </c>
      <c r="D6689">
        <f t="shared" si="211"/>
        <v>0.483706287715667</v>
      </c>
      <c r="E6689">
        <v>-0.0165707431299848</v>
      </c>
      <c r="G6689">
        <v>6680</v>
      </c>
      <c r="H6689">
        <f ca="1" t="shared" si="212"/>
        <v>0.00705571226958215</v>
      </c>
    </row>
    <row r="6690" spans="2:8">
      <c r="B6690" s="31">
        <v>34450</v>
      </c>
      <c r="C6690">
        <v>38.903152</v>
      </c>
      <c r="D6690">
        <f t="shared" si="211"/>
        <v>0.5</v>
      </c>
      <c r="E6690">
        <v>-0.0165747495215812</v>
      </c>
      <c r="G6690">
        <v>6681</v>
      </c>
      <c r="H6690">
        <f ca="1" t="shared" si="212"/>
        <v>-0.0197570528572143</v>
      </c>
    </row>
    <row r="6691" spans="2:8">
      <c r="B6691" s="31">
        <v>33381</v>
      </c>
      <c r="C6691">
        <v>19.451576</v>
      </c>
      <c r="D6691">
        <f t="shared" si="211"/>
        <v>-22.7349361820348</v>
      </c>
      <c r="E6691">
        <v>-0.0165747495215812</v>
      </c>
      <c r="G6691">
        <v>6682</v>
      </c>
      <c r="H6691">
        <f ca="1" t="shared" si="212"/>
        <v>-0.0669027198626947</v>
      </c>
    </row>
    <row r="6692" spans="2:8">
      <c r="B6692" s="31">
        <v>42837</v>
      </c>
      <c r="C6692">
        <v>461.681915</v>
      </c>
      <c r="D6692">
        <f t="shared" si="211"/>
        <v>0.970885136360604</v>
      </c>
      <c r="E6692">
        <v>-0.0165751911681444</v>
      </c>
      <c r="G6692">
        <v>6683</v>
      </c>
      <c r="H6692">
        <f ca="1" t="shared" si="212"/>
        <v>0.0783741223413596</v>
      </c>
    </row>
    <row r="6693" spans="2:8">
      <c r="B6693" s="31">
        <v>36837</v>
      </c>
      <c r="C6693">
        <v>13.441806</v>
      </c>
      <c r="D6693">
        <f t="shared" si="211"/>
        <v>-25.5058617867272</v>
      </c>
      <c r="E6693">
        <v>-0.0165906277772496</v>
      </c>
      <c r="G6693">
        <v>6684</v>
      </c>
      <c r="H6693">
        <f ca="1" t="shared" si="212"/>
        <v>-0.0254253491263139</v>
      </c>
    </row>
    <row r="6694" spans="2:8">
      <c r="B6694" s="31">
        <v>43153</v>
      </c>
      <c r="C6694">
        <v>356.286652</v>
      </c>
      <c r="D6694">
        <f t="shared" si="211"/>
        <v>0.0257781703256175</v>
      </c>
      <c r="E6694">
        <v>-0.0165969422845513</v>
      </c>
      <c r="G6694">
        <v>6685</v>
      </c>
      <c r="H6694">
        <f ca="1" t="shared" si="212"/>
        <v>-0.0337460450429089</v>
      </c>
    </row>
    <row r="6695" spans="2:8">
      <c r="B6695" s="31">
        <v>42229</v>
      </c>
      <c r="C6695">
        <v>347.102234</v>
      </c>
      <c r="D6695">
        <f t="shared" si="211"/>
        <v>0.411704976234754</v>
      </c>
      <c r="E6695">
        <v>-0.0166000141618217</v>
      </c>
      <c r="G6695">
        <v>6686</v>
      </c>
      <c r="H6695">
        <f ca="1" t="shared" si="212"/>
        <v>0.00248979306683065</v>
      </c>
    </row>
    <row r="6696" spans="2:8">
      <c r="B6696" s="31">
        <v>40926</v>
      </c>
      <c r="C6696">
        <v>204.198517</v>
      </c>
      <c r="D6696">
        <f t="shared" si="211"/>
        <v>0.422084446382145</v>
      </c>
      <c r="E6696">
        <v>-0.0166004437730563</v>
      </c>
      <c r="G6696">
        <v>6687</v>
      </c>
      <c r="H6696">
        <f ca="1" t="shared" si="212"/>
        <v>-0.0591856692356778</v>
      </c>
    </row>
    <row r="6697" spans="2:8">
      <c r="B6697" s="31">
        <v>39329</v>
      </c>
      <c r="C6697">
        <v>118.009499</v>
      </c>
      <c r="D6697">
        <f t="shared" si="211"/>
        <v>0.750410354678313</v>
      </c>
      <c r="E6697">
        <v>-0.0166340338416316</v>
      </c>
      <c r="G6697">
        <v>6688</v>
      </c>
      <c r="H6697">
        <f ca="1" t="shared" si="212"/>
        <v>-0.0611314291851203</v>
      </c>
    </row>
    <row r="6698" spans="2:8">
      <c r="B6698" s="31">
        <v>39799</v>
      </c>
      <c r="C6698">
        <v>29.453949</v>
      </c>
      <c r="D6698">
        <f t="shared" si="211"/>
        <v>-0.984375032359837</v>
      </c>
      <c r="E6698">
        <v>-0.0166411301927628</v>
      </c>
      <c r="G6698">
        <v>6689</v>
      </c>
      <c r="H6698">
        <f ca="1" t="shared" si="212"/>
        <v>0.0423336145532054</v>
      </c>
    </row>
    <row r="6699" spans="2:8">
      <c r="B6699" s="31">
        <v>37932</v>
      </c>
      <c r="C6699">
        <v>58.447681</v>
      </c>
      <c r="D6699">
        <f t="shared" si="211"/>
        <v>-1.01716364076104</v>
      </c>
      <c r="E6699">
        <v>-0.0166420802905764</v>
      </c>
      <c r="G6699">
        <v>6690</v>
      </c>
      <c r="H6699">
        <f ca="1" t="shared" si="212"/>
        <v>-0.066516687886016</v>
      </c>
    </row>
    <row r="6700" spans="2:8">
      <c r="B6700" s="31">
        <v>39435</v>
      </c>
      <c r="C6700">
        <v>117.898537</v>
      </c>
      <c r="D6700">
        <f t="shared" si="211"/>
        <v>-2.5412343411861</v>
      </c>
      <c r="E6700">
        <v>-0.0166499521533503</v>
      </c>
      <c r="G6700">
        <v>6691</v>
      </c>
      <c r="H6700">
        <f ca="1" t="shared" si="212"/>
        <v>0.0114989225875536</v>
      </c>
    </row>
    <row r="6701" spans="2:8">
      <c r="B6701" s="31">
        <v>44902</v>
      </c>
      <c r="C6701">
        <v>417.506348</v>
      </c>
      <c r="D6701">
        <f t="shared" si="211"/>
        <v>0.879413414332086</v>
      </c>
      <c r="E6701">
        <v>-0.0166627095212455</v>
      </c>
      <c r="G6701">
        <v>6692</v>
      </c>
      <c r="H6701">
        <f ca="1" t="shared" si="212"/>
        <v>0.0616363593804922</v>
      </c>
    </row>
    <row r="6702" spans="2:8">
      <c r="B6702" s="31">
        <v>35020</v>
      </c>
      <c r="C6702">
        <v>50.345665</v>
      </c>
      <c r="D6702">
        <f t="shared" si="211"/>
        <v>0.615774069127898</v>
      </c>
      <c r="E6702">
        <v>-0.016666618665182</v>
      </c>
      <c r="G6702">
        <v>6693</v>
      </c>
      <c r="H6702">
        <f ca="1" t="shared" si="212"/>
        <v>0.0142015345030682</v>
      </c>
    </row>
    <row r="6703" spans="2:8">
      <c r="B6703" s="31">
        <v>33402</v>
      </c>
      <c r="C6703">
        <v>19.34411</v>
      </c>
      <c r="D6703">
        <f t="shared" si="211"/>
        <v>-21.0146851935809</v>
      </c>
      <c r="E6703">
        <v>-0.0166666752825537</v>
      </c>
      <c r="G6703">
        <v>6694</v>
      </c>
      <c r="H6703">
        <f ca="1" t="shared" si="212"/>
        <v>0.0100656389303783</v>
      </c>
    </row>
    <row r="6704" spans="2:8">
      <c r="B6704" s="31">
        <v>44721</v>
      </c>
      <c r="C6704">
        <v>425.854492</v>
      </c>
      <c r="D6704">
        <f t="shared" si="211"/>
        <v>0.97188464551878</v>
      </c>
      <c r="E6704">
        <v>-0.0166860632762799</v>
      </c>
      <c r="G6704">
        <v>6695</v>
      </c>
      <c r="H6704">
        <f ca="1" t="shared" si="212"/>
        <v>-0.00918182982351611</v>
      </c>
    </row>
    <row r="6705" spans="2:8">
      <c r="B6705" s="31">
        <v>36810</v>
      </c>
      <c r="C6705">
        <v>11.97305</v>
      </c>
      <c r="D6705">
        <f t="shared" si="211"/>
        <v>-17.9495220516076</v>
      </c>
      <c r="E6705">
        <v>-0.016698669094341</v>
      </c>
      <c r="G6705">
        <v>6696</v>
      </c>
      <c r="H6705">
        <f ca="1" t="shared" si="212"/>
        <v>0.00214377895428989</v>
      </c>
    </row>
    <row r="6706" spans="2:8">
      <c r="B6706" s="31">
        <v>41150</v>
      </c>
      <c r="C6706">
        <v>226.883575</v>
      </c>
      <c r="D6706">
        <f t="shared" si="211"/>
        <v>-1.29332461814391</v>
      </c>
      <c r="E6706">
        <v>-0.0167095524653999</v>
      </c>
      <c r="G6706">
        <v>6697</v>
      </c>
      <c r="H6706">
        <f ca="1" t="shared" si="212"/>
        <v>-0.00433544204062478</v>
      </c>
    </row>
    <row r="6707" spans="2:8">
      <c r="B6707" s="31">
        <v>42766</v>
      </c>
      <c r="C6707">
        <v>520.317688</v>
      </c>
      <c r="D6707">
        <f t="shared" si="211"/>
        <v>0.463440268438462</v>
      </c>
      <c r="E6707">
        <v>-0.0167127184036842</v>
      </c>
      <c r="G6707">
        <v>6698</v>
      </c>
      <c r="H6707">
        <f ca="1" t="shared" si="212"/>
        <v>0.000549617814789803</v>
      </c>
    </row>
    <row r="6708" spans="2:8">
      <c r="B6708" s="31">
        <v>41310</v>
      </c>
      <c r="C6708">
        <v>279.181519</v>
      </c>
      <c r="D6708">
        <f t="shared" si="211"/>
        <v>0.812779233427697</v>
      </c>
      <c r="E6708">
        <v>-0.0167130869432659</v>
      </c>
      <c r="G6708">
        <v>6699</v>
      </c>
      <c r="H6708">
        <f ca="1" t="shared" si="212"/>
        <v>0.0557358406471302</v>
      </c>
    </row>
    <row r="6709" spans="2:8">
      <c r="B6709" s="31">
        <v>34947</v>
      </c>
      <c r="C6709">
        <v>52.268578</v>
      </c>
      <c r="D6709">
        <f t="shared" si="211"/>
        <v>0.448448741039023</v>
      </c>
      <c r="E6709">
        <v>-0.0167225708723126</v>
      </c>
      <c r="G6709">
        <v>6700</v>
      </c>
      <c r="H6709">
        <f ca="1" t="shared" si="212"/>
        <v>-0.100889121369873</v>
      </c>
    </row>
    <row r="6710" spans="2:8">
      <c r="B6710" s="31">
        <v>36195</v>
      </c>
      <c r="C6710">
        <v>28.8288</v>
      </c>
      <c r="D6710">
        <f t="shared" si="211"/>
        <v>0.33272813991564</v>
      </c>
      <c r="E6710">
        <v>-0.0167526223776224</v>
      </c>
      <c r="G6710">
        <v>6701</v>
      </c>
      <c r="H6710">
        <f ca="1" t="shared" si="212"/>
        <v>-0.0180566864247346</v>
      </c>
    </row>
    <row r="6711" spans="2:8">
      <c r="B6711" s="31">
        <v>33344</v>
      </c>
      <c r="C6711">
        <v>19.236647</v>
      </c>
      <c r="D6711">
        <f t="shared" si="211"/>
        <v>-2.31206670268472</v>
      </c>
      <c r="E6711">
        <v>-0.0167596255210171</v>
      </c>
      <c r="G6711">
        <v>6702</v>
      </c>
      <c r="H6711">
        <f ca="1" t="shared" si="212"/>
        <v>0.034020225425911</v>
      </c>
    </row>
    <row r="6712" spans="2:8">
      <c r="B6712" s="31">
        <v>35335</v>
      </c>
      <c r="C6712">
        <v>63.713058</v>
      </c>
      <c r="D6712">
        <f t="shared" si="211"/>
        <v>-0.200328039504869</v>
      </c>
      <c r="E6712">
        <v>-0.0167625606669202</v>
      </c>
      <c r="G6712">
        <v>6703</v>
      </c>
      <c r="H6712">
        <f ca="1" t="shared" si="212"/>
        <v>-0.014639196175671</v>
      </c>
    </row>
    <row r="6713" spans="2:8">
      <c r="B6713" s="31">
        <v>38593</v>
      </c>
      <c r="C6713">
        <v>76.47657</v>
      </c>
      <c r="D6713">
        <f t="shared" si="211"/>
        <v>-4.61261429480951</v>
      </c>
      <c r="E6713">
        <v>-0.0167793351610827</v>
      </c>
      <c r="G6713">
        <v>6704</v>
      </c>
      <c r="H6713">
        <f ca="1" t="shared" si="212"/>
        <v>-0.0221167431302196</v>
      </c>
    </row>
    <row r="6714" spans="2:8">
      <c r="B6714" s="31">
        <v>44715</v>
      </c>
      <c r="C6714">
        <v>429.23349</v>
      </c>
      <c r="D6714">
        <f t="shared" si="211"/>
        <v>0.165885432192162</v>
      </c>
      <c r="E6714">
        <v>-0.0167862740626319</v>
      </c>
      <c r="G6714">
        <v>6705</v>
      </c>
      <c r="H6714">
        <f ca="1" t="shared" si="212"/>
        <v>0.0326736536575272</v>
      </c>
    </row>
    <row r="6715" spans="2:8">
      <c r="B6715" s="31">
        <v>42444</v>
      </c>
      <c r="C6715">
        <v>358.029907</v>
      </c>
      <c r="D6715">
        <f t="shared" si="211"/>
        <v>0.0997502200284067</v>
      </c>
      <c r="E6715">
        <v>-0.01678701662205</v>
      </c>
      <c r="G6715">
        <v>6706</v>
      </c>
      <c r="H6715">
        <f ca="1" t="shared" si="212"/>
        <v>-0.0671938438621033</v>
      </c>
    </row>
    <row r="6716" spans="2:8">
      <c r="B6716" s="31">
        <v>42249</v>
      </c>
      <c r="C6716">
        <v>322.316345</v>
      </c>
      <c r="D6716">
        <f t="shared" si="211"/>
        <v>0.224364544714603</v>
      </c>
      <c r="E6716">
        <v>-0.0167976402189594</v>
      </c>
      <c r="G6716">
        <v>6707</v>
      </c>
      <c r="H6716">
        <f ca="1" t="shared" si="212"/>
        <v>-0.0365020637078779</v>
      </c>
    </row>
    <row r="6717" spans="2:8">
      <c r="B6717" s="31">
        <v>40519</v>
      </c>
      <c r="C6717">
        <v>249.999985</v>
      </c>
      <c r="D6717">
        <f t="shared" si="211"/>
        <v>-0.870620108237206</v>
      </c>
      <c r="E6717">
        <v>-0.0168114610086877</v>
      </c>
      <c r="G6717">
        <v>6708</v>
      </c>
      <c r="H6717">
        <f ca="1" t="shared" si="212"/>
        <v>0.0210567827250022</v>
      </c>
    </row>
    <row r="6718" spans="2:8">
      <c r="B6718" s="31">
        <v>41929</v>
      </c>
      <c r="C6718">
        <v>467.654999</v>
      </c>
      <c r="D6718">
        <f t="shared" si="211"/>
        <v>0.0839641746243794</v>
      </c>
      <c r="E6718">
        <v>-0.0168137559029921</v>
      </c>
      <c r="G6718">
        <v>6709</v>
      </c>
      <c r="H6718">
        <f ca="1" t="shared" si="212"/>
        <v>0.00900785660854072</v>
      </c>
    </row>
    <row r="6719" spans="2:8">
      <c r="B6719" s="31">
        <v>44664</v>
      </c>
      <c r="C6719">
        <v>428.388733</v>
      </c>
      <c r="D6719">
        <f t="shared" si="211"/>
        <v>0.790198438762394</v>
      </c>
      <c r="E6719">
        <v>-0.0168193755926817</v>
      </c>
      <c r="G6719">
        <v>6710</v>
      </c>
      <c r="H6719">
        <f ca="1" t="shared" si="212"/>
        <v>0.0263929394595361</v>
      </c>
    </row>
    <row r="6720" spans="2:8">
      <c r="B6720" s="31">
        <v>38632</v>
      </c>
      <c r="C6720">
        <v>89.876625</v>
      </c>
      <c r="D6720">
        <f t="shared" si="211"/>
        <v>0.501368425883816</v>
      </c>
      <c r="E6720">
        <v>-0.0168404743725079</v>
      </c>
      <c r="G6720">
        <v>6711</v>
      </c>
      <c r="H6720">
        <f ca="1" t="shared" si="212"/>
        <v>0.0143201647549753</v>
      </c>
    </row>
    <row r="6721" spans="2:8">
      <c r="B6721" s="31">
        <v>36406</v>
      </c>
      <c r="C6721">
        <v>44.815323</v>
      </c>
      <c r="D6721">
        <f t="shared" si="211"/>
        <v>0.0971668774985734</v>
      </c>
      <c r="E6721">
        <v>-0.0168461800442675</v>
      </c>
      <c r="G6721">
        <v>6712</v>
      </c>
      <c r="H6721">
        <f ca="1" t="shared" si="212"/>
        <v>0.0422538180929937</v>
      </c>
    </row>
    <row r="6722" spans="2:8">
      <c r="B6722" s="31">
        <v>37858</v>
      </c>
      <c r="C6722">
        <v>40.460758</v>
      </c>
      <c r="D6722">
        <f t="shared" si="211"/>
        <v>-6.18836080629038</v>
      </c>
      <c r="E6722">
        <v>-0.0168669603273375</v>
      </c>
      <c r="G6722">
        <v>6713</v>
      </c>
      <c r="H6722">
        <f ca="1" t="shared" si="212"/>
        <v>-0.0136666687615036</v>
      </c>
    </row>
    <row r="6723" spans="2:8">
      <c r="B6723" s="31">
        <v>41304</v>
      </c>
      <c r="C6723">
        <v>290.846527</v>
      </c>
      <c r="D6723">
        <f t="shared" si="211"/>
        <v>-0.861701308883087</v>
      </c>
      <c r="E6723">
        <v>-0.0168782005088203</v>
      </c>
      <c r="G6723">
        <v>6714</v>
      </c>
      <c r="H6723">
        <f ca="1" t="shared" si="212"/>
        <v>0.0293777165629273</v>
      </c>
    </row>
    <row r="6724" spans="2:8">
      <c r="B6724" s="31">
        <v>42074</v>
      </c>
      <c r="C6724">
        <v>541.46936</v>
      </c>
      <c r="D6724">
        <f t="shared" si="211"/>
        <v>0.91068031439489</v>
      </c>
      <c r="E6724">
        <v>-0.0168813744142419</v>
      </c>
      <c r="G6724">
        <v>6715</v>
      </c>
      <c r="H6724">
        <f ca="1" t="shared" si="212"/>
        <v>0.0258726526208149</v>
      </c>
    </row>
    <row r="6725" spans="2:8">
      <c r="B6725" s="31">
        <v>35724</v>
      </c>
      <c r="C6725">
        <v>48.363873</v>
      </c>
      <c r="D6725">
        <f t="shared" si="211"/>
        <v>-7.39218565064051</v>
      </c>
      <c r="E6725">
        <v>-0.0168882876687729</v>
      </c>
      <c r="G6725">
        <v>6716</v>
      </c>
      <c r="H6725">
        <f ca="1" t="shared" si="212"/>
        <v>-0.0355311102789932</v>
      </c>
    </row>
    <row r="6726" spans="2:8">
      <c r="B6726" s="31">
        <v>44944</v>
      </c>
      <c r="C6726">
        <v>405.878601</v>
      </c>
      <c r="D6726">
        <f t="shared" si="211"/>
        <v>-0.181747736437083</v>
      </c>
      <c r="E6726">
        <v>-0.0168951035681725</v>
      </c>
      <c r="G6726">
        <v>6717</v>
      </c>
      <c r="H6726">
        <f ca="1" t="shared" si="212"/>
        <v>-0.00544915082294898</v>
      </c>
    </row>
    <row r="6727" spans="2:8">
      <c r="B6727" s="31">
        <v>41926</v>
      </c>
      <c r="C6727">
        <v>479.646118</v>
      </c>
      <c r="D6727">
        <f t="shared" si="211"/>
        <v>0.893198954234005</v>
      </c>
      <c r="E6727">
        <v>-0.0169057242322975</v>
      </c>
      <c r="G6727">
        <v>6718</v>
      </c>
      <c r="H6727">
        <f ca="1" t="shared" si="212"/>
        <v>0.0334400550415863</v>
      </c>
    </row>
    <row r="6728" spans="2:8">
      <c r="B6728" s="31">
        <v>35073</v>
      </c>
      <c r="C6728">
        <v>51.226707</v>
      </c>
      <c r="D6728">
        <f t="shared" si="211"/>
        <v>-0.297081637513807</v>
      </c>
      <c r="E6728">
        <v>-0.0169260538257905</v>
      </c>
      <c r="G6728">
        <v>6719</v>
      </c>
      <c r="H6728">
        <f ca="1" t="shared" si="212"/>
        <v>-0.00237713245929021</v>
      </c>
    </row>
    <row r="6729" spans="2:8">
      <c r="B6729" s="31">
        <v>38435</v>
      </c>
      <c r="C6729">
        <v>66.445221</v>
      </c>
      <c r="D6729">
        <f t="shared" si="211"/>
        <v>0.223882000482774</v>
      </c>
      <c r="E6729">
        <v>-0.0169429491400141</v>
      </c>
      <c r="G6729">
        <v>6720</v>
      </c>
      <c r="H6729">
        <f ca="1" t="shared" si="212"/>
        <v>-0.0749834189622142</v>
      </c>
    </row>
    <row r="6730" spans="2:8">
      <c r="B6730" s="31">
        <v>34872</v>
      </c>
      <c r="C6730">
        <v>51.569332</v>
      </c>
      <c r="D6730">
        <f t="shared" ref="D6730:D6793" si="213">(C6730-C6731)/C6730</f>
        <v>0.262285984235747</v>
      </c>
      <c r="E6730">
        <v>-0.0169491045569486</v>
      </c>
      <c r="G6730">
        <v>6721</v>
      </c>
      <c r="H6730">
        <f ca="1" t="shared" si="212"/>
        <v>-0.02049621191808</v>
      </c>
    </row>
    <row r="6731" spans="2:8">
      <c r="B6731" s="31">
        <v>33749</v>
      </c>
      <c r="C6731">
        <v>38.043419</v>
      </c>
      <c r="D6731">
        <f t="shared" si="213"/>
        <v>-10.7882154598145</v>
      </c>
      <c r="E6731">
        <v>-0.0169491075447241</v>
      </c>
      <c r="G6731">
        <v>6722</v>
      </c>
      <c r="H6731">
        <f ca="1" t="shared" ref="H6731:H6794" si="214">_xlfn.NORM.INV(RAND(),N$12,N$13)</f>
        <v>0.00621675100358645</v>
      </c>
    </row>
    <row r="6732" spans="2:8">
      <c r="B6732" s="31">
        <v>42857</v>
      </c>
      <c r="C6732">
        <v>448.46402</v>
      </c>
      <c r="D6732">
        <f t="shared" si="213"/>
        <v>0.975754119583551</v>
      </c>
      <c r="E6732">
        <v>-0.0169529386103259</v>
      </c>
      <c r="G6732">
        <v>6723</v>
      </c>
      <c r="H6732">
        <f ca="1" t="shared" si="214"/>
        <v>0.0112606224667823</v>
      </c>
    </row>
    <row r="6733" spans="2:8">
      <c r="B6733" s="31">
        <v>36829</v>
      </c>
      <c r="C6733">
        <v>10.873405</v>
      </c>
      <c r="D6733">
        <f t="shared" si="213"/>
        <v>-0.33239017584648</v>
      </c>
      <c r="E6733">
        <v>-0.0169731560628893</v>
      </c>
      <c r="G6733">
        <v>6724</v>
      </c>
      <c r="H6733">
        <f ca="1" t="shared" si="214"/>
        <v>-0.0151892138183935</v>
      </c>
    </row>
    <row r="6734" spans="2:8">
      <c r="B6734" s="31">
        <v>36762</v>
      </c>
      <c r="C6734">
        <v>14.487618</v>
      </c>
      <c r="D6734">
        <f t="shared" si="213"/>
        <v>-27.6159445948948</v>
      </c>
      <c r="E6734">
        <v>-0.016985469937156</v>
      </c>
      <c r="G6734">
        <v>6725</v>
      </c>
      <c r="H6734">
        <f ca="1" t="shared" si="214"/>
        <v>-0.00213989212602757</v>
      </c>
    </row>
    <row r="6735" spans="2:8">
      <c r="B6735" s="31">
        <v>41740</v>
      </c>
      <c r="C6735">
        <v>414.576874</v>
      </c>
      <c r="D6735">
        <f t="shared" si="213"/>
        <v>0.936734864762379</v>
      </c>
      <c r="E6735">
        <v>-0.0169970889403735</v>
      </c>
      <c r="G6735">
        <v>6726</v>
      </c>
      <c r="H6735">
        <f ca="1" t="shared" si="214"/>
        <v>0.0328271171451304</v>
      </c>
    </row>
    <row r="6736" spans="2:8">
      <c r="B6736" s="31">
        <v>36236</v>
      </c>
      <c r="C6736">
        <v>26.228262</v>
      </c>
      <c r="D6736">
        <f t="shared" si="213"/>
        <v>-1.35465216871785</v>
      </c>
      <c r="E6736">
        <v>-0.0169975425744947</v>
      </c>
      <c r="G6736">
        <v>6727</v>
      </c>
      <c r="H6736">
        <f ca="1" t="shared" si="214"/>
        <v>-0.00403942421879611</v>
      </c>
    </row>
    <row r="6737" spans="2:8">
      <c r="B6737" s="31">
        <v>38159</v>
      </c>
      <c r="C6737">
        <v>61.758434</v>
      </c>
      <c r="D6737">
        <f t="shared" si="213"/>
        <v>-7.40975881933794</v>
      </c>
      <c r="E6737">
        <v>-0.0170186472020972</v>
      </c>
      <c r="G6737">
        <v>6728</v>
      </c>
      <c r="H6737">
        <f ca="1" t="shared" si="214"/>
        <v>-0.0220655281749726</v>
      </c>
    </row>
    <row r="6738" spans="2:8">
      <c r="B6738" s="31">
        <v>42769</v>
      </c>
      <c r="C6738">
        <v>519.373535</v>
      </c>
      <c r="D6738">
        <f t="shared" si="213"/>
        <v>0.123899747799048</v>
      </c>
      <c r="E6738">
        <v>-0.0170301938854086</v>
      </c>
      <c r="G6738">
        <v>6729</v>
      </c>
      <c r="H6738">
        <f ca="1" t="shared" si="214"/>
        <v>-0.0280717311346762</v>
      </c>
    </row>
    <row r="6739" spans="2:8">
      <c r="B6739" s="31">
        <v>42730</v>
      </c>
      <c r="C6739">
        <v>455.023285</v>
      </c>
      <c r="D6739">
        <f t="shared" si="213"/>
        <v>0.942521695345767</v>
      </c>
      <c r="E6739">
        <v>-0.0170361193713417</v>
      </c>
      <c r="G6739">
        <v>6730</v>
      </c>
      <c r="H6739">
        <f ca="1" t="shared" si="214"/>
        <v>0.0291312161585003</v>
      </c>
    </row>
    <row r="6740" spans="2:8">
      <c r="B6740" s="31">
        <v>36304</v>
      </c>
      <c r="C6740">
        <v>26.153967</v>
      </c>
      <c r="D6740">
        <f t="shared" si="213"/>
        <v>-1.55048991229514</v>
      </c>
      <c r="E6740">
        <v>-0.0170452535938429</v>
      </c>
      <c r="G6740">
        <v>6731</v>
      </c>
      <c r="H6740">
        <f ca="1" t="shared" si="214"/>
        <v>0.0278506251664049</v>
      </c>
    </row>
    <row r="6741" spans="2:8">
      <c r="B6741" s="31">
        <v>38133</v>
      </c>
      <c r="C6741">
        <v>66.705429</v>
      </c>
      <c r="D6741">
        <f t="shared" si="213"/>
        <v>-1.70709901288544</v>
      </c>
      <c r="E6741">
        <v>-0.0170596309334883</v>
      </c>
      <c r="G6741">
        <v>6732</v>
      </c>
      <c r="H6741">
        <f ca="1" t="shared" si="214"/>
        <v>-0.0339350626112121</v>
      </c>
    </row>
    <row r="6742" spans="2:8">
      <c r="B6742" s="31">
        <v>43537</v>
      </c>
      <c r="C6742">
        <v>180.578201</v>
      </c>
      <c r="D6742">
        <f t="shared" si="213"/>
        <v>-1.36628759525631</v>
      </c>
      <c r="E6742">
        <v>-0.0170611512515843</v>
      </c>
      <c r="G6742">
        <v>6733</v>
      </c>
      <c r="H6742">
        <f ca="1" t="shared" si="214"/>
        <v>0.00332740986816953</v>
      </c>
    </row>
    <row r="6743" spans="2:8">
      <c r="B6743" s="31">
        <v>41786</v>
      </c>
      <c r="C6743">
        <v>427.299957</v>
      </c>
      <c r="D6743">
        <f t="shared" si="213"/>
        <v>0.880131701019572</v>
      </c>
      <c r="E6743">
        <v>-0.0170637063743023</v>
      </c>
      <c r="G6743">
        <v>6734</v>
      </c>
      <c r="H6743">
        <f ca="1" t="shared" si="214"/>
        <v>0.00234153481269004</v>
      </c>
    </row>
    <row r="6744" spans="2:8">
      <c r="B6744" s="31">
        <v>34907</v>
      </c>
      <c r="C6744">
        <v>51.219719</v>
      </c>
      <c r="D6744">
        <f t="shared" si="213"/>
        <v>0.718498768023308</v>
      </c>
      <c r="E6744">
        <v>-0.0170647949083829</v>
      </c>
      <c r="G6744">
        <v>6735</v>
      </c>
      <c r="H6744">
        <f ca="1" t="shared" si="214"/>
        <v>0.00414355272174773</v>
      </c>
    </row>
    <row r="6745" spans="2:8">
      <c r="B6745" s="31">
        <v>36916</v>
      </c>
      <c r="C6745">
        <v>14.418414</v>
      </c>
      <c r="D6745">
        <f t="shared" si="213"/>
        <v>-24.603112866644</v>
      </c>
      <c r="E6745">
        <v>-0.0170665788900221</v>
      </c>
      <c r="G6745">
        <v>6736</v>
      </c>
      <c r="H6745">
        <f ca="1" t="shared" si="214"/>
        <v>0.0306464009147584</v>
      </c>
    </row>
    <row r="6746" spans="2:8">
      <c r="B6746" s="31">
        <v>42352</v>
      </c>
      <c r="C6746">
        <v>369.156281</v>
      </c>
      <c r="D6746">
        <f t="shared" si="213"/>
        <v>-1.60540057829871</v>
      </c>
      <c r="E6746">
        <v>-0.0170883127950897</v>
      </c>
      <c r="G6746">
        <v>6737</v>
      </c>
      <c r="H6746">
        <f ca="1" t="shared" si="214"/>
        <v>0.0268086263539435</v>
      </c>
    </row>
    <row r="6747" spans="2:8">
      <c r="B6747" s="31">
        <v>45464</v>
      </c>
      <c r="C6747">
        <v>961.799988</v>
      </c>
      <c r="D6747">
        <f t="shared" si="213"/>
        <v>0.957846781549346</v>
      </c>
      <c r="E6747">
        <v>-0.0171033605793724</v>
      </c>
      <c r="G6747">
        <v>6738</v>
      </c>
      <c r="H6747">
        <f ca="1" t="shared" si="214"/>
        <v>-0.0495081627502224</v>
      </c>
    </row>
    <row r="6748" spans="2:8">
      <c r="B6748" s="31">
        <v>35782</v>
      </c>
      <c r="C6748">
        <v>40.542965</v>
      </c>
      <c r="D6748">
        <f t="shared" si="213"/>
        <v>0.501545015269603</v>
      </c>
      <c r="E6748">
        <v>-0.0171152011205889</v>
      </c>
      <c r="G6748">
        <v>6739</v>
      </c>
      <c r="H6748">
        <f ca="1" t="shared" si="214"/>
        <v>-0.00223377979499065</v>
      </c>
    </row>
    <row r="6749" spans="2:8">
      <c r="B6749" s="31">
        <v>36692</v>
      </c>
      <c r="C6749">
        <v>20.208843</v>
      </c>
      <c r="D6749">
        <f t="shared" si="213"/>
        <v>-13.6060915511096</v>
      </c>
      <c r="E6749">
        <v>-0.0171234444247994</v>
      </c>
      <c r="G6749">
        <v>6740</v>
      </c>
      <c r="H6749">
        <f ca="1" t="shared" si="214"/>
        <v>0.00611162871695066</v>
      </c>
    </row>
    <row r="6750" spans="2:8">
      <c r="B6750" s="31">
        <v>41410</v>
      </c>
      <c r="C6750">
        <v>295.172211</v>
      </c>
      <c r="D6750">
        <f t="shared" si="213"/>
        <v>-0.672087939199669</v>
      </c>
      <c r="E6750">
        <v>-0.0171250538215469</v>
      </c>
      <c r="G6750">
        <v>6741</v>
      </c>
      <c r="H6750">
        <f ca="1" t="shared" si="214"/>
        <v>-0.0310223526915034</v>
      </c>
    </row>
    <row r="6751" spans="2:8">
      <c r="B6751" s="31">
        <v>41912</v>
      </c>
      <c r="C6751">
        <v>493.553894</v>
      </c>
      <c r="D6751">
        <f t="shared" si="213"/>
        <v>0.70154022531124</v>
      </c>
      <c r="E6751">
        <v>-0.0171263140717922</v>
      </c>
      <c r="G6751">
        <v>6742</v>
      </c>
      <c r="H6751">
        <f ca="1" t="shared" si="214"/>
        <v>0.0251364634262408</v>
      </c>
    </row>
    <row r="6752" spans="2:8">
      <c r="B6752" s="31">
        <v>40309</v>
      </c>
      <c r="C6752">
        <v>147.305984</v>
      </c>
      <c r="D6752">
        <f t="shared" si="213"/>
        <v>0.40036280535623</v>
      </c>
      <c r="E6752">
        <v>-0.0171271657232879</v>
      </c>
      <c r="G6752">
        <v>6743</v>
      </c>
      <c r="H6752">
        <f ca="1" t="shared" si="214"/>
        <v>-0.0243691198537132</v>
      </c>
    </row>
    <row r="6753" spans="2:8">
      <c r="B6753" s="31">
        <v>38623</v>
      </c>
      <c r="C6753">
        <v>88.330147</v>
      </c>
      <c r="D6753">
        <f t="shared" si="213"/>
        <v>-3.93891475126833</v>
      </c>
      <c r="E6753">
        <v>-0.0171353162131611</v>
      </c>
      <c r="G6753">
        <v>6744</v>
      </c>
      <c r="H6753">
        <f ca="1" t="shared" si="214"/>
        <v>-0.0105136329851114</v>
      </c>
    </row>
    <row r="6754" spans="2:8">
      <c r="B6754" s="31">
        <v>41801</v>
      </c>
      <c r="C6754">
        <v>436.255066</v>
      </c>
      <c r="D6754">
        <f t="shared" si="213"/>
        <v>0.684263311225365</v>
      </c>
      <c r="E6754">
        <v>-0.0171621158893316</v>
      </c>
      <c r="G6754">
        <v>6745</v>
      </c>
      <c r="H6754">
        <f ca="1" t="shared" si="214"/>
        <v>0.0476574357627072</v>
      </c>
    </row>
    <row r="6755" spans="2:8">
      <c r="B6755" s="31">
        <v>39372</v>
      </c>
      <c r="C6755">
        <v>137.74173</v>
      </c>
      <c r="D6755">
        <f t="shared" si="213"/>
        <v>-2.25619332645234</v>
      </c>
      <c r="E6755">
        <v>-0.0171635349722993</v>
      </c>
      <c r="G6755">
        <v>6746</v>
      </c>
      <c r="H6755">
        <f ca="1" t="shared" si="214"/>
        <v>-0.0325064692765553</v>
      </c>
    </row>
    <row r="6756" spans="2:8">
      <c r="B6756" s="31">
        <v>42930</v>
      </c>
      <c r="C6756">
        <v>448.513702</v>
      </c>
      <c r="D6756">
        <f t="shared" si="213"/>
        <v>0.0598448762664558</v>
      </c>
      <c r="E6756">
        <v>-0.0171726726868202</v>
      </c>
      <c r="G6756">
        <v>6747</v>
      </c>
      <c r="H6756">
        <f ca="1" t="shared" si="214"/>
        <v>-0.0225461733527574</v>
      </c>
    </row>
    <row r="6757" spans="2:8">
      <c r="B6757" s="31">
        <v>41806</v>
      </c>
      <c r="C6757">
        <v>421.672455</v>
      </c>
      <c r="D6757">
        <f t="shared" si="213"/>
        <v>0.81234666608707</v>
      </c>
      <c r="E6757">
        <v>-0.0171752741117511</v>
      </c>
      <c r="G6757">
        <v>6748</v>
      </c>
      <c r="H6757">
        <f ca="1" t="shared" si="214"/>
        <v>-0.0181469771978281</v>
      </c>
    </row>
    <row r="6758" spans="2:8">
      <c r="B6758" s="31">
        <v>38083</v>
      </c>
      <c r="C6758">
        <v>79.128242</v>
      </c>
      <c r="D6758">
        <f t="shared" si="213"/>
        <v>-5.53969396918991</v>
      </c>
      <c r="E6758">
        <v>-0.0171776595264179</v>
      </c>
      <c r="G6758">
        <v>6749</v>
      </c>
      <c r="H6758">
        <f ca="1" t="shared" si="214"/>
        <v>-0.00820231102503424</v>
      </c>
    </row>
    <row r="6759" spans="2:8">
      <c r="B6759" s="31">
        <v>42123</v>
      </c>
      <c r="C6759">
        <v>517.474487</v>
      </c>
      <c r="D6759">
        <f t="shared" si="213"/>
        <v>0.97151282745269</v>
      </c>
      <c r="E6759">
        <v>-0.0171817436866216</v>
      </c>
      <c r="G6759">
        <v>6750</v>
      </c>
      <c r="H6759">
        <f ca="1" t="shared" si="214"/>
        <v>-0.0200976516424634</v>
      </c>
    </row>
    <row r="6760" spans="2:8">
      <c r="B6760" s="31">
        <v>37249</v>
      </c>
      <c r="C6760">
        <v>14.741385</v>
      </c>
      <c r="D6760">
        <f t="shared" si="213"/>
        <v>-1.37738428241308</v>
      </c>
      <c r="E6760">
        <v>-0.0172143933558482</v>
      </c>
      <c r="G6760">
        <v>6751</v>
      </c>
      <c r="H6760">
        <f ca="1" t="shared" si="214"/>
        <v>-0.0308855442357875</v>
      </c>
    </row>
    <row r="6761" spans="2:8">
      <c r="B6761" s="31">
        <v>36475</v>
      </c>
      <c r="C6761">
        <v>35.045937</v>
      </c>
      <c r="D6761">
        <f t="shared" si="213"/>
        <v>-13.1462952467215</v>
      </c>
      <c r="E6761">
        <v>-0.017234180384448</v>
      </c>
      <c r="G6761">
        <v>6752</v>
      </c>
      <c r="H6761">
        <f ca="1" t="shared" si="214"/>
        <v>-0.0250947530077449</v>
      </c>
    </row>
    <row r="6762" spans="2:8">
      <c r="B6762" s="31">
        <v>44603</v>
      </c>
      <c r="C6762">
        <v>495.770172</v>
      </c>
      <c r="D6762">
        <f t="shared" si="213"/>
        <v>0.760349115960934</v>
      </c>
      <c r="E6762">
        <v>-0.0172396535384948</v>
      </c>
      <c r="G6762">
        <v>6753</v>
      </c>
      <c r="H6762">
        <f ca="1" t="shared" si="214"/>
        <v>0.0019079286061734</v>
      </c>
    </row>
    <row r="6763" spans="2:8">
      <c r="B6763" s="31">
        <v>39500</v>
      </c>
      <c r="C6763">
        <v>118.81176</v>
      </c>
      <c r="D6763">
        <f t="shared" si="213"/>
        <v>0.63276603258802</v>
      </c>
      <c r="E6763">
        <v>-0.017240086334888</v>
      </c>
      <c r="G6763">
        <v>6754</v>
      </c>
      <c r="H6763">
        <f ca="1" t="shared" si="214"/>
        <v>0.0266640413879739</v>
      </c>
    </row>
    <row r="6764" spans="2:8">
      <c r="B6764" s="31">
        <v>34485</v>
      </c>
      <c r="C6764">
        <v>43.631714</v>
      </c>
      <c r="D6764">
        <f t="shared" si="213"/>
        <v>0.46862493185576</v>
      </c>
      <c r="E6764">
        <v>-0.0172414267291905</v>
      </c>
      <c r="G6764">
        <v>6755</v>
      </c>
      <c r="H6764">
        <f ca="1" t="shared" si="214"/>
        <v>0.060995624405482</v>
      </c>
    </row>
    <row r="6765" spans="2:8">
      <c r="B6765" s="31">
        <v>37741</v>
      </c>
      <c r="C6765">
        <v>23.184805</v>
      </c>
      <c r="D6765">
        <f t="shared" si="213"/>
        <v>-0.84252794017461</v>
      </c>
      <c r="E6765">
        <v>-0.0172473307409745</v>
      </c>
      <c r="G6765">
        <v>6756</v>
      </c>
      <c r="H6765">
        <f ca="1" t="shared" si="214"/>
        <v>0.020073834063502</v>
      </c>
    </row>
    <row r="6766" spans="2:8">
      <c r="B6766" s="31">
        <v>35794</v>
      </c>
      <c r="C6766">
        <v>42.718651</v>
      </c>
      <c r="D6766">
        <f t="shared" si="213"/>
        <v>-0.728664114416909</v>
      </c>
      <c r="E6766">
        <v>-0.0172589251472383</v>
      </c>
      <c r="G6766">
        <v>6757</v>
      </c>
      <c r="H6766">
        <f ca="1" t="shared" si="214"/>
        <v>0.0718615305915676</v>
      </c>
    </row>
    <row r="6767" spans="2:8">
      <c r="B6767" s="31">
        <v>39696</v>
      </c>
      <c r="C6767">
        <v>73.846199</v>
      </c>
      <c r="D6767">
        <f t="shared" si="213"/>
        <v>-2.19680088070613</v>
      </c>
      <c r="E6767">
        <v>-0.0172598456963235</v>
      </c>
      <c r="G6767">
        <v>6758</v>
      </c>
      <c r="H6767">
        <f ca="1" t="shared" si="214"/>
        <v>-0.0137002482119879</v>
      </c>
    </row>
    <row r="6768" spans="2:8">
      <c r="B6768" s="31">
        <v>40549</v>
      </c>
      <c r="C6768">
        <v>236.071594</v>
      </c>
      <c r="D6768">
        <f t="shared" si="213"/>
        <v>-0.0695125056003138</v>
      </c>
      <c r="E6768">
        <v>-0.0172878148143483</v>
      </c>
      <c r="G6768">
        <v>6759</v>
      </c>
      <c r="H6768">
        <f ca="1" t="shared" si="214"/>
        <v>-0.0312692069742029</v>
      </c>
    </row>
    <row r="6769" spans="2:8">
      <c r="B6769" s="31">
        <v>43318</v>
      </c>
      <c r="C6769">
        <v>252.481522</v>
      </c>
      <c r="D6769">
        <f t="shared" si="213"/>
        <v>-0.795315888502922</v>
      </c>
      <c r="E6769">
        <v>-0.0173194773437717</v>
      </c>
      <c r="G6769">
        <v>6760</v>
      </c>
      <c r="H6769">
        <f ca="1" t="shared" si="214"/>
        <v>0.0296551663146962</v>
      </c>
    </row>
    <row r="6770" spans="2:8">
      <c r="B6770" s="31">
        <v>42941</v>
      </c>
      <c r="C6770">
        <v>453.284088</v>
      </c>
      <c r="D6770">
        <f t="shared" si="213"/>
        <v>-0.227033639001244</v>
      </c>
      <c r="E6770">
        <v>-0.0173207646327086</v>
      </c>
      <c r="G6770">
        <v>6761</v>
      </c>
      <c r="H6770">
        <f ca="1" t="shared" si="214"/>
        <v>0.0135981854439915</v>
      </c>
    </row>
    <row r="6771" spans="2:8">
      <c r="B6771" s="31">
        <v>45100</v>
      </c>
      <c r="C6771">
        <v>556.194824</v>
      </c>
      <c r="D6771">
        <f t="shared" si="213"/>
        <v>0.730413864836685</v>
      </c>
      <c r="E6771">
        <v>-0.0173320832629682</v>
      </c>
      <c r="G6771">
        <v>6762</v>
      </c>
      <c r="H6771">
        <f ca="1" t="shared" si="214"/>
        <v>-0.0207476436403107</v>
      </c>
    </row>
    <row r="6772" spans="2:8">
      <c r="B6772" s="31">
        <v>38783</v>
      </c>
      <c r="C6772">
        <v>149.942413</v>
      </c>
      <c r="D6772">
        <f t="shared" si="213"/>
        <v>0.367401737092226</v>
      </c>
      <c r="E6772">
        <v>-0.0173362689581367</v>
      </c>
      <c r="G6772">
        <v>6763</v>
      </c>
      <c r="H6772">
        <f ca="1" t="shared" si="214"/>
        <v>-0.0313130807145394</v>
      </c>
    </row>
    <row r="6773" spans="2:8">
      <c r="B6773" s="31">
        <v>38685</v>
      </c>
      <c r="C6773">
        <v>94.85331</v>
      </c>
      <c r="D6773">
        <f t="shared" si="213"/>
        <v>0.319117709229124</v>
      </c>
      <c r="E6773">
        <v>-0.0173445396897589</v>
      </c>
      <c r="G6773">
        <v>6764</v>
      </c>
      <c r="H6773">
        <f ca="1" t="shared" si="214"/>
        <v>-0.0503676041664033</v>
      </c>
    </row>
    <row r="6774" spans="2:8">
      <c r="B6774" s="31">
        <v>35614</v>
      </c>
      <c r="C6774">
        <v>64.583939</v>
      </c>
      <c r="D6774">
        <f t="shared" si="213"/>
        <v>-7.58941541177908</v>
      </c>
      <c r="E6774">
        <v>-0.0173477186022983</v>
      </c>
      <c r="G6774">
        <v>6765</v>
      </c>
      <c r="H6774">
        <f ca="1" t="shared" si="214"/>
        <v>-0.0233526062568968</v>
      </c>
    </row>
    <row r="6775" spans="2:8">
      <c r="B6775" s="31">
        <v>42059</v>
      </c>
      <c r="C6775">
        <v>554.738281</v>
      </c>
      <c r="D6775">
        <f t="shared" si="213"/>
        <v>0.789747900956559</v>
      </c>
      <c r="E6775">
        <v>-0.0173636169161363</v>
      </c>
      <c r="G6775">
        <v>6766</v>
      </c>
      <c r="H6775">
        <f ca="1" t="shared" si="214"/>
        <v>-0.00233348271814551</v>
      </c>
    </row>
    <row r="6776" spans="2:8">
      <c r="B6776" s="31">
        <v>40143</v>
      </c>
      <c r="C6776">
        <v>116.634888</v>
      </c>
      <c r="D6776">
        <f t="shared" si="213"/>
        <v>0.576156355549465</v>
      </c>
      <c r="E6776">
        <v>-0.0173679679788435</v>
      </c>
      <c r="G6776">
        <v>6767</v>
      </c>
      <c r="H6776">
        <f ca="1" t="shared" si="214"/>
        <v>-0.0448968909902728</v>
      </c>
    </row>
    <row r="6777" spans="2:8">
      <c r="B6777" s="31">
        <v>33704</v>
      </c>
      <c r="C6777">
        <v>49.434956</v>
      </c>
      <c r="D6777">
        <f t="shared" si="213"/>
        <v>0.410063235415846</v>
      </c>
      <c r="E6777">
        <v>-0.0173911958169842</v>
      </c>
      <c r="G6777">
        <v>6768</v>
      </c>
      <c r="H6777">
        <f ca="1" t="shared" si="214"/>
        <v>-0.0243046371770258</v>
      </c>
    </row>
    <row r="6778" spans="2:8">
      <c r="B6778" s="31">
        <v>39793</v>
      </c>
      <c r="C6778">
        <v>29.163498</v>
      </c>
      <c r="D6778">
        <f t="shared" si="213"/>
        <v>0.636913205679236</v>
      </c>
      <c r="E6778">
        <v>-0.0174290820669043</v>
      </c>
      <c r="G6778">
        <v>6769</v>
      </c>
      <c r="H6778">
        <f ca="1" t="shared" si="214"/>
        <v>0.0177255733415188</v>
      </c>
    </row>
    <row r="6779" spans="2:8">
      <c r="B6779" s="31">
        <v>37088</v>
      </c>
      <c r="C6779">
        <v>10.588881</v>
      </c>
      <c r="D6779">
        <f t="shared" si="213"/>
        <v>-38.8370261220237</v>
      </c>
      <c r="E6779">
        <v>-0.0174294148739606</v>
      </c>
      <c r="G6779">
        <v>6770</v>
      </c>
      <c r="H6779">
        <f ca="1" t="shared" si="214"/>
        <v>-0.0129481182941883</v>
      </c>
    </row>
    <row r="6780" spans="2:8">
      <c r="B6780" s="31">
        <v>43101</v>
      </c>
      <c r="C6780">
        <v>421.829529</v>
      </c>
      <c r="D6780">
        <f t="shared" si="213"/>
        <v>0.885714091390695</v>
      </c>
      <c r="E6780">
        <v>-0.017434241783486</v>
      </c>
      <c r="G6780">
        <v>6771</v>
      </c>
      <c r="H6780">
        <f ca="1" t="shared" si="214"/>
        <v>-0.0339650251791235</v>
      </c>
    </row>
    <row r="6781" spans="2:8">
      <c r="B6781" s="31">
        <v>35479</v>
      </c>
      <c r="C6781">
        <v>48.209171</v>
      </c>
      <c r="D6781">
        <f t="shared" si="213"/>
        <v>-1.82978207611162</v>
      </c>
      <c r="E6781">
        <v>-0.0174588980175577</v>
      </c>
      <c r="G6781">
        <v>6772</v>
      </c>
      <c r="H6781">
        <f ca="1" t="shared" si="214"/>
        <v>0.00618188473752135</v>
      </c>
    </row>
    <row r="6782" spans="2:8">
      <c r="B6782" s="31">
        <v>39024</v>
      </c>
      <c r="C6782">
        <v>136.421448</v>
      </c>
      <c r="D6782">
        <f t="shared" si="213"/>
        <v>-1.89686813762598</v>
      </c>
      <c r="E6782">
        <v>-0.0174761742742975</v>
      </c>
      <c r="G6782">
        <v>6773</v>
      </c>
      <c r="H6782">
        <f ca="1" t="shared" si="214"/>
        <v>-0.0259146201636249</v>
      </c>
    </row>
    <row r="6783" spans="2:8">
      <c r="B6783" s="31">
        <v>44837</v>
      </c>
      <c r="C6783">
        <v>395.194946</v>
      </c>
      <c r="D6783">
        <f t="shared" si="213"/>
        <v>0.568716202661154</v>
      </c>
      <c r="E6783">
        <v>-0.0174777159220047</v>
      </c>
      <c r="G6783">
        <v>6774</v>
      </c>
      <c r="H6783">
        <f ca="1" t="shared" si="214"/>
        <v>-0.0158099026479187</v>
      </c>
    </row>
    <row r="6784" spans="2:8">
      <c r="B6784" s="31">
        <v>43776</v>
      </c>
      <c r="C6784">
        <v>170.441177</v>
      </c>
      <c r="D6784">
        <f t="shared" si="213"/>
        <v>-1.39757125709124</v>
      </c>
      <c r="E6784">
        <v>-0.0174926977886335</v>
      </c>
      <c r="G6784">
        <v>6775</v>
      </c>
      <c r="H6784">
        <f ca="1" t="shared" si="214"/>
        <v>0.0211290974172221</v>
      </c>
    </row>
    <row r="6785" spans="2:8">
      <c r="B6785" s="31">
        <v>42488</v>
      </c>
      <c r="C6785">
        <v>408.644867</v>
      </c>
      <c r="D6785">
        <f t="shared" si="213"/>
        <v>0.852680141458867</v>
      </c>
      <c r="E6785">
        <v>-0.0175033374394496</v>
      </c>
      <c r="G6785">
        <v>6776</v>
      </c>
      <c r="H6785">
        <f ca="1" t="shared" si="214"/>
        <v>0.0194853081947329</v>
      </c>
    </row>
    <row r="6786" spans="2:8">
      <c r="B6786" s="31">
        <v>38226</v>
      </c>
      <c r="C6786">
        <v>60.201504</v>
      </c>
      <c r="D6786">
        <f t="shared" si="213"/>
        <v>0.744658306211087</v>
      </c>
      <c r="E6786">
        <v>-0.0175064230953433</v>
      </c>
      <c r="G6786">
        <v>6777</v>
      </c>
      <c r="H6786">
        <f ca="1" t="shared" si="214"/>
        <v>0.0171521218952545</v>
      </c>
    </row>
    <row r="6787" spans="2:8">
      <c r="B6787" s="31">
        <v>37222</v>
      </c>
      <c r="C6787">
        <v>15.371954</v>
      </c>
      <c r="D6787">
        <f t="shared" si="213"/>
        <v>-1.1020707582133</v>
      </c>
      <c r="E6787">
        <v>-0.0175085743816303</v>
      </c>
      <c r="G6787">
        <v>6778</v>
      </c>
      <c r="H6787">
        <f ca="1" t="shared" si="214"/>
        <v>0.0108820048470897</v>
      </c>
    </row>
    <row r="6788" spans="2:8">
      <c r="B6788" s="31">
        <v>36510</v>
      </c>
      <c r="C6788">
        <v>32.312935</v>
      </c>
      <c r="D6788">
        <f t="shared" si="213"/>
        <v>-6.72389385241545</v>
      </c>
      <c r="E6788">
        <v>-0.0175232302481962</v>
      </c>
      <c r="G6788">
        <v>6779</v>
      </c>
      <c r="H6788">
        <f ca="1" t="shared" si="214"/>
        <v>-0.0149421344664912</v>
      </c>
    </row>
    <row r="6789" spans="2:8">
      <c r="B6789" s="31">
        <v>41211</v>
      </c>
      <c r="C6789">
        <v>249.58168</v>
      </c>
      <c r="D6789">
        <f t="shared" si="213"/>
        <v>0.693529456969758</v>
      </c>
      <c r="E6789">
        <v>-0.0175267631822977</v>
      </c>
      <c r="G6789">
        <v>6780</v>
      </c>
      <c r="H6789">
        <f ca="1" t="shared" si="214"/>
        <v>0.019859962606505</v>
      </c>
    </row>
    <row r="6790" spans="2:8">
      <c r="B6790" s="31">
        <v>38418</v>
      </c>
      <c r="C6790">
        <v>76.489433</v>
      </c>
      <c r="D6790">
        <f t="shared" si="213"/>
        <v>0.679661097762354</v>
      </c>
      <c r="E6790">
        <v>-0.0175366707189475</v>
      </c>
      <c r="G6790">
        <v>6781</v>
      </c>
      <c r="H6790">
        <f ca="1" t="shared" si="214"/>
        <v>-0.031373197899741</v>
      </c>
    </row>
    <row r="6791" spans="2:8">
      <c r="B6791" s="31">
        <v>34297</v>
      </c>
      <c r="C6791">
        <v>24.502541</v>
      </c>
      <c r="D6791">
        <f t="shared" si="213"/>
        <v>-4.04550283172672</v>
      </c>
      <c r="E6791">
        <v>-0.0175441396057658</v>
      </c>
      <c r="G6791">
        <v>6782</v>
      </c>
      <c r="H6791">
        <f ca="1" t="shared" si="214"/>
        <v>0.0344660657642146</v>
      </c>
    </row>
    <row r="6792" spans="2:8">
      <c r="B6792" s="31">
        <v>38756</v>
      </c>
      <c r="C6792">
        <v>123.62764</v>
      </c>
      <c r="D6792">
        <f t="shared" si="213"/>
        <v>-1.46150281603693</v>
      </c>
      <c r="E6792">
        <v>-0.0175661445935553</v>
      </c>
      <c r="G6792">
        <v>6783</v>
      </c>
      <c r="H6792">
        <f ca="1" t="shared" si="214"/>
        <v>-0.016205322577131</v>
      </c>
    </row>
    <row r="6793" spans="2:8">
      <c r="B6793" s="31">
        <v>41297</v>
      </c>
      <c r="C6793">
        <v>304.309784</v>
      </c>
      <c r="D6793">
        <f t="shared" si="213"/>
        <v>0.791045676664803</v>
      </c>
      <c r="E6793">
        <v>-0.0175691557784419</v>
      </c>
      <c r="G6793">
        <v>6784</v>
      </c>
      <c r="H6793">
        <f ca="1" t="shared" si="214"/>
        <v>-0.0465902763608141</v>
      </c>
    </row>
    <row r="6794" spans="2:8">
      <c r="B6794" s="31">
        <v>38182</v>
      </c>
      <c r="C6794">
        <v>63.586845</v>
      </c>
      <c r="D6794">
        <f t="shared" ref="D6794:D6857" si="215">(C6794-C6795)/C6794</f>
        <v>0.228378275412155</v>
      </c>
      <c r="E6794">
        <v>-0.017579076301081</v>
      </c>
      <c r="G6794">
        <v>6785</v>
      </c>
      <c r="H6794">
        <f ca="1" t="shared" si="214"/>
        <v>-0.0180238149952216</v>
      </c>
    </row>
    <row r="6795" spans="2:8">
      <c r="B6795" s="31">
        <v>35459</v>
      </c>
      <c r="C6795">
        <v>49.064991</v>
      </c>
      <c r="D6795">
        <f t="shared" si="215"/>
        <v>-1.64402722503302</v>
      </c>
      <c r="E6795">
        <v>-0.0175867962556031</v>
      </c>
      <c r="G6795">
        <v>6786</v>
      </c>
      <c r="H6795">
        <f ca="1" t="shared" ref="H6795:H6858" si="216">_xlfn.NORM.INV(RAND(),N$12,N$13)</f>
        <v>0.0194424298638045</v>
      </c>
    </row>
    <row r="6796" spans="2:8">
      <c r="B6796" s="31">
        <v>39143</v>
      </c>
      <c r="C6796">
        <v>129.729172</v>
      </c>
      <c r="D6796">
        <f t="shared" si="215"/>
        <v>0.889213221834176</v>
      </c>
      <c r="E6796">
        <v>-0.0176041129746822</v>
      </c>
      <c r="G6796">
        <v>6787</v>
      </c>
      <c r="H6796">
        <f ca="1" t="shared" si="216"/>
        <v>-0.0217614220746595</v>
      </c>
    </row>
    <row r="6797" spans="2:8">
      <c r="B6797" s="31">
        <v>36742</v>
      </c>
      <c r="C6797">
        <v>14.372277</v>
      </c>
      <c r="D6797">
        <f t="shared" si="215"/>
        <v>-20.4481928646379</v>
      </c>
      <c r="E6797">
        <v>-0.0176562836911645</v>
      </c>
      <c r="G6797">
        <v>6788</v>
      </c>
      <c r="H6797">
        <f ca="1" t="shared" si="216"/>
        <v>-0.0129272533729089</v>
      </c>
    </row>
    <row r="6798" spans="2:8">
      <c r="B6798" s="31">
        <v>42270</v>
      </c>
      <c r="C6798">
        <v>308.259369</v>
      </c>
      <c r="D6798">
        <f t="shared" si="215"/>
        <v>0.794254230761109</v>
      </c>
      <c r="E6798">
        <v>-0.0177248043351442</v>
      </c>
      <c r="G6798">
        <v>6789</v>
      </c>
      <c r="H6798">
        <f ca="1" t="shared" si="216"/>
        <v>0.0535517798366237</v>
      </c>
    </row>
    <row r="6799" spans="2:8">
      <c r="B6799" s="31">
        <v>35324</v>
      </c>
      <c r="C6799">
        <v>63.423061</v>
      </c>
      <c r="D6799">
        <f t="shared" si="215"/>
        <v>-1.35787219415348</v>
      </c>
      <c r="E6799">
        <v>-0.0177315945062948</v>
      </c>
      <c r="G6799">
        <v>6790</v>
      </c>
      <c r="H6799">
        <f ca="1" t="shared" si="216"/>
        <v>-0.00418315166108578</v>
      </c>
    </row>
    <row r="6800" spans="2:8">
      <c r="B6800" s="31">
        <v>40183</v>
      </c>
      <c r="C6800">
        <v>149.543472</v>
      </c>
      <c r="D6800">
        <f t="shared" si="215"/>
        <v>-0.740850072011167</v>
      </c>
      <c r="E6800">
        <v>-0.0177329104676665</v>
      </c>
      <c r="G6800">
        <v>6791</v>
      </c>
      <c r="H6800">
        <f ca="1" t="shared" si="216"/>
        <v>-0.0156126111139687</v>
      </c>
    </row>
    <row r="6801" spans="2:8">
      <c r="B6801" s="31">
        <v>43347</v>
      </c>
      <c r="C6801">
        <v>260.332764</v>
      </c>
      <c r="D6801">
        <f t="shared" si="215"/>
        <v>-0.0606405116184301</v>
      </c>
      <c r="E6801">
        <v>-0.0177514229442131</v>
      </c>
      <c r="G6801">
        <v>6792</v>
      </c>
      <c r="H6801">
        <f ca="1" t="shared" si="216"/>
        <v>0.0192968999774602</v>
      </c>
    </row>
    <row r="6802" spans="2:8">
      <c r="B6802" s="31">
        <v>41465</v>
      </c>
      <c r="C6802">
        <v>276.119476</v>
      </c>
      <c r="D6802">
        <f t="shared" si="215"/>
        <v>0.772314999612704</v>
      </c>
      <c r="E6802">
        <v>-0.0177784127042164</v>
      </c>
      <c r="G6802">
        <v>6793</v>
      </c>
      <c r="H6802">
        <f ca="1" t="shared" si="216"/>
        <v>-0.0287550433586735</v>
      </c>
    </row>
    <row r="6803" spans="2:8">
      <c r="B6803" s="31">
        <v>38215</v>
      </c>
      <c r="C6803">
        <v>62.868263</v>
      </c>
      <c r="D6803">
        <f t="shared" si="215"/>
        <v>-2.02203194320797</v>
      </c>
      <c r="E6803">
        <v>-0.0177798772649405</v>
      </c>
      <c r="G6803">
        <v>6794</v>
      </c>
      <c r="H6803">
        <f ca="1" t="shared" si="216"/>
        <v>0.029751313393716</v>
      </c>
    </row>
    <row r="6804" spans="2:8">
      <c r="B6804" s="31">
        <v>40430</v>
      </c>
      <c r="C6804">
        <v>189.989899</v>
      </c>
      <c r="D6804">
        <f t="shared" si="215"/>
        <v>0.87489211729093</v>
      </c>
      <c r="E6804">
        <v>-0.0177857876539005</v>
      </c>
      <c r="G6804">
        <v>6795</v>
      </c>
      <c r="H6804">
        <f ca="1" t="shared" si="216"/>
        <v>0.0540822254077442</v>
      </c>
    </row>
    <row r="6805" spans="2:8">
      <c r="B6805" s="31">
        <v>37728</v>
      </c>
      <c r="C6805">
        <v>23.769234</v>
      </c>
      <c r="D6805">
        <f t="shared" si="215"/>
        <v>-2.07277525224414</v>
      </c>
      <c r="E6805">
        <v>-0.0177937160280386</v>
      </c>
      <c r="G6805">
        <v>6796</v>
      </c>
      <c r="H6805">
        <f ca="1" t="shared" si="216"/>
        <v>0.0303932728746247</v>
      </c>
    </row>
    <row r="6806" spans="2:8">
      <c r="B6806" s="31">
        <v>39688</v>
      </c>
      <c r="C6806">
        <v>73.037514</v>
      </c>
      <c r="D6806">
        <f t="shared" si="215"/>
        <v>0.334517355012932</v>
      </c>
      <c r="E6806">
        <v>-0.0178119561955517</v>
      </c>
      <c r="G6806">
        <v>6797</v>
      </c>
      <c r="H6806">
        <f ca="1" t="shared" si="216"/>
        <v>-0.0350567804047797</v>
      </c>
    </row>
    <row r="6807" spans="2:8">
      <c r="B6807" s="31">
        <v>34852</v>
      </c>
      <c r="C6807">
        <v>48.605198</v>
      </c>
      <c r="D6807">
        <f t="shared" si="215"/>
        <v>-0.697984092154094</v>
      </c>
      <c r="E6807">
        <v>-0.0178252128506913</v>
      </c>
      <c r="G6807">
        <v>6798</v>
      </c>
      <c r="H6807">
        <f ca="1" t="shared" si="216"/>
        <v>-0.0306054264628542</v>
      </c>
    </row>
    <row r="6808" spans="2:8">
      <c r="B6808" s="31">
        <v>38568</v>
      </c>
      <c r="C6808">
        <v>82.530853</v>
      </c>
      <c r="D6808">
        <f t="shared" si="215"/>
        <v>-2.16720894669537</v>
      </c>
      <c r="E6808">
        <v>-0.0178412187258019</v>
      </c>
      <c r="G6808">
        <v>6799</v>
      </c>
      <c r="H6808">
        <f ca="1" t="shared" si="216"/>
        <v>-0.0257022804770581</v>
      </c>
    </row>
    <row r="6809" spans="2:8">
      <c r="B6809" s="31">
        <v>41177</v>
      </c>
      <c r="C6809">
        <v>261.392456</v>
      </c>
      <c r="D6809">
        <f t="shared" si="215"/>
        <v>0.814384256751465</v>
      </c>
      <c r="E6809">
        <v>-0.0178504960372691</v>
      </c>
      <c r="G6809">
        <v>6800</v>
      </c>
      <c r="H6809">
        <f ca="1" t="shared" si="216"/>
        <v>0.0177900110727651</v>
      </c>
    </row>
    <row r="6810" spans="2:8">
      <c r="B6810" s="31">
        <v>34619</v>
      </c>
      <c r="C6810">
        <v>48.518555</v>
      </c>
      <c r="D6810">
        <f t="shared" si="215"/>
        <v>-1.25248023153204</v>
      </c>
      <c r="E6810">
        <v>-0.0178572713057921</v>
      </c>
      <c r="G6810">
        <v>6801</v>
      </c>
      <c r="H6810">
        <f ca="1" t="shared" si="216"/>
        <v>0.0381065061428</v>
      </c>
    </row>
    <row r="6811" spans="2:8">
      <c r="B6811" s="31">
        <v>40081</v>
      </c>
      <c r="C6811">
        <v>109.287086</v>
      </c>
      <c r="D6811">
        <f t="shared" si="215"/>
        <v>-0.375431585759364</v>
      </c>
      <c r="E6811">
        <v>-0.0178615980299812</v>
      </c>
      <c r="G6811">
        <v>6802</v>
      </c>
      <c r="H6811">
        <f ca="1" t="shared" si="216"/>
        <v>0.0111029862135064</v>
      </c>
    </row>
    <row r="6812" spans="2:8">
      <c r="B6812" s="31">
        <v>40312</v>
      </c>
      <c r="C6812">
        <v>150.31691</v>
      </c>
      <c r="D6812">
        <f t="shared" si="215"/>
        <v>0.464134767006586</v>
      </c>
      <c r="E6812">
        <v>-0.0178868099404118</v>
      </c>
      <c r="G6812">
        <v>6803</v>
      </c>
      <c r="H6812">
        <f ca="1" t="shared" si="216"/>
        <v>-0.0318599287224132</v>
      </c>
    </row>
    <row r="6813" spans="2:8">
      <c r="B6813" s="31">
        <v>43959</v>
      </c>
      <c r="C6813">
        <v>80.549606</v>
      </c>
      <c r="D6813">
        <f t="shared" si="215"/>
        <v>-4.2628868476402</v>
      </c>
      <c r="E6813">
        <v>-0.0178902923497851</v>
      </c>
      <c r="G6813">
        <v>6804</v>
      </c>
      <c r="H6813">
        <f ca="1" t="shared" si="216"/>
        <v>-0.0323517508533734</v>
      </c>
    </row>
    <row r="6814" spans="2:8">
      <c r="B6814" s="31">
        <v>41808</v>
      </c>
      <c r="C6814">
        <v>423.923462</v>
      </c>
      <c r="D6814">
        <f t="shared" si="215"/>
        <v>0.974677063285542</v>
      </c>
      <c r="E6814">
        <v>-0.0178921448796811</v>
      </c>
      <c r="G6814">
        <v>6805</v>
      </c>
      <c r="H6814">
        <f ca="1" t="shared" si="216"/>
        <v>-0.0461627216203846</v>
      </c>
    </row>
    <row r="6815" spans="2:8">
      <c r="B6815" s="31">
        <v>37160</v>
      </c>
      <c r="C6815">
        <v>10.734987</v>
      </c>
      <c r="D6815">
        <f t="shared" si="215"/>
        <v>-5.52460287096761</v>
      </c>
      <c r="E6815">
        <v>-0.0179084520549489</v>
      </c>
      <c r="G6815">
        <v>6806</v>
      </c>
      <c r="H6815">
        <f ca="1" t="shared" si="216"/>
        <v>-0.0372550300527074</v>
      </c>
    </row>
    <row r="6816" spans="2:8">
      <c r="B6816" s="31">
        <v>37993</v>
      </c>
      <c r="C6816">
        <v>70.041527</v>
      </c>
      <c r="D6816">
        <f t="shared" si="215"/>
        <v>-0.621814013278151</v>
      </c>
      <c r="E6816">
        <v>-0.0179190981944184</v>
      </c>
      <c r="G6816">
        <v>6807</v>
      </c>
      <c r="H6816">
        <f ca="1" t="shared" si="216"/>
        <v>-0.034935831961432</v>
      </c>
    </row>
    <row r="6817" spans="2:8">
      <c r="B6817" s="31">
        <v>43706</v>
      </c>
      <c r="C6817">
        <v>113.59433</v>
      </c>
      <c r="D6817">
        <f t="shared" si="215"/>
        <v>-3.36391690500749</v>
      </c>
      <c r="E6817">
        <v>-0.0179351381358559</v>
      </c>
      <c r="G6817">
        <v>6808</v>
      </c>
      <c r="H6817">
        <f ca="1" t="shared" si="216"/>
        <v>0.031013890768123</v>
      </c>
    </row>
    <row r="6818" spans="2:8">
      <c r="B6818" s="31">
        <v>41907</v>
      </c>
      <c r="C6818">
        <v>495.716217</v>
      </c>
      <c r="D6818">
        <f t="shared" si="215"/>
        <v>0.202802033809598</v>
      </c>
      <c r="E6818">
        <v>-0.0179439580448506</v>
      </c>
      <c r="G6818">
        <v>6809</v>
      </c>
      <c r="H6818">
        <f ca="1" t="shared" si="216"/>
        <v>0.000896537006191524</v>
      </c>
    </row>
    <row r="6819" spans="2:8">
      <c r="B6819" s="31">
        <v>42194</v>
      </c>
      <c r="C6819">
        <v>395.18396</v>
      </c>
      <c r="D6819">
        <f t="shared" si="215"/>
        <v>0.519260523630564</v>
      </c>
      <c r="E6819">
        <v>-0.0179739759680529</v>
      </c>
      <c r="G6819">
        <v>6810</v>
      </c>
      <c r="H6819">
        <f ca="1" t="shared" si="216"/>
        <v>0.0166001360870236</v>
      </c>
    </row>
    <row r="6820" spans="2:8">
      <c r="B6820" s="31">
        <v>40742</v>
      </c>
      <c r="C6820">
        <v>189.98053</v>
      </c>
      <c r="D6820">
        <f t="shared" si="215"/>
        <v>0.71873617785991</v>
      </c>
      <c r="E6820">
        <v>-0.017983763915176</v>
      </c>
      <c r="G6820">
        <v>6811</v>
      </c>
      <c r="H6820">
        <f ca="1" t="shared" si="216"/>
        <v>0.0209781398327443</v>
      </c>
    </row>
    <row r="6821" spans="2:8">
      <c r="B6821" s="31">
        <v>39996</v>
      </c>
      <c r="C6821">
        <v>53.43465</v>
      </c>
      <c r="D6821">
        <f t="shared" si="215"/>
        <v>-1.94234699768783</v>
      </c>
      <c r="E6821">
        <v>-0.0180056199488535</v>
      </c>
      <c r="G6821">
        <v>6812</v>
      </c>
      <c r="H6821">
        <f ca="1" t="shared" si="216"/>
        <v>-0.00690784635917918</v>
      </c>
    </row>
    <row r="6822" spans="2:8">
      <c r="B6822" s="31">
        <v>43802</v>
      </c>
      <c r="C6822">
        <v>157.223282</v>
      </c>
      <c r="D6822">
        <f t="shared" si="215"/>
        <v>-0.146036335763554</v>
      </c>
      <c r="E6822">
        <v>-0.0180152262690965</v>
      </c>
      <c r="G6822">
        <v>6813</v>
      </c>
      <c r="H6822">
        <f ca="1" t="shared" si="216"/>
        <v>0.000502684354722186</v>
      </c>
    </row>
    <row r="6823" spans="2:8">
      <c r="B6823" s="31">
        <v>40850</v>
      </c>
      <c r="C6823">
        <v>180.183594</v>
      </c>
      <c r="D6823">
        <f t="shared" si="215"/>
        <v>0.867592068343359</v>
      </c>
      <c r="E6823">
        <v>-0.0180179334196208</v>
      </c>
      <c r="G6823">
        <v>6814</v>
      </c>
      <c r="H6823">
        <f ca="1" t="shared" si="216"/>
        <v>0.0297326767904761</v>
      </c>
    </row>
    <row r="6824" spans="2:8">
      <c r="B6824" s="31">
        <v>33575</v>
      </c>
      <c r="C6824">
        <v>23.857737</v>
      </c>
      <c r="D6824">
        <f t="shared" si="215"/>
        <v>-4.06228792781143</v>
      </c>
      <c r="E6824">
        <v>-0.0180180542689359</v>
      </c>
      <c r="G6824">
        <v>6815</v>
      </c>
      <c r="H6824">
        <f ca="1" t="shared" si="216"/>
        <v>-0.0213069180688841</v>
      </c>
    </row>
    <row r="6825" spans="2:8">
      <c r="B6825" s="31">
        <v>39394</v>
      </c>
      <c r="C6825">
        <v>120.774734</v>
      </c>
      <c r="D6825">
        <f t="shared" si="215"/>
        <v>-4.17179724858678</v>
      </c>
      <c r="E6825">
        <v>-0.0180200686676736</v>
      </c>
      <c r="G6825">
        <v>6816</v>
      </c>
      <c r="H6825">
        <f ca="1" t="shared" si="216"/>
        <v>-0.0414463017674521</v>
      </c>
    </row>
    <row r="6826" spans="2:8">
      <c r="B6826" s="31">
        <v>45225</v>
      </c>
      <c r="C6826">
        <v>624.622437</v>
      </c>
      <c r="D6826">
        <f t="shared" si="215"/>
        <v>0.798691317263712</v>
      </c>
      <c r="E6826">
        <v>-0.0180353079439572</v>
      </c>
      <c r="G6826">
        <v>6817</v>
      </c>
      <c r="H6826">
        <f ca="1" t="shared" si="216"/>
        <v>0.0437705463337739</v>
      </c>
    </row>
    <row r="6827" spans="2:8">
      <c r="B6827" s="31">
        <v>39464</v>
      </c>
      <c r="C6827">
        <v>125.74192</v>
      </c>
      <c r="D6827">
        <f t="shared" si="215"/>
        <v>-0.0942669715875183</v>
      </c>
      <c r="E6827">
        <v>-0.0180546471693768</v>
      </c>
      <c r="G6827">
        <v>6818</v>
      </c>
      <c r="H6827">
        <f ca="1" t="shared" si="216"/>
        <v>0.0107513399093968</v>
      </c>
    </row>
    <row r="6828" spans="2:8">
      <c r="B6828" s="31">
        <v>44113</v>
      </c>
      <c r="C6828">
        <v>137.59523</v>
      </c>
      <c r="D6828">
        <f t="shared" si="215"/>
        <v>0.838540849126819</v>
      </c>
      <c r="E6828">
        <v>-0.0180570067726913</v>
      </c>
      <c r="G6828">
        <v>6819</v>
      </c>
      <c r="H6828">
        <f ca="1" t="shared" si="216"/>
        <v>-0.0142691845262698</v>
      </c>
    </row>
    <row r="6829" spans="2:8">
      <c r="B6829" s="31">
        <v>36063</v>
      </c>
      <c r="C6829">
        <v>22.216009</v>
      </c>
      <c r="D6829">
        <f t="shared" si="215"/>
        <v>-19.9268836270277</v>
      </c>
      <c r="E6829">
        <v>-0.0180600394967431</v>
      </c>
      <c r="G6829">
        <v>6820</v>
      </c>
      <c r="H6829">
        <f ca="1" t="shared" si="216"/>
        <v>-0.0404723977263886</v>
      </c>
    </row>
    <row r="6830" spans="2:8">
      <c r="B6830" s="31">
        <v>44776</v>
      </c>
      <c r="C6830">
        <v>464.911835</v>
      </c>
      <c r="D6830">
        <f t="shared" si="215"/>
        <v>0.902753303752743</v>
      </c>
      <c r="E6830">
        <v>-0.0180633323735456</v>
      </c>
      <c r="G6830">
        <v>6821</v>
      </c>
      <c r="H6830">
        <f ca="1" t="shared" si="216"/>
        <v>0.038843691631088</v>
      </c>
    </row>
    <row r="6831" spans="2:8">
      <c r="B6831" s="31">
        <v>39930</v>
      </c>
      <c r="C6831">
        <v>45.21114</v>
      </c>
      <c r="D6831">
        <f t="shared" si="215"/>
        <v>0.57665378488576</v>
      </c>
      <c r="E6831">
        <v>-0.018068599907014</v>
      </c>
      <c r="G6831">
        <v>6822</v>
      </c>
      <c r="H6831">
        <f ca="1" t="shared" si="216"/>
        <v>0.0112110508476414</v>
      </c>
    </row>
    <row r="6832" spans="2:8">
      <c r="B6832" s="31">
        <v>36725</v>
      </c>
      <c r="C6832">
        <v>19.139965</v>
      </c>
      <c r="D6832">
        <f t="shared" si="215"/>
        <v>-2.49550200326908</v>
      </c>
      <c r="E6832">
        <v>-0.0180795001453764</v>
      </c>
      <c r="G6832">
        <v>6823</v>
      </c>
      <c r="H6832">
        <f ca="1" t="shared" si="216"/>
        <v>0.0156025865267412</v>
      </c>
    </row>
    <row r="6833" spans="2:8">
      <c r="B6833" s="31">
        <v>35188</v>
      </c>
      <c r="C6833">
        <v>66.903786</v>
      </c>
      <c r="D6833">
        <f t="shared" si="215"/>
        <v>0.206671801802068</v>
      </c>
      <c r="E6833">
        <v>-0.0180810993267257</v>
      </c>
      <c r="G6833">
        <v>6824</v>
      </c>
      <c r="H6833">
        <f ca="1" t="shared" si="216"/>
        <v>0.011488206689579</v>
      </c>
    </row>
    <row r="6834" spans="2:8">
      <c r="B6834" s="31">
        <v>35662</v>
      </c>
      <c r="C6834">
        <v>53.07666</v>
      </c>
      <c r="D6834">
        <f t="shared" si="215"/>
        <v>-8.50448193235972</v>
      </c>
      <c r="E6834">
        <v>-0.0181125376012734</v>
      </c>
      <c r="G6834">
        <v>6825</v>
      </c>
      <c r="H6834">
        <f ca="1" t="shared" si="216"/>
        <v>0.0462444251254123</v>
      </c>
    </row>
    <row r="6835" spans="2:8">
      <c r="B6835" s="31">
        <v>42598</v>
      </c>
      <c r="C6835">
        <v>504.466156</v>
      </c>
      <c r="D6835">
        <f t="shared" si="215"/>
        <v>-0.0486602613634996</v>
      </c>
      <c r="E6835">
        <v>-0.0181244229989534</v>
      </c>
      <c r="G6835">
        <v>6826</v>
      </c>
      <c r="H6835">
        <f ca="1" t="shared" si="216"/>
        <v>-0.000931986021791684</v>
      </c>
    </row>
    <row r="6836" spans="2:8">
      <c r="B6836" s="31">
        <v>42765</v>
      </c>
      <c r="C6836">
        <v>529.013611</v>
      </c>
      <c r="D6836">
        <f t="shared" si="215"/>
        <v>0.672483279451953</v>
      </c>
      <c r="E6836">
        <v>-0.0181289361948005</v>
      </c>
      <c r="G6836">
        <v>6827</v>
      </c>
      <c r="H6836">
        <f ca="1" t="shared" si="216"/>
        <v>-0.0167537206047934</v>
      </c>
    </row>
    <row r="6837" spans="2:8">
      <c r="B6837" s="31">
        <v>40858</v>
      </c>
      <c r="C6837">
        <v>173.260803</v>
      </c>
      <c r="D6837">
        <f t="shared" si="215"/>
        <v>-0.00925140004112755</v>
      </c>
      <c r="E6837">
        <v>-0.0181868140135539</v>
      </c>
      <c r="G6837">
        <v>6828</v>
      </c>
      <c r="H6837">
        <f ca="1" t="shared" si="216"/>
        <v>0.0381259611138578</v>
      </c>
    </row>
    <row r="6838" spans="2:8">
      <c r="B6838" s="31">
        <v>43819</v>
      </c>
      <c r="C6838">
        <v>174.863708</v>
      </c>
      <c r="D6838">
        <f t="shared" si="215"/>
        <v>0.59369671492955</v>
      </c>
      <c r="E6838">
        <v>-0.0181869470593635</v>
      </c>
      <c r="G6838">
        <v>6829</v>
      </c>
      <c r="H6838">
        <f ca="1" t="shared" si="216"/>
        <v>0.0182611954857631</v>
      </c>
    </row>
    <row r="6839" spans="2:8">
      <c r="B6839" s="31">
        <v>35276</v>
      </c>
      <c r="C6839">
        <v>71.047699</v>
      </c>
      <c r="D6839">
        <f t="shared" si="215"/>
        <v>0.429473275411776</v>
      </c>
      <c r="E6839">
        <v>-0.018217817300459</v>
      </c>
      <c r="G6839">
        <v>6830</v>
      </c>
      <c r="H6839">
        <f ca="1" t="shared" si="216"/>
        <v>0.00990746426761798</v>
      </c>
    </row>
    <row r="6840" spans="2:8">
      <c r="B6840" s="31">
        <v>36364</v>
      </c>
      <c r="C6840">
        <v>40.534611</v>
      </c>
      <c r="D6840">
        <f t="shared" si="215"/>
        <v>-14.4219047766364</v>
      </c>
      <c r="E6840">
        <v>-0.0182529443788175</v>
      </c>
      <c r="G6840">
        <v>6831</v>
      </c>
      <c r="H6840">
        <f ca="1" t="shared" si="216"/>
        <v>0.0268093899852909</v>
      </c>
    </row>
    <row r="6841" spans="2:8">
      <c r="B6841" s="31">
        <v>45190</v>
      </c>
      <c r="C6841">
        <v>625.120911</v>
      </c>
      <c r="D6841">
        <f t="shared" si="215"/>
        <v>0.347381234860019</v>
      </c>
      <c r="E6841">
        <v>-0.0182601394372488</v>
      </c>
      <c r="G6841">
        <v>6832</v>
      </c>
      <c r="H6841">
        <f ca="1" t="shared" si="216"/>
        <v>-0.000325288939890084</v>
      </c>
    </row>
    <row r="6842" spans="2:8">
      <c r="B6842" s="31">
        <v>44915</v>
      </c>
      <c r="C6842">
        <v>407.965637</v>
      </c>
      <c r="D6842">
        <f t="shared" si="215"/>
        <v>0.348436792484069</v>
      </c>
      <c r="E6842">
        <v>-0.0182703500589192</v>
      </c>
      <c r="G6842">
        <v>6833</v>
      </c>
      <c r="H6842">
        <f ca="1" t="shared" si="216"/>
        <v>-0.0169004923254673</v>
      </c>
    </row>
    <row r="6843" spans="2:8">
      <c r="B6843" s="31">
        <v>41243</v>
      </c>
      <c r="C6843">
        <v>265.815399</v>
      </c>
      <c r="D6843">
        <f t="shared" si="215"/>
        <v>0.560692994313697</v>
      </c>
      <c r="E6843">
        <v>-0.0182849188507698</v>
      </c>
      <c r="G6843">
        <v>6834</v>
      </c>
      <c r="H6843">
        <f ca="1" t="shared" si="216"/>
        <v>-0.0325205169510652</v>
      </c>
    </row>
    <row r="6844" spans="2:8">
      <c r="B6844" s="31">
        <v>43745</v>
      </c>
      <c r="C6844">
        <v>116.774567</v>
      </c>
      <c r="D6844">
        <f t="shared" si="215"/>
        <v>-0.0410199251691509</v>
      </c>
      <c r="E6844">
        <v>-0.0182978713164485</v>
      </c>
      <c r="G6844">
        <v>6835</v>
      </c>
      <c r="H6844">
        <f ca="1" t="shared" si="216"/>
        <v>0.0504642265152389</v>
      </c>
    </row>
    <row r="6845" spans="2:8">
      <c r="B6845" s="31">
        <v>39147</v>
      </c>
      <c r="C6845">
        <v>121.564651</v>
      </c>
      <c r="D6845">
        <f t="shared" si="215"/>
        <v>-2.10249169390533</v>
      </c>
      <c r="E6845">
        <v>-0.0183044493748433</v>
      </c>
      <c r="G6845">
        <v>6836</v>
      </c>
      <c r="H6845">
        <f ca="1" t="shared" si="216"/>
        <v>0.0438725305795949</v>
      </c>
    </row>
    <row r="6846" spans="2:8">
      <c r="B6846" s="31">
        <v>42461</v>
      </c>
      <c r="C6846">
        <v>377.15332</v>
      </c>
      <c r="D6846">
        <f t="shared" si="215"/>
        <v>0.967703654312257</v>
      </c>
      <c r="E6846">
        <v>-0.0183063402438032</v>
      </c>
      <c r="G6846">
        <v>6837</v>
      </c>
      <c r="H6846">
        <f ca="1" t="shared" si="216"/>
        <v>-0.00417152656785429</v>
      </c>
    </row>
    <row r="6847" spans="2:8">
      <c r="B6847" s="31">
        <v>37046</v>
      </c>
      <c r="C6847">
        <v>12.180674</v>
      </c>
      <c r="D6847">
        <f t="shared" si="215"/>
        <v>-33.4494202044977</v>
      </c>
      <c r="E6847">
        <v>-0.0183081001921569</v>
      </c>
      <c r="G6847">
        <v>6838</v>
      </c>
      <c r="H6847">
        <f ca="1" t="shared" si="216"/>
        <v>0.00198937130703938</v>
      </c>
    </row>
    <row r="6848" spans="2:8">
      <c r="B6848" s="31">
        <v>41787</v>
      </c>
      <c r="C6848">
        <v>419.617157</v>
      </c>
      <c r="D6848">
        <f t="shared" si="215"/>
        <v>-1.25058881708214</v>
      </c>
      <c r="E6848">
        <v>-0.0183090702366109</v>
      </c>
      <c r="G6848">
        <v>6839</v>
      </c>
      <c r="H6848">
        <f ca="1" t="shared" si="216"/>
        <v>-0.0184528968092054</v>
      </c>
    </row>
    <row r="6849" spans="2:8">
      <c r="B6849" s="31">
        <v>45427</v>
      </c>
      <c r="C6849">
        <v>944.385681</v>
      </c>
      <c r="D6849">
        <f t="shared" si="215"/>
        <v>0.973772460237037</v>
      </c>
      <c r="E6849">
        <v>-0.0183152194574624</v>
      </c>
      <c r="G6849">
        <v>6840</v>
      </c>
      <c r="H6849">
        <f ca="1" t="shared" si="216"/>
        <v>0.00013272279663502</v>
      </c>
    </row>
    <row r="6850" spans="2:8">
      <c r="B6850" s="31">
        <v>37662</v>
      </c>
      <c r="C6850">
        <v>24.768913</v>
      </c>
      <c r="D6850">
        <f t="shared" si="215"/>
        <v>0</v>
      </c>
      <c r="E6850">
        <v>-0.0183172753685234</v>
      </c>
      <c r="G6850">
        <v>6841</v>
      </c>
      <c r="H6850">
        <f ca="1" t="shared" si="216"/>
        <v>0.0122892713957519</v>
      </c>
    </row>
    <row r="6851" spans="2:8">
      <c r="B6851" s="31">
        <v>37606</v>
      </c>
      <c r="C6851">
        <v>24.768913</v>
      </c>
      <c r="D6851">
        <f t="shared" si="215"/>
        <v>-15.1589203369562</v>
      </c>
      <c r="E6851">
        <v>-0.0183172753685234</v>
      </c>
      <c r="G6851">
        <v>6842</v>
      </c>
      <c r="H6851">
        <f ca="1" t="shared" si="216"/>
        <v>0.00248460314372946</v>
      </c>
    </row>
    <row r="6852" spans="2:8">
      <c r="B6852" s="31">
        <v>41758</v>
      </c>
      <c r="C6852">
        <v>400.238892</v>
      </c>
      <c r="D6852">
        <f t="shared" si="215"/>
        <v>0.858213189336932</v>
      </c>
      <c r="E6852">
        <v>-0.0183397244663569</v>
      </c>
      <c r="G6852">
        <v>6843</v>
      </c>
      <c r="H6852">
        <f ca="1" t="shared" si="216"/>
        <v>0.00124821417897941</v>
      </c>
    </row>
    <row r="6853" spans="2:8">
      <c r="B6853" s="31">
        <v>35577</v>
      </c>
      <c r="C6853">
        <v>56.748596</v>
      </c>
      <c r="D6853">
        <f t="shared" si="215"/>
        <v>0.571527549333555</v>
      </c>
      <c r="E6853">
        <v>-0.0183413876882523</v>
      </c>
      <c r="G6853">
        <v>6844</v>
      </c>
      <c r="H6853">
        <f ca="1" t="shared" si="216"/>
        <v>-0.0576433900061595</v>
      </c>
    </row>
    <row r="6854" spans="2:8">
      <c r="B6854" s="31">
        <v>37749</v>
      </c>
      <c r="C6854">
        <v>24.31521</v>
      </c>
      <c r="D6854">
        <f t="shared" si="215"/>
        <v>0.0364934540972503</v>
      </c>
      <c r="E6854">
        <v>-0.0183427986021918</v>
      </c>
      <c r="G6854">
        <v>6845</v>
      </c>
      <c r="H6854">
        <f ca="1" t="shared" si="216"/>
        <v>-0.0167530024082897</v>
      </c>
    </row>
    <row r="6855" spans="2:8">
      <c r="B6855" s="31">
        <v>34270</v>
      </c>
      <c r="C6855">
        <v>23.427864</v>
      </c>
      <c r="D6855">
        <f t="shared" si="215"/>
        <v>0</v>
      </c>
      <c r="E6855">
        <v>-0.0183487918488856</v>
      </c>
      <c r="G6855">
        <v>6846</v>
      </c>
      <c r="H6855">
        <f ca="1" t="shared" si="216"/>
        <v>-0.0428724385205278</v>
      </c>
    </row>
    <row r="6856" spans="2:8">
      <c r="B6856" s="31">
        <v>33589</v>
      </c>
      <c r="C6856">
        <v>23.427864</v>
      </c>
      <c r="D6856">
        <f t="shared" si="215"/>
        <v>-3.41987024510643</v>
      </c>
      <c r="E6856">
        <v>-0.0183487918488856</v>
      </c>
      <c r="G6856">
        <v>6847</v>
      </c>
      <c r="H6856">
        <f ca="1" t="shared" si="216"/>
        <v>-0.0343605670622156</v>
      </c>
    </row>
    <row r="6857" spans="2:8">
      <c r="B6857" s="31">
        <v>38734</v>
      </c>
      <c r="C6857">
        <v>103.548119</v>
      </c>
      <c r="D6857">
        <f t="shared" si="215"/>
        <v>0.396632497013297</v>
      </c>
      <c r="E6857">
        <v>-0.0183508789763723</v>
      </c>
      <c r="G6857">
        <v>6848</v>
      </c>
      <c r="H6857">
        <f ca="1" t="shared" si="216"/>
        <v>-0.0285929454355689</v>
      </c>
    </row>
    <row r="6858" spans="2:8">
      <c r="B6858" s="31">
        <v>35157</v>
      </c>
      <c r="C6858">
        <v>62.47757</v>
      </c>
      <c r="D6858">
        <f t="shared" ref="D6858:D6921" si="217">(C6858-C6859)/C6858</f>
        <v>-2.37783601378863</v>
      </c>
      <c r="E6858">
        <v>-0.0183548431861226</v>
      </c>
      <c r="G6858">
        <v>6849</v>
      </c>
      <c r="H6858">
        <f ca="1" t="shared" si="216"/>
        <v>-0.0206439982646199</v>
      </c>
    </row>
    <row r="6859" spans="2:8">
      <c r="B6859" s="31">
        <v>43381</v>
      </c>
      <c r="C6859">
        <v>211.038986</v>
      </c>
      <c r="D6859">
        <f t="shared" si="217"/>
        <v>-0.379086061378252</v>
      </c>
      <c r="E6859">
        <v>-0.0183658767200484</v>
      </c>
      <c r="G6859">
        <v>6850</v>
      </c>
      <c r="H6859">
        <f ca="1" t="shared" ref="H6859:H6922" si="218">_xlfn.NORM.INV(RAND(),N$12,N$13)</f>
        <v>-0.0177563668059844</v>
      </c>
    </row>
    <row r="6860" spans="2:8">
      <c r="B6860" s="31">
        <v>41264</v>
      </c>
      <c r="C6860">
        <v>291.040924</v>
      </c>
      <c r="D6860">
        <f t="shared" si="217"/>
        <v>-2.22139151468609</v>
      </c>
      <c r="E6860">
        <v>-0.0183699423659059</v>
      </c>
      <c r="G6860">
        <v>6851</v>
      </c>
      <c r="H6860">
        <f ca="1" t="shared" si="218"/>
        <v>-0.0726266719089479</v>
      </c>
    </row>
    <row r="6861" spans="2:8">
      <c r="B6861" s="31">
        <v>45371</v>
      </c>
      <c r="C6861">
        <v>937.556763</v>
      </c>
      <c r="D6861">
        <f t="shared" si="217"/>
        <v>0.938813205489085</v>
      </c>
      <c r="E6861">
        <v>-0.0183954355412185</v>
      </c>
      <c r="G6861">
        <v>6852</v>
      </c>
      <c r="H6861">
        <f ca="1" t="shared" si="218"/>
        <v>0.0317913585373708</v>
      </c>
    </row>
    <row r="6862" spans="2:8">
      <c r="B6862" s="31">
        <v>35114</v>
      </c>
      <c r="C6862">
        <v>57.366093</v>
      </c>
      <c r="D6862">
        <f t="shared" si="217"/>
        <v>-0.184015059209279</v>
      </c>
      <c r="E6862">
        <v>-0.0184054193824913</v>
      </c>
      <c r="G6862">
        <v>6853</v>
      </c>
      <c r="H6862">
        <f ca="1" t="shared" si="218"/>
        <v>-0.035809538702168</v>
      </c>
    </row>
    <row r="6863" spans="2:8">
      <c r="B6863" s="31">
        <v>38446</v>
      </c>
      <c r="C6863">
        <v>67.922318</v>
      </c>
      <c r="D6863">
        <f t="shared" si="217"/>
        <v>0.0138710519272914</v>
      </c>
      <c r="E6863">
        <v>-0.0184552594332838</v>
      </c>
      <c r="G6863">
        <v>6854</v>
      </c>
      <c r="H6863">
        <f ca="1" t="shared" si="218"/>
        <v>0.028425275684756</v>
      </c>
    </row>
    <row r="6864" spans="2:8">
      <c r="B6864" s="31">
        <v>38520</v>
      </c>
      <c r="C6864">
        <v>66.980164</v>
      </c>
      <c r="D6864">
        <f t="shared" si="217"/>
        <v>-0.128099238455134</v>
      </c>
      <c r="E6864">
        <v>-0.0184766791553392</v>
      </c>
      <c r="G6864">
        <v>6855</v>
      </c>
      <c r="H6864">
        <f ca="1" t="shared" si="218"/>
        <v>0.0363612897171078</v>
      </c>
    </row>
    <row r="6865" spans="2:8">
      <c r="B6865" s="31">
        <v>39693</v>
      </c>
      <c r="C6865">
        <v>75.560272</v>
      </c>
      <c r="D6865">
        <f t="shared" si="217"/>
        <v>-5.64339879559989</v>
      </c>
      <c r="E6865">
        <v>-0.0184971806348184</v>
      </c>
      <c r="G6865">
        <v>6856</v>
      </c>
      <c r="H6865">
        <f ca="1" t="shared" si="218"/>
        <v>0.0223494238266466</v>
      </c>
    </row>
    <row r="6866" spans="2:8">
      <c r="B6866" s="31">
        <v>42149</v>
      </c>
      <c r="C6866">
        <v>501.97702</v>
      </c>
      <c r="D6866">
        <f t="shared" si="217"/>
        <v>0.854812981279502</v>
      </c>
      <c r="E6866">
        <v>-0.0185039825129844</v>
      </c>
      <c r="G6866">
        <v>6857</v>
      </c>
      <c r="H6866">
        <f ca="1" t="shared" si="218"/>
        <v>0.00354789864024338</v>
      </c>
    </row>
    <row r="6867" spans="2:8">
      <c r="B6867" s="31">
        <v>38426</v>
      </c>
      <c r="C6867">
        <v>72.880547</v>
      </c>
      <c r="D6867">
        <f t="shared" si="217"/>
        <v>0.00590855883669489</v>
      </c>
      <c r="E6867">
        <v>-0.0185145427078091</v>
      </c>
      <c r="G6867">
        <v>6858</v>
      </c>
      <c r="H6867">
        <f ca="1" t="shared" si="218"/>
        <v>0.0185266770092715</v>
      </c>
    </row>
    <row r="6868" spans="2:8">
      <c r="B6868" s="31">
        <v>43936</v>
      </c>
      <c r="C6868">
        <v>72.449928</v>
      </c>
      <c r="D6868">
        <f t="shared" si="217"/>
        <v>0.354233340300904</v>
      </c>
      <c r="E6868">
        <v>-0.0185184449044588</v>
      </c>
      <c r="G6868">
        <v>6859</v>
      </c>
      <c r="H6868">
        <f ca="1" t="shared" si="218"/>
        <v>0.0258061951749776</v>
      </c>
    </row>
    <row r="6869" spans="2:8">
      <c r="B6869" s="31">
        <v>34635</v>
      </c>
      <c r="C6869">
        <v>46.785748</v>
      </c>
      <c r="D6869">
        <f t="shared" si="217"/>
        <v>0.716310424277068</v>
      </c>
      <c r="E6869">
        <v>-0.0185185668079946</v>
      </c>
      <c r="G6869">
        <v>6860</v>
      </c>
      <c r="H6869">
        <f ca="1" t="shared" si="218"/>
        <v>-0.0366062686324618</v>
      </c>
    </row>
    <row r="6870" spans="2:8">
      <c r="B6870" s="31">
        <v>36861</v>
      </c>
      <c r="C6870">
        <v>13.272629</v>
      </c>
      <c r="D6870">
        <f t="shared" si="217"/>
        <v>-2.6384350832077</v>
      </c>
      <c r="E6870">
        <v>-0.0185399591896978</v>
      </c>
      <c r="G6870">
        <v>6861</v>
      </c>
      <c r="H6870">
        <f ca="1" t="shared" si="218"/>
        <v>0.0330805572529937</v>
      </c>
    </row>
    <row r="6871" spans="2:8">
      <c r="B6871" s="31">
        <v>35739</v>
      </c>
      <c r="C6871">
        <v>48.291599</v>
      </c>
      <c r="D6871">
        <f t="shared" si="217"/>
        <v>-7.97734098636908</v>
      </c>
      <c r="E6871">
        <v>-0.0185597913210536</v>
      </c>
      <c r="G6871">
        <v>6862</v>
      </c>
      <c r="H6871">
        <f ca="1" t="shared" si="218"/>
        <v>-0.0352132099029665</v>
      </c>
    </row>
    <row r="6872" spans="2:8">
      <c r="B6872" s="31">
        <v>42187</v>
      </c>
      <c r="C6872">
        <v>433.530151</v>
      </c>
      <c r="D6872">
        <f t="shared" si="217"/>
        <v>-0.194686214569653</v>
      </c>
      <c r="E6872">
        <v>-0.0185609304945436</v>
      </c>
      <c r="G6872">
        <v>6863</v>
      </c>
      <c r="H6872">
        <f ca="1" t="shared" si="218"/>
        <v>0.0165898143928152</v>
      </c>
    </row>
    <row r="6873" spans="2:8">
      <c r="B6873" s="31">
        <v>45062</v>
      </c>
      <c r="C6873">
        <v>517.932495</v>
      </c>
      <c r="D6873">
        <f t="shared" si="217"/>
        <v>0.222036244317901</v>
      </c>
      <c r="E6873">
        <v>-0.0186126108963293</v>
      </c>
      <c r="G6873">
        <v>6864</v>
      </c>
      <c r="H6873">
        <f ca="1" t="shared" si="218"/>
        <v>-0.031168793422857</v>
      </c>
    </row>
    <row r="6874" spans="2:8">
      <c r="B6874" s="31">
        <v>42341</v>
      </c>
      <c r="C6874">
        <v>402.932709</v>
      </c>
      <c r="D6874">
        <f t="shared" si="217"/>
        <v>0.264618561904837</v>
      </c>
      <c r="E6874">
        <v>-0.0186142867840497</v>
      </c>
      <c r="G6874">
        <v>6865</v>
      </c>
      <c r="H6874">
        <f ca="1" t="shared" si="218"/>
        <v>-0.0241202952783706</v>
      </c>
    </row>
    <row r="6875" spans="2:8">
      <c r="B6875" s="31">
        <v>44412</v>
      </c>
      <c r="C6875">
        <v>296.309235</v>
      </c>
      <c r="D6875">
        <f t="shared" si="217"/>
        <v>0.618038067561411</v>
      </c>
      <c r="E6875">
        <v>-0.0186149344957136</v>
      </c>
      <c r="G6875">
        <v>6866</v>
      </c>
      <c r="H6875">
        <f ca="1" t="shared" si="218"/>
        <v>-0.0258713434400939</v>
      </c>
    </row>
    <row r="6876" spans="2:8">
      <c r="B6876" s="31">
        <v>39322</v>
      </c>
      <c r="C6876">
        <v>113.178848</v>
      </c>
      <c r="D6876">
        <f t="shared" si="217"/>
        <v>0.413200698066833</v>
      </c>
      <c r="E6876">
        <v>-0.0186261482357551</v>
      </c>
      <c r="G6876">
        <v>6867</v>
      </c>
      <c r="H6876">
        <f ca="1" t="shared" si="218"/>
        <v>0.0237770408180588</v>
      </c>
    </row>
    <row r="6877" spans="2:8">
      <c r="B6877" s="31">
        <v>38271</v>
      </c>
      <c r="C6877">
        <v>66.413269</v>
      </c>
      <c r="D6877">
        <f t="shared" si="217"/>
        <v>0.701847457621759</v>
      </c>
      <c r="E6877">
        <v>-0.018634514136023</v>
      </c>
      <c r="G6877">
        <v>6868</v>
      </c>
      <c r="H6877">
        <f ca="1" t="shared" si="218"/>
        <v>0.00236671670090729</v>
      </c>
    </row>
    <row r="6878" spans="2:8">
      <c r="B6878" s="31">
        <v>37335</v>
      </c>
      <c r="C6878">
        <v>19.801285</v>
      </c>
      <c r="D6878">
        <f t="shared" si="217"/>
        <v>-12.8242485273052</v>
      </c>
      <c r="E6878">
        <v>-0.0186407094287062</v>
      </c>
      <c r="G6878">
        <v>6869</v>
      </c>
      <c r="H6878">
        <f ca="1" t="shared" si="218"/>
        <v>-0.00876998098224828</v>
      </c>
    </row>
    <row r="6879" spans="2:8">
      <c r="B6879" s="31">
        <v>41352</v>
      </c>
      <c r="C6879">
        <v>273.737885</v>
      </c>
      <c r="D6879">
        <f t="shared" si="217"/>
        <v>0.58139459578275</v>
      </c>
      <c r="E6879">
        <v>-0.0186435794227021</v>
      </c>
      <c r="G6879">
        <v>6870</v>
      </c>
      <c r="H6879">
        <f ca="1" t="shared" si="218"/>
        <v>0.0450996214192679</v>
      </c>
    </row>
    <row r="6880" spans="2:8">
      <c r="B6880" s="31">
        <v>43739</v>
      </c>
      <c r="C6880">
        <v>114.588158</v>
      </c>
      <c r="D6880">
        <f t="shared" si="217"/>
        <v>-2.99577955516136</v>
      </c>
      <c r="E6880">
        <v>-0.018646874487676</v>
      </c>
      <c r="G6880">
        <v>6871</v>
      </c>
      <c r="H6880">
        <f ca="1" t="shared" si="218"/>
        <v>-0.0135100276741288</v>
      </c>
    </row>
    <row r="6881" spans="2:8">
      <c r="B6881" s="31">
        <v>42556</v>
      </c>
      <c r="C6881">
        <v>457.869019</v>
      </c>
      <c r="D6881">
        <f t="shared" si="217"/>
        <v>0.908140415152221</v>
      </c>
      <c r="E6881">
        <v>-0.0186591724826878</v>
      </c>
      <c r="G6881">
        <v>6872</v>
      </c>
      <c r="H6881">
        <f ca="1" t="shared" si="218"/>
        <v>0.00368445893830146</v>
      </c>
    </row>
    <row r="6882" spans="2:8">
      <c r="B6882" s="31">
        <v>36360</v>
      </c>
      <c r="C6882">
        <v>42.059658</v>
      </c>
      <c r="D6882">
        <f t="shared" si="217"/>
        <v>-5.200239859297</v>
      </c>
      <c r="E6882">
        <v>-0.0186682212204388</v>
      </c>
      <c r="G6882">
        <v>6873</v>
      </c>
      <c r="H6882">
        <f ca="1" t="shared" si="218"/>
        <v>0.000954170563975936</v>
      </c>
    </row>
    <row r="6883" spans="2:8">
      <c r="B6883" s="31">
        <v>43355</v>
      </c>
      <c r="C6883">
        <v>260.779968</v>
      </c>
      <c r="D6883">
        <f t="shared" si="217"/>
        <v>-0.48853595610534</v>
      </c>
      <c r="E6883">
        <v>-0.0186737924593963</v>
      </c>
      <c r="G6883">
        <v>6874</v>
      </c>
      <c r="H6883">
        <f ca="1" t="shared" si="218"/>
        <v>0.0398546685077117</v>
      </c>
    </row>
    <row r="6884" spans="2:8">
      <c r="B6884" s="31">
        <v>42205</v>
      </c>
      <c r="C6884">
        <v>388.180359</v>
      </c>
      <c r="D6884">
        <f t="shared" si="217"/>
        <v>-0.273964154894297</v>
      </c>
      <c r="E6884">
        <v>-0.0186819163614613</v>
      </c>
      <c r="G6884">
        <v>6875</v>
      </c>
      <c r="H6884">
        <f ca="1" t="shared" si="218"/>
        <v>0.0363859955483091</v>
      </c>
    </row>
    <row r="6885" spans="2:8">
      <c r="B6885" s="31">
        <v>44483</v>
      </c>
      <c r="C6885">
        <v>494.527863</v>
      </c>
      <c r="D6885">
        <f t="shared" si="217"/>
        <v>0.253697494897269</v>
      </c>
      <c r="E6885">
        <v>-0.0186897133438161</v>
      </c>
      <c r="G6885">
        <v>6876</v>
      </c>
      <c r="H6885">
        <f ca="1" t="shared" si="218"/>
        <v>-0.0130548350690869</v>
      </c>
    </row>
    <row r="6886" spans="2:8">
      <c r="B6886" s="31">
        <v>41589</v>
      </c>
      <c r="C6886">
        <v>369.067383</v>
      </c>
      <c r="D6886">
        <f t="shared" si="217"/>
        <v>-0.373385840492981</v>
      </c>
      <c r="E6886">
        <v>-0.0186953421456915</v>
      </c>
      <c r="G6886">
        <v>6877</v>
      </c>
      <c r="H6886">
        <f ca="1" t="shared" si="218"/>
        <v>0.00384440023573646</v>
      </c>
    </row>
    <row r="6887" spans="2:8">
      <c r="B6887" s="31">
        <v>41981</v>
      </c>
      <c r="C6887">
        <v>506.871918</v>
      </c>
      <c r="D6887">
        <f t="shared" si="217"/>
        <v>0.00523553960233403</v>
      </c>
      <c r="E6887">
        <v>-0.0187124827065287</v>
      </c>
      <c r="G6887">
        <v>6878</v>
      </c>
      <c r="H6887">
        <f ca="1" t="shared" si="218"/>
        <v>0.0184629175691135</v>
      </c>
    </row>
    <row r="6888" spans="2:8">
      <c r="B6888" s="31">
        <v>41886</v>
      </c>
      <c r="C6888">
        <v>504.21817</v>
      </c>
      <c r="D6888">
        <f t="shared" si="217"/>
        <v>0.782932889943256</v>
      </c>
      <c r="E6888">
        <v>-0.0187134053499104</v>
      </c>
      <c r="G6888">
        <v>6879</v>
      </c>
      <c r="H6888">
        <f ca="1" t="shared" si="218"/>
        <v>0.00871887789467695</v>
      </c>
    </row>
    <row r="6889" spans="2:8">
      <c r="B6889" s="31">
        <v>39245</v>
      </c>
      <c r="C6889">
        <v>109.449181</v>
      </c>
      <c r="D6889">
        <f t="shared" si="217"/>
        <v>0.556068354682343</v>
      </c>
      <c r="E6889">
        <v>-0.0187149139105938</v>
      </c>
      <c r="G6889">
        <v>6880</v>
      </c>
      <c r="H6889">
        <f ca="1" t="shared" si="218"/>
        <v>-0.0253370154225496</v>
      </c>
    </row>
    <row r="6890" spans="2:8">
      <c r="B6890" s="31">
        <v>35716</v>
      </c>
      <c r="C6890">
        <v>48.587955</v>
      </c>
      <c r="D6890">
        <f t="shared" si="217"/>
        <v>-0.00879921783083886</v>
      </c>
      <c r="E6890">
        <v>-0.0187443986889344</v>
      </c>
      <c r="G6890">
        <v>6881</v>
      </c>
      <c r="H6890">
        <f ca="1" t="shared" si="218"/>
        <v>0.0136173920241573</v>
      </c>
    </row>
    <row r="6891" spans="2:8">
      <c r="B6891" s="31">
        <v>35444</v>
      </c>
      <c r="C6891">
        <v>49.015491</v>
      </c>
      <c r="D6891">
        <f t="shared" si="217"/>
        <v>-1.75547497830839</v>
      </c>
      <c r="E6891">
        <v>-0.0187588858387648</v>
      </c>
      <c r="G6891">
        <v>6882</v>
      </c>
      <c r="H6891">
        <f ca="1" t="shared" si="218"/>
        <v>0.0191225376305966</v>
      </c>
    </row>
    <row r="6892" spans="2:8">
      <c r="B6892" s="31">
        <v>44116</v>
      </c>
      <c r="C6892">
        <v>135.060959</v>
      </c>
      <c r="D6892">
        <f t="shared" si="217"/>
        <v>0.21182338857819</v>
      </c>
      <c r="E6892">
        <v>-0.0187639049712359</v>
      </c>
      <c r="G6892">
        <v>6883</v>
      </c>
      <c r="H6892">
        <f ca="1" t="shared" si="218"/>
        <v>-0.00540294279376688</v>
      </c>
    </row>
    <row r="6893" spans="2:8">
      <c r="B6893" s="31">
        <v>38722</v>
      </c>
      <c r="C6893">
        <v>106.451889</v>
      </c>
      <c r="D6893">
        <f t="shared" si="217"/>
        <v>-0.786894613020911</v>
      </c>
      <c r="E6893">
        <v>-0.0187774403890569</v>
      </c>
      <c r="G6893">
        <v>6884</v>
      </c>
      <c r="H6893">
        <f ca="1" t="shared" si="218"/>
        <v>-0.0635743565852576</v>
      </c>
    </row>
    <row r="6894" spans="2:8">
      <c r="B6894" s="31">
        <v>43851</v>
      </c>
      <c r="C6894">
        <v>190.218307</v>
      </c>
      <c r="D6894">
        <f t="shared" si="217"/>
        <v>0.72650451042023</v>
      </c>
      <c r="E6894">
        <v>-0.0188088625980674</v>
      </c>
      <c r="G6894">
        <v>6885</v>
      </c>
      <c r="H6894">
        <f ca="1" t="shared" si="218"/>
        <v>0.0184809100352264</v>
      </c>
    </row>
    <row r="6895" spans="2:8">
      <c r="B6895" s="31">
        <v>35016</v>
      </c>
      <c r="C6895">
        <v>52.023849</v>
      </c>
      <c r="D6895">
        <f t="shared" si="217"/>
        <v>-0.26073660947309</v>
      </c>
      <c r="E6895">
        <v>-0.0188174273687439</v>
      </c>
      <c r="G6895">
        <v>6886</v>
      </c>
      <c r="H6895">
        <f ca="1" t="shared" si="218"/>
        <v>0.0258831073975144</v>
      </c>
    </row>
    <row r="6896" spans="2:8">
      <c r="B6896" s="31">
        <v>39974</v>
      </c>
      <c r="C6896">
        <v>65.588371</v>
      </c>
      <c r="D6896">
        <f t="shared" si="217"/>
        <v>-3.32919370721984</v>
      </c>
      <c r="E6896">
        <v>-0.018820958367757</v>
      </c>
      <c r="G6896">
        <v>6887</v>
      </c>
      <c r="H6896">
        <f ca="1" t="shared" si="218"/>
        <v>-0.0422090773396033</v>
      </c>
    </row>
    <row r="6897" spans="2:8">
      <c r="B6897" s="31">
        <v>41444</v>
      </c>
      <c r="C6897">
        <v>283.944763</v>
      </c>
      <c r="D6897">
        <f t="shared" si="217"/>
        <v>-0.619992773031</v>
      </c>
      <c r="E6897">
        <v>-0.0188290318987148</v>
      </c>
      <c r="G6897">
        <v>6888</v>
      </c>
      <c r="H6897">
        <f ca="1" t="shared" si="218"/>
        <v>0.0314181626046529</v>
      </c>
    </row>
    <row r="6898" spans="2:8">
      <c r="B6898" s="31">
        <v>41828</v>
      </c>
      <c r="C6898">
        <v>459.988464</v>
      </c>
      <c r="D6898">
        <f t="shared" si="217"/>
        <v>0.974255178277688</v>
      </c>
      <c r="E6898">
        <v>-0.018829885264253</v>
      </c>
      <c r="G6898">
        <v>6889</v>
      </c>
      <c r="H6898">
        <f ca="1" t="shared" si="218"/>
        <v>-0.019457728971382</v>
      </c>
    </row>
    <row r="6899" spans="2:8">
      <c r="B6899" s="31">
        <v>37048</v>
      </c>
      <c r="C6899">
        <v>11.842321</v>
      </c>
      <c r="D6899">
        <f t="shared" si="217"/>
        <v>-5.21627854877435</v>
      </c>
      <c r="E6899">
        <v>-0.0188312747137998</v>
      </c>
      <c r="G6899">
        <v>6890</v>
      </c>
      <c r="H6899">
        <f ca="1" t="shared" si="218"/>
        <v>0.0187785495952957</v>
      </c>
    </row>
    <row r="6900" spans="2:8">
      <c r="B6900" s="31">
        <v>35228</v>
      </c>
      <c r="C6900">
        <v>73.615166</v>
      </c>
      <c r="D6900">
        <f t="shared" si="217"/>
        <v>-0.393230017303771</v>
      </c>
      <c r="E6900">
        <v>-0.0188317037823428</v>
      </c>
      <c r="G6900">
        <v>6891</v>
      </c>
      <c r="H6900">
        <f ca="1" t="shared" si="218"/>
        <v>0.0156850083637217</v>
      </c>
    </row>
    <row r="6901" spans="2:8">
      <c r="B6901" s="31">
        <v>44027</v>
      </c>
      <c r="C6901">
        <v>102.562859</v>
      </c>
      <c r="D6901">
        <f t="shared" si="217"/>
        <v>-1.21533260885405</v>
      </c>
      <c r="E6901">
        <v>-0.0188953098509081</v>
      </c>
      <c r="G6901">
        <v>6892</v>
      </c>
      <c r="H6901">
        <f ca="1" t="shared" si="218"/>
        <v>-0.0289478687391036</v>
      </c>
    </row>
    <row r="6902" spans="2:8">
      <c r="B6902" s="31">
        <v>41092</v>
      </c>
      <c r="C6902">
        <v>227.210846</v>
      </c>
      <c r="D6902">
        <f t="shared" si="217"/>
        <v>0.949944101700145</v>
      </c>
      <c r="E6902">
        <v>-0.0189114651683485</v>
      </c>
      <c r="G6902">
        <v>6893</v>
      </c>
      <c r="H6902">
        <f ca="1" t="shared" si="218"/>
        <v>0.0416659737335525</v>
      </c>
    </row>
    <row r="6903" spans="2:8">
      <c r="B6903" s="31">
        <v>36818</v>
      </c>
      <c r="C6903">
        <v>11.373243</v>
      </c>
      <c r="D6903">
        <f t="shared" si="217"/>
        <v>-1.17849913169006</v>
      </c>
      <c r="E6903">
        <v>-0.0189318033563514</v>
      </c>
      <c r="G6903">
        <v>6894</v>
      </c>
      <c r="H6903">
        <f ca="1" t="shared" si="218"/>
        <v>0.0253936525420546</v>
      </c>
    </row>
    <row r="6904" spans="2:8">
      <c r="B6904" s="31">
        <v>37634</v>
      </c>
      <c r="C6904">
        <v>24.7766</v>
      </c>
      <c r="D6904">
        <f t="shared" si="217"/>
        <v>-21.7743982628771</v>
      </c>
      <c r="E6904">
        <v>-0.0189322990240793</v>
      </c>
      <c r="G6904">
        <v>6895</v>
      </c>
      <c r="H6904">
        <f ca="1" t="shared" si="218"/>
        <v>-0.0157717399689853</v>
      </c>
    </row>
    <row r="6905" spans="2:8">
      <c r="B6905" s="31">
        <v>42066</v>
      </c>
      <c r="C6905">
        <v>564.272156</v>
      </c>
      <c r="D6905">
        <f t="shared" si="217"/>
        <v>0.9517106883438</v>
      </c>
      <c r="E6905">
        <v>-0.0189862992282752</v>
      </c>
      <c r="G6905">
        <v>6896</v>
      </c>
      <c r="H6905">
        <f ca="1" t="shared" si="218"/>
        <v>0.0448664433054189</v>
      </c>
    </row>
    <row r="6906" spans="2:8">
      <c r="B6906" s="31">
        <v>39832</v>
      </c>
      <c r="C6906">
        <v>27.248314</v>
      </c>
      <c r="D6906">
        <f t="shared" si="217"/>
        <v>-1.15082089115679</v>
      </c>
      <c r="E6906">
        <v>-0.0189870830173199</v>
      </c>
      <c r="G6906">
        <v>6897</v>
      </c>
      <c r="H6906">
        <f ca="1" t="shared" si="218"/>
        <v>-0.0162066647016604</v>
      </c>
    </row>
    <row r="6907" spans="2:8">
      <c r="B6907" s="31">
        <v>35627</v>
      </c>
      <c r="C6907">
        <v>58.606243</v>
      </c>
      <c r="D6907">
        <f t="shared" si="217"/>
        <v>-0.198695333532982</v>
      </c>
      <c r="E6907">
        <v>-0.0189933519539889</v>
      </c>
      <c r="G6907">
        <v>6898</v>
      </c>
      <c r="H6907">
        <f ca="1" t="shared" si="218"/>
        <v>-0.0421731760275323</v>
      </c>
    </row>
    <row r="6908" spans="2:8">
      <c r="B6908" s="31">
        <v>39639</v>
      </c>
      <c r="C6908">
        <v>70.25103</v>
      </c>
      <c r="D6908">
        <f t="shared" si="217"/>
        <v>-5.06048190325466</v>
      </c>
      <c r="E6908">
        <v>-0.019019009401001</v>
      </c>
      <c r="G6908">
        <v>6899</v>
      </c>
      <c r="H6908">
        <f ca="1" t="shared" si="218"/>
        <v>0.034691245746083</v>
      </c>
    </row>
    <row r="6909" spans="2:8">
      <c r="B6909" s="31">
        <v>43039</v>
      </c>
      <c r="C6909">
        <v>425.755096</v>
      </c>
      <c r="D6909">
        <f t="shared" si="217"/>
        <v>-0.0297618633788473</v>
      </c>
      <c r="E6909">
        <v>-0.019024319558585</v>
      </c>
      <c r="G6909">
        <v>6900</v>
      </c>
      <c r="H6909">
        <f ca="1" t="shared" si="218"/>
        <v>-0.0367518449743001</v>
      </c>
    </row>
    <row r="6910" spans="2:8">
      <c r="B6910" s="31">
        <v>44768</v>
      </c>
      <c r="C6910">
        <v>438.426361</v>
      </c>
      <c r="D6910">
        <f t="shared" si="217"/>
        <v>0.809871902296495</v>
      </c>
      <c r="E6910">
        <v>-0.0190411566060007</v>
      </c>
      <c r="G6910">
        <v>6901</v>
      </c>
      <c r="H6910">
        <f ca="1" t="shared" si="218"/>
        <v>-0.0461002530549833</v>
      </c>
    </row>
    <row r="6911" spans="2:8">
      <c r="B6911" s="31">
        <v>39624</v>
      </c>
      <c r="C6911">
        <v>83.35717</v>
      </c>
      <c r="D6911">
        <f t="shared" si="217"/>
        <v>-3.77794276125257</v>
      </c>
      <c r="E6911">
        <v>-0.0190865884722334</v>
      </c>
      <c r="G6911">
        <v>6902</v>
      </c>
      <c r="H6911">
        <f ca="1" t="shared" si="218"/>
        <v>-0.0175603777729696</v>
      </c>
    </row>
    <row r="6912" spans="2:8">
      <c r="B6912" s="31">
        <v>44945</v>
      </c>
      <c r="C6912">
        <v>398.275787</v>
      </c>
      <c r="D6912">
        <f t="shared" si="217"/>
        <v>0.617268681713759</v>
      </c>
      <c r="E6912">
        <v>-0.0190893201348442</v>
      </c>
      <c r="G6912">
        <v>6903</v>
      </c>
      <c r="H6912">
        <f ca="1" t="shared" si="218"/>
        <v>-0.0275870448503732</v>
      </c>
    </row>
    <row r="6913" spans="2:8">
      <c r="B6913" s="31">
        <v>39091</v>
      </c>
      <c r="C6913">
        <v>152.432617</v>
      </c>
      <c r="D6913">
        <f t="shared" si="217"/>
        <v>-2.73746044129125</v>
      </c>
      <c r="E6913">
        <v>-0.0190980385779247</v>
      </c>
      <c r="G6913">
        <v>6904</v>
      </c>
      <c r="H6913">
        <f ca="1" t="shared" si="218"/>
        <v>0.0220257671327519</v>
      </c>
    </row>
    <row r="6914" spans="2:8">
      <c r="B6914" s="31">
        <v>42622</v>
      </c>
      <c r="C6914">
        <v>569.710876</v>
      </c>
      <c r="D6914">
        <f t="shared" si="217"/>
        <v>0.616846586232277</v>
      </c>
      <c r="E6914">
        <v>-0.0191014871901446</v>
      </c>
      <c r="G6914">
        <v>6905</v>
      </c>
      <c r="H6914">
        <f ca="1" t="shared" si="218"/>
        <v>0.0191411548032052</v>
      </c>
    </row>
    <row r="6915" spans="2:8">
      <c r="B6915" s="31">
        <v>40568</v>
      </c>
      <c r="C6915">
        <v>218.286667</v>
      </c>
      <c r="D6915">
        <f t="shared" si="217"/>
        <v>0.226698642111751</v>
      </c>
      <c r="E6915">
        <v>-0.019125121370789</v>
      </c>
      <c r="G6915">
        <v>6906</v>
      </c>
      <c r="H6915">
        <f ca="1" t="shared" si="218"/>
        <v>0.0331048303180673</v>
      </c>
    </row>
    <row r="6916" spans="2:8">
      <c r="B6916" s="31">
        <v>43551</v>
      </c>
      <c r="C6916">
        <v>168.801376</v>
      </c>
      <c r="D6916">
        <f t="shared" si="217"/>
        <v>0.697603726879572</v>
      </c>
      <c r="E6916">
        <v>-0.0191344411789629</v>
      </c>
      <c r="G6916">
        <v>6907</v>
      </c>
      <c r="H6916">
        <f ca="1" t="shared" si="218"/>
        <v>0.0297226266242169</v>
      </c>
    </row>
    <row r="6917" spans="2:8">
      <c r="B6917" s="31">
        <v>35017</v>
      </c>
      <c r="C6917">
        <v>51.044907</v>
      </c>
      <c r="D6917">
        <f t="shared" si="217"/>
        <v>-0.486618145861251</v>
      </c>
      <c r="E6917">
        <v>-0.0191780543355676</v>
      </c>
      <c r="G6917">
        <v>6908</v>
      </c>
      <c r="H6917">
        <f ca="1" t="shared" si="218"/>
        <v>-0.00152476176347489</v>
      </c>
    </row>
    <row r="6918" spans="2:8">
      <c r="B6918" s="31">
        <v>38554</v>
      </c>
      <c r="C6918">
        <v>75.884285</v>
      </c>
      <c r="D6918">
        <f t="shared" si="217"/>
        <v>-3.12804835678428</v>
      </c>
      <c r="E6918">
        <v>-0.0191871215496068</v>
      </c>
      <c r="G6918">
        <v>6909</v>
      </c>
      <c r="H6918">
        <f ca="1" t="shared" si="218"/>
        <v>0.0188443853545387</v>
      </c>
    </row>
    <row r="6919" spans="2:8">
      <c r="B6919" s="31">
        <v>44264</v>
      </c>
      <c r="C6919">
        <v>313.253998</v>
      </c>
      <c r="D6919">
        <f t="shared" si="217"/>
        <v>0.633985973899685</v>
      </c>
      <c r="E6919">
        <v>-0.0191941173564846</v>
      </c>
      <c r="G6919">
        <v>6910</v>
      </c>
      <c r="H6919">
        <f ca="1" t="shared" si="218"/>
        <v>0.0395137259517312</v>
      </c>
    </row>
    <row r="6920" spans="2:8">
      <c r="B6920" s="31">
        <v>39260</v>
      </c>
      <c r="C6920">
        <v>114.655357</v>
      </c>
      <c r="D6920">
        <f t="shared" si="217"/>
        <v>0.756300143917392</v>
      </c>
      <c r="E6920">
        <v>-0.0192050860737366</v>
      </c>
      <c r="G6920">
        <v>6911</v>
      </c>
      <c r="H6920">
        <f ca="1" t="shared" si="218"/>
        <v>-0.0235094258870527</v>
      </c>
    </row>
    <row r="6921" spans="2:8">
      <c r="B6921" s="31">
        <v>33501</v>
      </c>
      <c r="C6921">
        <v>27.941494</v>
      </c>
      <c r="D6921">
        <f t="shared" si="217"/>
        <v>-0.599999878317172</v>
      </c>
      <c r="E6921">
        <v>-0.019230682511107</v>
      </c>
      <c r="G6921">
        <v>6912</v>
      </c>
      <c r="H6921">
        <f ca="1" t="shared" si="218"/>
        <v>-0.00769295760509095</v>
      </c>
    </row>
    <row r="6922" spans="2:8">
      <c r="B6922" s="31">
        <v>34395</v>
      </c>
      <c r="C6922">
        <v>44.706387</v>
      </c>
      <c r="D6922">
        <f t="shared" ref="D6922:D6985" si="219">(C6922-C6923)/C6922</f>
        <v>-0.00775193486335635</v>
      </c>
      <c r="E6922">
        <v>-0.0192307421308728</v>
      </c>
      <c r="G6922">
        <v>6913</v>
      </c>
      <c r="H6922">
        <f ca="1" t="shared" si="218"/>
        <v>0.00769807079282051</v>
      </c>
    </row>
    <row r="6923" spans="2:8">
      <c r="B6923" s="31">
        <v>34649</v>
      </c>
      <c r="C6923">
        <v>45.052948</v>
      </c>
      <c r="D6923">
        <f t="shared" si="219"/>
        <v>0.503846163407553</v>
      </c>
      <c r="E6923">
        <v>-0.019230750449449</v>
      </c>
      <c r="G6923">
        <v>6914</v>
      </c>
      <c r="H6923">
        <f ca="1" t="shared" ref="H6923:H6986" si="220">_xlfn.NORM.INV(RAND(),N$12,N$13)</f>
        <v>0.0281561256504655</v>
      </c>
    </row>
    <row r="6924" spans="2:8">
      <c r="B6924" s="31">
        <v>34241</v>
      </c>
      <c r="C6924">
        <v>22.353193</v>
      </c>
      <c r="D6924">
        <f t="shared" si="219"/>
        <v>-0.140781677141158</v>
      </c>
      <c r="E6924">
        <v>-0.0192307649291983</v>
      </c>
      <c r="G6924">
        <v>6915</v>
      </c>
      <c r="H6924">
        <f ca="1" t="shared" si="220"/>
        <v>0.00980909492377435</v>
      </c>
    </row>
    <row r="6925" spans="2:8">
      <c r="B6925" s="31">
        <v>36238</v>
      </c>
      <c r="C6925">
        <v>25.500113</v>
      </c>
      <c r="D6925">
        <f t="shared" si="219"/>
        <v>-4.11645513100275</v>
      </c>
      <c r="E6925">
        <v>-0.019230895172896</v>
      </c>
      <c r="G6925">
        <v>6916</v>
      </c>
      <c r="H6925">
        <f ca="1" t="shared" si="220"/>
        <v>-0.0183498947377517</v>
      </c>
    </row>
    <row r="6926" spans="2:8">
      <c r="B6926" s="31">
        <v>39363</v>
      </c>
      <c r="C6926">
        <v>130.470184</v>
      </c>
      <c r="D6926">
        <f t="shared" si="219"/>
        <v>0.422157417973749</v>
      </c>
      <c r="E6926">
        <v>-0.0192319879000095</v>
      </c>
      <c r="G6926">
        <v>6917</v>
      </c>
      <c r="H6926">
        <f ca="1" t="shared" si="220"/>
        <v>-0.0185012935652315</v>
      </c>
    </row>
    <row r="6927" spans="2:8">
      <c r="B6927" s="31">
        <v>39713</v>
      </c>
      <c r="C6927">
        <v>75.391228</v>
      </c>
      <c r="D6927">
        <f t="shared" si="219"/>
        <v>-0.246491806712579</v>
      </c>
      <c r="E6927">
        <v>-0.0192632225064699</v>
      </c>
      <c r="G6927">
        <v>6918</v>
      </c>
      <c r="H6927">
        <f ca="1" t="shared" si="220"/>
        <v>0.00848694503458685</v>
      </c>
    </row>
    <row r="6928" spans="2:8">
      <c r="B6928" s="31">
        <v>40059</v>
      </c>
      <c r="C6928">
        <v>93.974548</v>
      </c>
      <c r="D6928">
        <f t="shared" si="219"/>
        <v>0.299300455267952</v>
      </c>
      <c r="E6928">
        <v>-0.0193024072858536</v>
      </c>
      <c r="G6928">
        <v>6919</v>
      </c>
      <c r="H6928">
        <f ca="1" t="shared" si="220"/>
        <v>0.00878877237944683</v>
      </c>
    </row>
    <row r="6929" spans="2:8">
      <c r="B6929" s="31">
        <v>35184</v>
      </c>
      <c r="C6929">
        <v>65.847923</v>
      </c>
      <c r="D6929">
        <f t="shared" si="219"/>
        <v>0.409196976493852</v>
      </c>
      <c r="E6929">
        <v>-0.0193270181050357</v>
      </c>
      <c r="G6929">
        <v>6920</v>
      </c>
      <c r="H6929">
        <f ca="1" t="shared" si="220"/>
        <v>0.0235255834499018</v>
      </c>
    </row>
    <row r="6930" spans="2:8">
      <c r="B6930" s="31">
        <v>34365</v>
      </c>
      <c r="C6930">
        <v>38.903152</v>
      </c>
      <c r="D6930">
        <f t="shared" si="219"/>
        <v>-2.49599168725454</v>
      </c>
      <c r="E6930">
        <v>-0.0193368136340212</v>
      </c>
      <c r="G6930">
        <v>6921</v>
      </c>
      <c r="H6930">
        <f ca="1" t="shared" si="220"/>
        <v>-0.0498952427192379</v>
      </c>
    </row>
    <row r="6931" spans="2:8">
      <c r="B6931" s="31">
        <v>43756</v>
      </c>
      <c r="C6931">
        <v>136.005096</v>
      </c>
      <c r="D6931">
        <f t="shared" si="219"/>
        <v>0.583461637349236</v>
      </c>
      <c r="E6931">
        <v>-0.019364362641235</v>
      </c>
      <c r="G6931">
        <v>6922</v>
      </c>
      <c r="H6931">
        <f ca="1" t="shared" si="220"/>
        <v>-0.0158998229726648</v>
      </c>
    </row>
    <row r="6932" spans="2:8">
      <c r="B6932" s="31">
        <v>37917</v>
      </c>
      <c r="C6932">
        <v>56.65134</v>
      </c>
      <c r="D6932">
        <f t="shared" si="219"/>
        <v>-0.885070662053184</v>
      </c>
      <c r="E6932">
        <v>-0.0193851548789491</v>
      </c>
      <c r="G6932">
        <v>6923</v>
      </c>
      <c r="H6932">
        <f ca="1" t="shared" si="220"/>
        <v>-0.02225390493038</v>
      </c>
    </row>
    <row r="6933" spans="2:8">
      <c r="B6933" s="31">
        <v>40087</v>
      </c>
      <c r="C6933">
        <v>106.791779</v>
      </c>
      <c r="D6933">
        <f t="shared" si="219"/>
        <v>-3.09679330278785</v>
      </c>
      <c r="E6933">
        <v>-0.0193998641037714</v>
      </c>
      <c r="G6933">
        <v>6924</v>
      </c>
      <c r="H6933">
        <f ca="1" t="shared" si="220"/>
        <v>0.00796077658364546</v>
      </c>
    </row>
    <row r="6934" spans="2:8">
      <c r="B6934" s="31">
        <v>42549</v>
      </c>
      <c r="C6934">
        <v>437.503845</v>
      </c>
      <c r="D6934">
        <f t="shared" si="219"/>
        <v>0.898012903178028</v>
      </c>
      <c r="E6934">
        <v>-0.0194141722343034</v>
      </c>
      <c r="G6934">
        <v>6925</v>
      </c>
      <c r="H6934">
        <f ca="1" t="shared" si="220"/>
        <v>0.0378235514861744</v>
      </c>
    </row>
    <row r="6935" spans="2:8">
      <c r="B6935" s="31">
        <v>34660</v>
      </c>
      <c r="C6935">
        <v>44.619747</v>
      </c>
      <c r="D6935">
        <f t="shared" si="219"/>
        <v>0</v>
      </c>
      <c r="E6935">
        <v>-0.0194176134615914</v>
      </c>
      <c r="G6935">
        <v>6926</v>
      </c>
      <c r="H6935">
        <f ca="1" t="shared" si="220"/>
        <v>-0.00812639426286576</v>
      </c>
    </row>
    <row r="6936" spans="2:8">
      <c r="B6936" s="31">
        <v>34492</v>
      </c>
      <c r="C6936">
        <v>44.619747</v>
      </c>
      <c r="D6936">
        <f t="shared" si="219"/>
        <v>0.503846223063524</v>
      </c>
      <c r="E6936">
        <v>-0.0194176134615914</v>
      </c>
      <c r="G6936">
        <v>6927</v>
      </c>
      <c r="H6936">
        <f ca="1" t="shared" si="220"/>
        <v>0.00896033494840252</v>
      </c>
    </row>
    <row r="6937" spans="2:8">
      <c r="B6937" s="31">
        <v>34219</v>
      </c>
      <c r="C6937">
        <v>22.138256</v>
      </c>
      <c r="D6937">
        <f t="shared" si="219"/>
        <v>-16.2115151256721</v>
      </c>
      <c r="E6937">
        <v>-0.0194178800714926</v>
      </c>
      <c r="G6937">
        <v>6928</v>
      </c>
      <c r="H6937">
        <f ca="1" t="shared" si="220"/>
        <v>0.051223080913801</v>
      </c>
    </row>
    <row r="6938" spans="2:8">
      <c r="B6938" s="31">
        <v>42982</v>
      </c>
      <c r="C6938">
        <v>381.032928</v>
      </c>
      <c r="D6938">
        <f t="shared" si="219"/>
        <v>0.64950646995002</v>
      </c>
      <c r="E6938">
        <v>-0.019431370508745</v>
      </c>
      <c r="G6938">
        <v>6929</v>
      </c>
      <c r="H6938">
        <f ca="1" t="shared" si="220"/>
        <v>0.0256276557637617</v>
      </c>
    </row>
    <row r="6939" spans="2:8">
      <c r="B6939" s="31">
        <v>40262</v>
      </c>
      <c r="C6939">
        <v>133.549576</v>
      </c>
      <c r="D6939">
        <f t="shared" si="219"/>
        <v>-1.4099710807019</v>
      </c>
      <c r="E6939">
        <v>-0.0194427648351351</v>
      </c>
      <c r="G6939">
        <v>6930</v>
      </c>
      <c r="H6939">
        <f ca="1" t="shared" si="220"/>
        <v>-0.00233773307374292</v>
      </c>
    </row>
    <row r="6940" spans="2:8">
      <c r="B6940" s="31">
        <v>44245</v>
      </c>
      <c r="C6940">
        <v>321.850616</v>
      </c>
      <c r="D6940">
        <f t="shared" si="219"/>
        <v>0.914186608236909</v>
      </c>
      <c r="E6940">
        <v>-0.0194532733160903</v>
      </c>
      <c r="G6940">
        <v>6931</v>
      </c>
      <c r="H6940">
        <f ca="1" t="shared" si="220"/>
        <v>-0.068993457764208</v>
      </c>
    </row>
    <row r="6941" spans="2:8">
      <c r="B6941" s="31">
        <v>33912</v>
      </c>
      <c r="C6941">
        <v>27.619093</v>
      </c>
      <c r="D6941">
        <f t="shared" si="219"/>
        <v>0.31340623676527</v>
      </c>
      <c r="E6941">
        <v>-0.0194552369985502</v>
      </c>
      <c r="G6941">
        <v>6932</v>
      </c>
      <c r="H6941">
        <f ca="1" t="shared" si="220"/>
        <v>0.00638603514314165</v>
      </c>
    </row>
    <row r="6942" spans="2:8">
      <c r="B6942" s="31">
        <v>36711</v>
      </c>
      <c r="C6942">
        <v>18.963097</v>
      </c>
      <c r="D6942">
        <f t="shared" si="219"/>
        <v>-6.50107870038317</v>
      </c>
      <c r="E6942">
        <v>-0.0194646475731258</v>
      </c>
      <c r="G6942">
        <v>6933</v>
      </c>
      <c r="H6942">
        <f ca="1" t="shared" si="220"/>
        <v>0.0184066587101347</v>
      </c>
    </row>
    <row r="6943" spans="2:8">
      <c r="B6943" s="31">
        <v>39127</v>
      </c>
      <c r="C6943">
        <v>142.243683</v>
      </c>
      <c r="D6943">
        <f t="shared" si="219"/>
        <v>-1.11734524618573</v>
      </c>
      <c r="E6943">
        <v>-0.0194663618207917</v>
      </c>
      <c r="G6943">
        <v>6934</v>
      </c>
      <c r="H6943">
        <f ca="1" t="shared" si="220"/>
        <v>-0.0379369850356807</v>
      </c>
    </row>
    <row r="6944" spans="2:8">
      <c r="B6944" s="31">
        <v>44277</v>
      </c>
      <c r="C6944">
        <v>301.178986</v>
      </c>
      <c r="D6944">
        <f t="shared" si="219"/>
        <v>0.293159015416833</v>
      </c>
      <c r="E6944">
        <v>-0.0194688782171542</v>
      </c>
      <c r="G6944">
        <v>6935</v>
      </c>
      <c r="H6944">
        <f ca="1" t="shared" si="220"/>
        <v>-0.011116273187133</v>
      </c>
    </row>
    <row r="6945" spans="2:8">
      <c r="B6945" s="31">
        <v>40668</v>
      </c>
      <c r="C6945">
        <v>212.885651</v>
      </c>
      <c r="D6945">
        <f t="shared" si="219"/>
        <v>-0.0422106325991882</v>
      </c>
      <c r="E6945">
        <v>-0.0194785227680752</v>
      </c>
      <c r="G6945">
        <v>6936</v>
      </c>
      <c r="H6945">
        <f ca="1" t="shared" si="220"/>
        <v>-0.0488604108118117</v>
      </c>
    </row>
    <row r="6946" spans="2:8">
      <c r="B6946" s="31">
        <v>43377</v>
      </c>
      <c r="C6946">
        <v>221.871689</v>
      </c>
      <c r="D6946">
        <f t="shared" si="219"/>
        <v>0.264501772463633</v>
      </c>
      <c r="E6946">
        <v>-0.0194849104880614</v>
      </c>
      <c r="G6946">
        <v>6937</v>
      </c>
      <c r="H6946">
        <f ca="1" t="shared" si="220"/>
        <v>-0.0533376197380825</v>
      </c>
    </row>
    <row r="6947" spans="2:8">
      <c r="B6947" s="31">
        <v>43630</v>
      </c>
      <c r="C6947">
        <v>163.186234</v>
      </c>
      <c r="D6947">
        <f t="shared" si="219"/>
        <v>-1.53045090188183</v>
      </c>
      <c r="E6947">
        <v>-0.0194884820983123</v>
      </c>
      <c r="G6947">
        <v>6938</v>
      </c>
      <c r="H6947">
        <f ca="1" t="shared" si="220"/>
        <v>0.00288959062977341</v>
      </c>
    </row>
    <row r="6948" spans="2:8">
      <c r="B6948" s="31">
        <v>43019</v>
      </c>
      <c r="C6948">
        <v>412.934753</v>
      </c>
      <c r="D6948">
        <f t="shared" si="219"/>
        <v>0.893296488900754</v>
      </c>
      <c r="E6948">
        <v>-0.0194945761806587</v>
      </c>
      <c r="G6948">
        <v>6939</v>
      </c>
      <c r="H6948">
        <f ca="1" t="shared" si="220"/>
        <v>-0.0375350983839224</v>
      </c>
    </row>
    <row r="6949" spans="2:8">
      <c r="B6949" s="31">
        <v>34471</v>
      </c>
      <c r="C6949">
        <v>44.061588</v>
      </c>
      <c r="D6949">
        <f t="shared" si="219"/>
        <v>-0.00775189945491748</v>
      </c>
      <c r="E6949">
        <v>-0.0195121882579448</v>
      </c>
      <c r="G6949">
        <v>6940</v>
      </c>
      <c r="H6949">
        <f ca="1" t="shared" si="220"/>
        <v>-0.00219461773888743</v>
      </c>
    </row>
    <row r="6950" spans="2:8">
      <c r="B6950" s="31">
        <v>34509</v>
      </c>
      <c r="C6950">
        <v>44.403149</v>
      </c>
      <c r="D6950">
        <f t="shared" si="219"/>
        <v>0.529811297842862</v>
      </c>
      <c r="E6950">
        <v>-0.0195123323348082</v>
      </c>
      <c r="G6950">
        <v>6941</v>
      </c>
      <c r="H6950">
        <f ca="1" t="shared" si="220"/>
        <v>-0.0165403408934901</v>
      </c>
    </row>
    <row r="6951" spans="2:8">
      <c r="B6951" s="31">
        <v>37393</v>
      </c>
      <c r="C6951">
        <v>20.877859</v>
      </c>
      <c r="D6951">
        <f t="shared" si="219"/>
        <v>-6.54082346278898</v>
      </c>
      <c r="E6951">
        <v>-0.0195212545500953</v>
      </c>
      <c r="G6951">
        <v>6942</v>
      </c>
      <c r="H6951">
        <f ca="1" t="shared" si="220"/>
        <v>0.00178896623287547</v>
      </c>
    </row>
    <row r="6952" spans="2:8">
      <c r="B6952" s="31">
        <v>38848</v>
      </c>
      <c r="C6952">
        <v>157.436249</v>
      </c>
      <c r="D6952">
        <f t="shared" si="219"/>
        <v>0.531607882756404</v>
      </c>
      <c r="E6952">
        <v>-0.0195414843756853</v>
      </c>
      <c r="G6952">
        <v>6943</v>
      </c>
      <c r="H6952">
        <f ca="1" t="shared" si="220"/>
        <v>-0.00882757492331806</v>
      </c>
    </row>
    <row r="6953" spans="2:8">
      <c r="B6953" s="31">
        <v>43945</v>
      </c>
      <c r="C6953">
        <v>73.741898</v>
      </c>
      <c r="D6953">
        <f t="shared" si="219"/>
        <v>0.802806119799086</v>
      </c>
      <c r="E6953">
        <v>-0.0195417671511519</v>
      </c>
      <c r="G6953">
        <v>6944</v>
      </c>
      <c r="H6953">
        <f ca="1" t="shared" si="220"/>
        <v>0.00688455397603296</v>
      </c>
    </row>
    <row r="6954" spans="2:8">
      <c r="B6954" s="31">
        <v>37252</v>
      </c>
      <c r="C6954">
        <v>14.541451</v>
      </c>
      <c r="D6954">
        <f t="shared" si="219"/>
        <v>-25.011580549974</v>
      </c>
      <c r="E6954">
        <v>-0.019566135456496</v>
      </c>
      <c r="G6954">
        <v>6945</v>
      </c>
      <c r="H6954">
        <f ca="1" t="shared" si="220"/>
        <v>-0.0136533072577786</v>
      </c>
    </row>
    <row r="6955" spans="2:8">
      <c r="B6955" s="31">
        <v>42220</v>
      </c>
      <c r="C6955">
        <v>378.246124</v>
      </c>
      <c r="D6955">
        <f t="shared" si="219"/>
        <v>0.508869227698947</v>
      </c>
      <c r="E6955">
        <v>-0.0195665481558245</v>
      </c>
      <c r="G6955">
        <v>6946</v>
      </c>
      <c r="H6955">
        <f ca="1" t="shared" si="220"/>
        <v>-0.0166337129266209</v>
      </c>
    </row>
    <row r="6956" spans="2:8">
      <c r="B6956" s="31">
        <v>40415</v>
      </c>
      <c r="C6956">
        <v>185.768311</v>
      </c>
      <c r="D6956">
        <f t="shared" si="219"/>
        <v>0.763971299712145</v>
      </c>
      <c r="E6956">
        <v>-0.0196009479786894</v>
      </c>
      <c r="G6956">
        <v>6947</v>
      </c>
      <c r="H6956">
        <f ca="1" t="shared" si="220"/>
        <v>-0.0400379052290365</v>
      </c>
    </row>
    <row r="6957" spans="2:8">
      <c r="B6957" s="31">
        <v>34396</v>
      </c>
      <c r="C6957">
        <v>43.846653</v>
      </c>
      <c r="D6957">
        <f t="shared" si="219"/>
        <v>-1.25412886132951</v>
      </c>
      <c r="E6957">
        <v>-0.0196077452023532</v>
      </c>
      <c r="G6957">
        <v>6948</v>
      </c>
      <c r="H6957">
        <f ca="1" t="shared" si="220"/>
        <v>-0.0148512896290592</v>
      </c>
    </row>
    <row r="6958" spans="2:8">
      <c r="B6958" s="31">
        <v>44011</v>
      </c>
      <c r="C6958">
        <v>98.836006</v>
      </c>
      <c r="D6958">
        <f t="shared" si="219"/>
        <v>0.83363861344215</v>
      </c>
      <c r="E6958">
        <v>-0.0196078947180444</v>
      </c>
      <c r="G6958">
        <v>6949</v>
      </c>
      <c r="H6958">
        <f ca="1" t="shared" si="220"/>
        <v>-0.0241035334954147</v>
      </c>
    </row>
    <row r="6959" spans="2:8">
      <c r="B6959" s="31">
        <v>34141</v>
      </c>
      <c r="C6959">
        <v>16.442495</v>
      </c>
      <c r="D6959">
        <f t="shared" si="219"/>
        <v>-4.29186197106948</v>
      </c>
      <c r="E6959">
        <v>-0.0196079123028468</v>
      </c>
      <c r="G6959">
        <v>6950</v>
      </c>
      <c r="H6959">
        <f ca="1" t="shared" si="220"/>
        <v>0.048710816868069</v>
      </c>
    </row>
    <row r="6960" spans="2:8">
      <c r="B6960" s="31">
        <v>39609</v>
      </c>
      <c r="C6960">
        <v>87.011414</v>
      </c>
      <c r="D6960">
        <f t="shared" si="219"/>
        <v>-3.59841291626407</v>
      </c>
      <c r="E6960">
        <v>-0.0196174147911214</v>
      </c>
      <c r="G6960">
        <v>6951</v>
      </c>
      <c r="H6960">
        <f ca="1" t="shared" si="220"/>
        <v>0.0453497081416979</v>
      </c>
    </row>
    <row r="6961" spans="2:8">
      <c r="B6961" s="31">
        <v>44916</v>
      </c>
      <c r="C6961">
        <v>400.11441</v>
      </c>
      <c r="D6961">
        <f t="shared" si="219"/>
        <v>0.87939586829677</v>
      </c>
      <c r="E6961">
        <v>-0.0196224549873122</v>
      </c>
      <c r="G6961">
        <v>6952</v>
      </c>
      <c r="H6961">
        <f ca="1" t="shared" si="220"/>
        <v>0.0164090472348809</v>
      </c>
    </row>
    <row r="6962" spans="2:8">
      <c r="B6962" s="31">
        <v>35746</v>
      </c>
      <c r="C6962">
        <v>48.255451</v>
      </c>
      <c r="D6962">
        <f t="shared" si="219"/>
        <v>-3.56565769119016</v>
      </c>
      <c r="E6962">
        <v>-0.019622570722632</v>
      </c>
      <c r="G6962">
        <v>6953</v>
      </c>
      <c r="H6962">
        <f ca="1" t="shared" si="220"/>
        <v>0.038197425313206</v>
      </c>
    </row>
    <row r="6963" spans="2:8">
      <c r="B6963" s="31">
        <v>40672</v>
      </c>
      <c r="C6963">
        <v>220.317871</v>
      </c>
      <c r="D6963">
        <f t="shared" si="219"/>
        <v>-0.0263022058705352</v>
      </c>
      <c r="E6963">
        <v>-0.0196287072872087</v>
      </c>
      <c r="G6963">
        <v>6954</v>
      </c>
      <c r="H6963">
        <f ca="1" t="shared" si="220"/>
        <v>0.0538655082439687</v>
      </c>
    </row>
    <row r="6964" spans="2:8">
      <c r="B6964" s="31">
        <v>41102</v>
      </c>
      <c r="C6964">
        <v>226.112717</v>
      </c>
      <c r="D6964">
        <f t="shared" si="219"/>
        <v>0.937661896301038</v>
      </c>
      <c r="E6964">
        <v>-0.0196369760131625</v>
      </c>
      <c r="G6964">
        <v>6955</v>
      </c>
      <c r="H6964">
        <f ca="1" t="shared" si="220"/>
        <v>-0.0388657345121339</v>
      </c>
    </row>
    <row r="6965" spans="2:8">
      <c r="B6965" s="31">
        <v>36745</v>
      </c>
      <c r="C6965">
        <v>14.095438</v>
      </c>
      <c r="D6965">
        <f t="shared" si="219"/>
        <v>-1.34915530826357</v>
      </c>
      <c r="E6965">
        <v>-0.0196403261821308</v>
      </c>
      <c r="G6965">
        <v>6956</v>
      </c>
      <c r="H6965">
        <f ca="1" t="shared" si="220"/>
        <v>0.0042252734959578</v>
      </c>
    </row>
    <row r="6966" spans="2:8">
      <c r="B6966" s="31">
        <v>35836</v>
      </c>
      <c r="C6966">
        <v>33.112373</v>
      </c>
      <c r="D6966">
        <f t="shared" si="219"/>
        <v>-2.55256776673783</v>
      </c>
      <c r="E6966">
        <v>-0.0196466438693477</v>
      </c>
      <c r="G6966">
        <v>6957</v>
      </c>
      <c r="H6966">
        <f ca="1" t="shared" si="220"/>
        <v>0.0571268818093101</v>
      </c>
    </row>
    <row r="6967" spans="2:8">
      <c r="B6967" s="31">
        <v>39336</v>
      </c>
      <c r="C6967">
        <v>117.633949</v>
      </c>
      <c r="D6967">
        <f t="shared" si="219"/>
        <v>0.793951387281915</v>
      </c>
      <c r="E6967">
        <v>-0.0196622065284912</v>
      </c>
      <c r="G6967">
        <v>6958</v>
      </c>
      <c r="H6967">
        <f ca="1" t="shared" si="220"/>
        <v>0.0189658907448611</v>
      </c>
    </row>
    <row r="6968" spans="2:8">
      <c r="B6968" s="31">
        <v>37602</v>
      </c>
      <c r="C6968">
        <v>24.238312</v>
      </c>
      <c r="D6968">
        <f t="shared" si="219"/>
        <v>-5.22816997322256</v>
      </c>
      <c r="E6968">
        <v>-0.0196699341109231</v>
      </c>
      <c r="G6968">
        <v>6959</v>
      </c>
      <c r="H6968">
        <f ca="1" t="shared" si="220"/>
        <v>0.0358240414246747</v>
      </c>
    </row>
    <row r="6969" spans="2:8">
      <c r="B6969" s="31">
        <v>39120</v>
      </c>
      <c r="C6969">
        <v>150.960327</v>
      </c>
      <c r="D6969">
        <f t="shared" si="219"/>
        <v>0.0874984922363078</v>
      </c>
      <c r="E6969">
        <v>-0.0196722348117331</v>
      </c>
      <c r="G6969">
        <v>6960</v>
      </c>
      <c r="H6969">
        <f ca="1" t="shared" si="220"/>
        <v>-0.0227491693945995</v>
      </c>
    </row>
    <row r="6970" spans="2:8">
      <c r="B6970" s="31">
        <v>39140</v>
      </c>
      <c r="C6970">
        <v>137.751526</v>
      </c>
      <c r="D6970">
        <f t="shared" si="219"/>
        <v>0.0410516178238201</v>
      </c>
      <c r="E6970">
        <v>-0.0196758110686917</v>
      </c>
      <c r="G6970">
        <v>6961</v>
      </c>
      <c r="H6970">
        <f ca="1" t="shared" si="220"/>
        <v>0.0184963376038828</v>
      </c>
    </row>
    <row r="6971" spans="2:8">
      <c r="B6971" s="31">
        <v>39164</v>
      </c>
      <c r="C6971">
        <v>132.096603</v>
      </c>
      <c r="D6971">
        <f t="shared" si="219"/>
        <v>0.700030280112502</v>
      </c>
      <c r="E6971">
        <v>-0.0196945109935947</v>
      </c>
      <c r="G6971">
        <v>6962</v>
      </c>
      <c r="H6971">
        <f ca="1" t="shared" si="220"/>
        <v>-0.0136912767452803</v>
      </c>
    </row>
    <row r="6972" spans="2:8">
      <c r="B6972" s="31">
        <v>35923</v>
      </c>
      <c r="C6972">
        <v>39.624981</v>
      </c>
      <c r="D6972">
        <f t="shared" si="219"/>
        <v>-0.109652014722733</v>
      </c>
      <c r="E6972">
        <v>-0.0197007034527032</v>
      </c>
      <c r="G6972">
        <v>6963</v>
      </c>
      <c r="H6972">
        <f ca="1" t="shared" si="220"/>
        <v>0.100238839427394</v>
      </c>
    </row>
    <row r="6973" spans="2:8">
      <c r="B6973" s="31">
        <v>34704</v>
      </c>
      <c r="C6973">
        <v>43.96994</v>
      </c>
      <c r="D6973">
        <f t="shared" si="219"/>
        <v>-2.07207489935169</v>
      </c>
      <c r="E6973">
        <v>-0.0197045754440419</v>
      </c>
      <c r="G6973">
        <v>6964</v>
      </c>
      <c r="H6973">
        <f ca="1" t="shared" si="220"/>
        <v>0.0133199457571672</v>
      </c>
    </row>
    <row r="6974" spans="2:8">
      <c r="B6974" s="31">
        <v>39373</v>
      </c>
      <c r="C6974">
        <v>135.078949</v>
      </c>
      <c r="D6974">
        <f t="shared" si="219"/>
        <v>-6.3714464124236</v>
      </c>
      <c r="E6974">
        <v>-0.0197127755265552</v>
      </c>
      <c r="G6974">
        <v>6965</v>
      </c>
      <c r="H6974">
        <f ca="1" t="shared" si="220"/>
        <v>0.0304708358190759</v>
      </c>
    </row>
    <row r="6975" spans="2:8">
      <c r="B6975" s="31">
        <v>45397</v>
      </c>
      <c r="C6975">
        <v>995.727234</v>
      </c>
      <c r="D6975">
        <f t="shared" si="219"/>
        <v>0.934985620770919</v>
      </c>
      <c r="E6975">
        <v>-0.0197236786635887</v>
      </c>
      <c r="G6975">
        <v>6966</v>
      </c>
      <c r="H6975">
        <f ca="1" t="shared" si="220"/>
        <v>-0.00915736552435459</v>
      </c>
    </row>
    <row r="6976" spans="2:8">
      <c r="B6976" s="31">
        <v>38197</v>
      </c>
      <c r="C6976">
        <v>64.736588</v>
      </c>
      <c r="D6976">
        <f t="shared" si="219"/>
        <v>0.747669370526602</v>
      </c>
      <c r="E6976">
        <v>-0.019733631930061</v>
      </c>
      <c r="G6976">
        <v>6967</v>
      </c>
      <c r="H6976">
        <f ca="1" t="shared" si="220"/>
        <v>-0.0502245621008989</v>
      </c>
    </row>
    <row r="6977" spans="2:8">
      <c r="B6977" s="31">
        <v>34143</v>
      </c>
      <c r="C6977">
        <v>16.335024</v>
      </c>
      <c r="D6977">
        <f t="shared" si="219"/>
        <v>-3.22422538222166</v>
      </c>
      <c r="E6977">
        <v>-0.0197369162114483</v>
      </c>
      <c r="G6977">
        <v>6968</v>
      </c>
      <c r="H6977">
        <f ca="1" t="shared" si="220"/>
        <v>-0.0243911850273662</v>
      </c>
    </row>
    <row r="6978" spans="2:8">
      <c r="B6978" s="31">
        <v>39636</v>
      </c>
      <c r="C6978">
        <v>69.002823</v>
      </c>
      <c r="D6978">
        <f t="shared" si="219"/>
        <v>-5.67132518621738</v>
      </c>
      <c r="E6978">
        <v>-0.019745163179773</v>
      </c>
      <c r="G6978">
        <v>6969</v>
      </c>
      <c r="H6978">
        <f ca="1" t="shared" si="220"/>
        <v>0.0143428577026574</v>
      </c>
    </row>
    <row r="6979" spans="2:8">
      <c r="B6979" s="31">
        <v>42719</v>
      </c>
      <c r="C6979">
        <v>460.340271</v>
      </c>
      <c r="D6979">
        <f t="shared" si="219"/>
        <v>0.3748441269871</v>
      </c>
      <c r="E6979">
        <v>-0.0197538789735822</v>
      </c>
      <c r="G6979">
        <v>6970</v>
      </c>
      <c r="H6979">
        <f ca="1" t="shared" si="220"/>
        <v>-0.0194324204370062</v>
      </c>
    </row>
    <row r="6980" spans="2:8">
      <c r="B6980" s="31">
        <v>41435</v>
      </c>
      <c r="C6980">
        <v>287.784424</v>
      </c>
      <c r="D6980">
        <f t="shared" si="219"/>
        <v>0.647162975019107</v>
      </c>
      <c r="E6980">
        <v>-0.0197602980764519</v>
      </c>
      <c r="G6980">
        <v>6971</v>
      </c>
      <c r="H6980">
        <f ca="1" t="shared" si="220"/>
        <v>0.00999396194363854</v>
      </c>
    </row>
    <row r="6981" spans="2:8">
      <c r="B6981" s="31">
        <v>38735</v>
      </c>
      <c r="C6981">
        <v>101.541</v>
      </c>
      <c r="D6981">
        <f t="shared" si="219"/>
        <v>-0.244220196767808</v>
      </c>
      <c r="E6981">
        <v>-0.0197665868959337</v>
      </c>
      <c r="G6981">
        <v>6972</v>
      </c>
      <c r="H6981">
        <f ca="1" t="shared" si="220"/>
        <v>0.0733727064282288</v>
      </c>
    </row>
    <row r="6982" spans="2:8">
      <c r="B6982" s="31">
        <v>39391</v>
      </c>
      <c r="C6982">
        <v>126.339363</v>
      </c>
      <c r="D6982">
        <f t="shared" si="219"/>
        <v>-0.291256716246068</v>
      </c>
      <c r="E6982">
        <v>-0.019793348174472</v>
      </c>
      <c r="G6982">
        <v>6973</v>
      </c>
      <c r="H6982">
        <f ca="1" t="shared" si="220"/>
        <v>0.00391105025393215</v>
      </c>
    </row>
    <row r="6983" spans="2:8">
      <c r="B6983" s="31">
        <v>43790</v>
      </c>
      <c r="C6983">
        <v>163.136551</v>
      </c>
      <c r="D6983">
        <f t="shared" si="219"/>
        <v>0.733862302875338</v>
      </c>
      <c r="E6983">
        <v>-0.0197989658369081</v>
      </c>
      <c r="G6983">
        <v>6974</v>
      </c>
      <c r="H6983">
        <f ca="1" t="shared" si="220"/>
        <v>-0.0338108652992055</v>
      </c>
    </row>
    <row r="6984" spans="2:8">
      <c r="B6984" s="31">
        <v>33700</v>
      </c>
      <c r="C6984">
        <v>43.416786</v>
      </c>
      <c r="D6984">
        <f t="shared" si="219"/>
        <v>-0.00775174836755539</v>
      </c>
      <c r="E6984">
        <v>-0.0198016960536875</v>
      </c>
      <c r="G6984">
        <v>6975</v>
      </c>
      <c r="H6984">
        <f ca="1" t="shared" si="220"/>
        <v>0.0234955107578906</v>
      </c>
    </row>
    <row r="6985" spans="2:8">
      <c r="B6985" s="31">
        <v>34731</v>
      </c>
      <c r="C6985">
        <v>43.753342</v>
      </c>
      <c r="D6985">
        <f t="shared" si="219"/>
        <v>0.680655160010406</v>
      </c>
      <c r="E6985">
        <v>-0.0198020302083437</v>
      </c>
      <c r="G6985">
        <v>6976</v>
      </c>
      <c r="H6985">
        <f ca="1" t="shared" si="220"/>
        <v>-0.00988190710873102</v>
      </c>
    </row>
    <row r="6986" spans="2:8">
      <c r="B6986" s="31">
        <v>36749</v>
      </c>
      <c r="C6986">
        <v>13.972404</v>
      </c>
      <c r="D6986">
        <f t="shared" ref="D6986:D7049" si="221">(C6986-C6987)/C6986</f>
        <v>-27.1658639415236</v>
      </c>
      <c r="E6986">
        <v>-0.0198129112212903</v>
      </c>
      <c r="G6986">
        <v>6977</v>
      </c>
      <c r="H6986">
        <f ca="1" t="shared" si="220"/>
        <v>-0.00024609842011782</v>
      </c>
    </row>
    <row r="6987" spans="2:8">
      <c r="B6987" s="31">
        <v>42314</v>
      </c>
      <c r="C6987">
        <v>393.54483</v>
      </c>
      <c r="D6987">
        <f t="shared" si="221"/>
        <v>0.96848217012532</v>
      </c>
      <c r="E6987">
        <v>-0.0198157119736525</v>
      </c>
      <c r="G6987">
        <v>6978</v>
      </c>
      <c r="H6987">
        <f ca="1" t="shared" ref="H6987:H7050" si="222">_xlfn.NORM.INV(RAND(),N$12,N$13)</f>
        <v>0.0105306017759332</v>
      </c>
    </row>
    <row r="6988" spans="2:8">
      <c r="B6988" s="31">
        <v>37043</v>
      </c>
      <c r="C6988">
        <v>12.403679</v>
      </c>
      <c r="D6988">
        <f t="shared" si="221"/>
        <v>-32.9042558260335</v>
      </c>
      <c r="E6988">
        <v>-0.0198387913779452</v>
      </c>
      <c r="G6988">
        <v>6979</v>
      </c>
      <c r="H6988">
        <f ca="1" t="shared" si="222"/>
        <v>0.0150968350383118</v>
      </c>
    </row>
    <row r="6989" spans="2:8">
      <c r="B6989" s="31">
        <v>44882</v>
      </c>
      <c r="C6989">
        <v>420.537506</v>
      </c>
      <c r="D6989">
        <f t="shared" si="221"/>
        <v>0.607231491499833</v>
      </c>
      <c r="E6989">
        <v>-0.0198511307098492</v>
      </c>
      <c r="G6989">
        <v>6980</v>
      </c>
      <c r="H6989">
        <f ca="1" t="shared" si="222"/>
        <v>-0.0384390641272071</v>
      </c>
    </row>
    <row r="6990" spans="2:8">
      <c r="B6990" s="31">
        <v>43626</v>
      </c>
      <c r="C6990">
        <v>165.173889</v>
      </c>
      <c r="D6990">
        <f t="shared" si="221"/>
        <v>-1.22593395497275</v>
      </c>
      <c r="E6990">
        <v>-0.0198556383206548</v>
      </c>
      <c r="G6990">
        <v>6981</v>
      </c>
      <c r="H6990">
        <f ca="1" t="shared" si="222"/>
        <v>0.00706993742842128</v>
      </c>
    </row>
    <row r="6991" spans="2:8">
      <c r="B6991" s="31">
        <v>42213</v>
      </c>
      <c r="C6991">
        <v>367.666168</v>
      </c>
      <c r="D6991">
        <f t="shared" si="221"/>
        <v>0.551020631302688</v>
      </c>
      <c r="E6991">
        <v>-0.0198594176878411</v>
      </c>
      <c r="G6991">
        <v>6982</v>
      </c>
      <c r="H6991">
        <f ca="1" t="shared" si="222"/>
        <v>0.0509772475686599</v>
      </c>
    </row>
    <row r="6992" spans="2:8">
      <c r="B6992" s="31">
        <v>43804</v>
      </c>
      <c r="C6992">
        <v>165.074524</v>
      </c>
      <c r="D6992">
        <f t="shared" si="221"/>
        <v>0.736260023987711</v>
      </c>
      <c r="E6992">
        <v>-0.0198674933026007</v>
      </c>
      <c r="G6992">
        <v>6983</v>
      </c>
      <c r="H6992">
        <f ca="1" t="shared" si="222"/>
        <v>-0.0191019706758456</v>
      </c>
    </row>
    <row r="6993" spans="2:8">
      <c r="B6993" s="31">
        <v>34565</v>
      </c>
      <c r="C6993">
        <v>43.536751</v>
      </c>
      <c r="D6993">
        <f t="shared" si="221"/>
        <v>0</v>
      </c>
      <c r="E6993">
        <v>-0.0199003825526622</v>
      </c>
      <c r="G6993">
        <v>6984</v>
      </c>
      <c r="H6993">
        <f ca="1" t="shared" si="222"/>
        <v>-0.00981978961263751</v>
      </c>
    </row>
    <row r="6994" spans="2:8">
      <c r="B6994" s="31">
        <v>34512</v>
      </c>
      <c r="C6994">
        <v>43.536751</v>
      </c>
      <c r="D6994">
        <f t="shared" si="221"/>
        <v>-5.59480455948585</v>
      </c>
      <c r="E6994">
        <v>-0.0199003825526622</v>
      </c>
      <c r="G6994">
        <v>6985</v>
      </c>
      <c r="H6994">
        <f ca="1" t="shared" si="222"/>
        <v>-0.0060634191030071</v>
      </c>
    </row>
    <row r="6995" spans="2:8">
      <c r="B6995" s="31">
        <v>43250</v>
      </c>
      <c r="C6995">
        <v>287.116364</v>
      </c>
      <c r="D6995">
        <f t="shared" si="221"/>
        <v>-0.459429609522361</v>
      </c>
      <c r="E6995">
        <v>-0.019903107995614</v>
      </c>
      <c r="G6995">
        <v>6986</v>
      </c>
      <c r="H6995">
        <f ca="1" t="shared" si="222"/>
        <v>-0.0217605701936607</v>
      </c>
    </row>
    <row r="6996" spans="2:8">
      <c r="B6996" s="31">
        <v>42167</v>
      </c>
      <c r="C6996">
        <v>419.026123</v>
      </c>
      <c r="D6996">
        <f t="shared" si="221"/>
        <v>0.770065896345083</v>
      </c>
      <c r="E6996">
        <v>-0.0199147202094605</v>
      </c>
      <c r="G6996">
        <v>6987</v>
      </c>
      <c r="H6996">
        <f ca="1" t="shared" si="222"/>
        <v>0.0144866209792615</v>
      </c>
    </row>
    <row r="6997" spans="2:8">
      <c r="B6997" s="31">
        <v>39601</v>
      </c>
      <c r="C6997">
        <v>96.348396</v>
      </c>
      <c r="D6997">
        <f t="shared" si="221"/>
        <v>0.249162041057746</v>
      </c>
      <c r="E6997">
        <v>-0.0199309078274641</v>
      </c>
      <c r="G6997">
        <v>6988</v>
      </c>
      <c r="H6997">
        <f ca="1" t="shared" si="222"/>
        <v>-0.01179336959666</v>
      </c>
    </row>
    <row r="6998" spans="2:8">
      <c r="B6998" s="31">
        <v>35275</v>
      </c>
      <c r="C6998">
        <v>72.342033</v>
      </c>
      <c r="D6998">
        <f t="shared" si="221"/>
        <v>0.351286616454365</v>
      </c>
      <c r="E6998">
        <v>-0.0199454444416843</v>
      </c>
      <c r="G6998">
        <v>6989</v>
      </c>
      <c r="H6998">
        <f ca="1" t="shared" si="222"/>
        <v>-0.00398689654488979</v>
      </c>
    </row>
    <row r="6999" spans="2:8">
      <c r="B6999" s="31">
        <v>36403</v>
      </c>
      <c r="C6999">
        <v>46.929245</v>
      </c>
      <c r="D6999">
        <f t="shared" si="221"/>
        <v>0.564832653924008</v>
      </c>
      <c r="E6999">
        <v>-0.0199487547690145</v>
      </c>
      <c r="G6999">
        <v>6990</v>
      </c>
      <c r="H6999">
        <f ca="1" t="shared" si="222"/>
        <v>-0.0225222987626057</v>
      </c>
    </row>
    <row r="7000" spans="2:8">
      <c r="B7000" s="31">
        <v>36628</v>
      </c>
      <c r="C7000">
        <v>20.422075</v>
      </c>
      <c r="D7000">
        <f t="shared" si="221"/>
        <v>-17.76222538601</v>
      </c>
      <c r="E7000">
        <v>-0.0199631036513185</v>
      </c>
      <c r="G7000">
        <v>6991</v>
      </c>
      <c r="H7000">
        <f ca="1" t="shared" si="222"/>
        <v>0.0401818784937366</v>
      </c>
    </row>
    <row r="7001" spans="2:8">
      <c r="B7001" s="31">
        <v>42226</v>
      </c>
      <c r="C7001">
        <v>383.163574</v>
      </c>
      <c r="D7001">
        <f t="shared" si="221"/>
        <v>-0.635245387391652</v>
      </c>
      <c r="E7001">
        <v>-0.0199636748351241</v>
      </c>
      <c r="G7001">
        <v>6992</v>
      </c>
      <c r="H7001">
        <f ca="1" t="shared" si="222"/>
        <v>0.0578517857573351</v>
      </c>
    </row>
    <row r="7002" spans="2:8">
      <c r="B7002" s="31">
        <v>45229</v>
      </c>
      <c r="C7002">
        <v>626.566467</v>
      </c>
      <c r="D7002">
        <f t="shared" si="221"/>
        <v>0.226115404289582</v>
      </c>
      <c r="E7002">
        <v>-0.019968117763953</v>
      </c>
      <c r="G7002">
        <v>6993</v>
      </c>
      <c r="H7002">
        <f ca="1" t="shared" si="222"/>
        <v>-0.0280671102423112</v>
      </c>
    </row>
    <row r="7003" spans="2:8">
      <c r="B7003" s="31">
        <v>42131</v>
      </c>
      <c r="C7003">
        <v>484.890137</v>
      </c>
      <c r="D7003">
        <f t="shared" si="221"/>
        <v>0.875598067691775</v>
      </c>
      <c r="E7003">
        <v>-0.0199754795177449</v>
      </c>
      <c r="G7003">
        <v>6994</v>
      </c>
      <c r="H7003">
        <f ca="1" t="shared" si="222"/>
        <v>-0.000824538897444816</v>
      </c>
    </row>
    <row r="7004" spans="2:8">
      <c r="B7004" s="31">
        <v>38173</v>
      </c>
      <c r="C7004">
        <v>60.32127</v>
      </c>
      <c r="D7004">
        <f t="shared" si="221"/>
        <v>-3.62000400522071</v>
      </c>
      <c r="E7004">
        <v>-0.0199867144707</v>
      </c>
      <c r="G7004">
        <v>6995</v>
      </c>
      <c r="H7004">
        <f ca="1" t="shared" si="222"/>
        <v>-0.0409219792585544</v>
      </c>
    </row>
    <row r="7005" spans="2:8">
      <c r="B7005" s="31">
        <v>41491</v>
      </c>
      <c r="C7005">
        <v>278.684509</v>
      </c>
      <c r="D7005">
        <f t="shared" si="221"/>
        <v>0.886327542518698</v>
      </c>
      <c r="E7005">
        <v>-0.0200176680792832</v>
      </c>
      <c r="G7005">
        <v>6996</v>
      </c>
      <c r="H7005">
        <f ca="1" t="shared" si="222"/>
        <v>0.0218501992951645</v>
      </c>
    </row>
    <row r="7006" spans="2:8">
      <c r="B7006" s="31">
        <v>36511</v>
      </c>
      <c r="C7006">
        <v>31.678753</v>
      </c>
      <c r="D7006">
        <f t="shared" si="221"/>
        <v>0.660644281042249</v>
      </c>
      <c r="E7006">
        <v>-0.0200191592137482</v>
      </c>
      <c r="G7006">
        <v>6997</v>
      </c>
      <c r="H7006">
        <f ca="1" t="shared" si="222"/>
        <v>0.0167575465978595</v>
      </c>
    </row>
    <row r="7007" spans="2:8">
      <c r="B7007" s="31">
        <v>37095</v>
      </c>
      <c r="C7007">
        <v>10.750366</v>
      </c>
      <c r="D7007">
        <f t="shared" si="221"/>
        <v>-36.972110065834</v>
      </c>
      <c r="E7007">
        <v>-0.020028806461101</v>
      </c>
      <c r="G7007">
        <v>6998</v>
      </c>
      <c r="H7007">
        <f ca="1" t="shared" si="222"/>
        <v>0.0180925588650311</v>
      </c>
    </row>
    <row r="7008" spans="2:8">
      <c r="B7008" s="31">
        <v>45005</v>
      </c>
      <c r="C7008">
        <v>408.214081</v>
      </c>
      <c r="D7008">
        <f t="shared" si="221"/>
        <v>0.894409458158794</v>
      </c>
      <c r="E7008">
        <v>-0.0200851351818018</v>
      </c>
      <c r="G7008">
        <v>6999</v>
      </c>
      <c r="H7008">
        <f ca="1" t="shared" si="222"/>
        <v>0.0103749497425816</v>
      </c>
    </row>
    <row r="7009" spans="2:8">
      <c r="B7009" s="31">
        <v>34705</v>
      </c>
      <c r="C7009">
        <v>43.103546</v>
      </c>
      <c r="D7009">
        <f t="shared" si="221"/>
        <v>-12.4855740639065</v>
      </c>
      <c r="E7009">
        <v>-0.0201002952286106</v>
      </c>
      <c r="G7009">
        <v>7000</v>
      </c>
      <c r="H7009">
        <f ca="1" t="shared" si="222"/>
        <v>-0.0625721719659068</v>
      </c>
    </row>
    <row r="7010" spans="2:8">
      <c r="B7010" s="31">
        <v>42039</v>
      </c>
      <c r="C7010">
        <v>581.276062</v>
      </c>
      <c r="D7010">
        <f t="shared" si="221"/>
        <v>0.975684722072728</v>
      </c>
      <c r="E7010">
        <v>-0.0201217455261386</v>
      </c>
      <c r="G7010">
        <v>7001</v>
      </c>
      <c r="H7010">
        <f ca="1" t="shared" si="222"/>
        <v>-0.0598355471293309</v>
      </c>
    </row>
    <row r="7011" spans="2:8">
      <c r="B7011" s="31">
        <v>36903</v>
      </c>
      <c r="C7011">
        <v>14.133889</v>
      </c>
      <c r="D7011">
        <f t="shared" si="221"/>
        <v>-13.8011351298995</v>
      </c>
      <c r="E7011">
        <v>-0.0201306943899163</v>
      </c>
      <c r="G7011">
        <v>7002</v>
      </c>
      <c r="H7011">
        <f ca="1" t="shared" si="222"/>
        <v>-0.00659322954755512</v>
      </c>
    </row>
    <row r="7012" spans="2:8">
      <c r="B7012" s="31">
        <v>40620</v>
      </c>
      <c r="C7012">
        <v>209.197601</v>
      </c>
      <c r="D7012">
        <f t="shared" si="221"/>
        <v>0.797697976469625</v>
      </c>
      <c r="E7012">
        <v>-0.0201351974394774</v>
      </c>
      <c r="G7012">
        <v>7003</v>
      </c>
      <c r="H7012">
        <f ca="1" t="shared" si="222"/>
        <v>0.00420986537349984</v>
      </c>
    </row>
    <row r="7013" spans="2:8">
      <c r="B7013" s="31">
        <v>35801</v>
      </c>
      <c r="C7013">
        <v>42.321098</v>
      </c>
      <c r="D7013">
        <f t="shared" si="221"/>
        <v>-5.99088811448134</v>
      </c>
      <c r="E7013">
        <v>-0.0201538249314799</v>
      </c>
      <c r="G7013">
        <v>7004</v>
      </c>
      <c r="H7013">
        <f ca="1" t="shared" si="222"/>
        <v>-0.017833788011678</v>
      </c>
    </row>
    <row r="7014" spans="2:8">
      <c r="B7014" s="31">
        <v>44425</v>
      </c>
      <c r="C7014">
        <v>295.862061</v>
      </c>
      <c r="D7014">
        <f t="shared" si="221"/>
        <v>0.658380987888812</v>
      </c>
      <c r="E7014">
        <v>-0.0201544969295676</v>
      </c>
      <c r="G7014">
        <v>7005</v>
      </c>
      <c r="H7014">
        <f ca="1" t="shared" si="222"/>
        <v>0.0456625063440455</v>
      </c>
    </row>
    <row r="7015" spans="2:8">
      <c r="B7015" s="31">
        <v>44039</v>
      </c>
      <c r="C7015">
        <v>101.072105</v>
      </c>
      <c r="D7015">
        <f t="shared" si="221"/>
        <v>0.236109478475787</v>
      </c>
      <c r="E7015">
        <v>-0.0201574311725278</v>
      </c>
      <c r="G7015">
        <v>7006</v>
      </c>
      <c r="H7015">
        <f ca="1" t="shared" si="222"/>
        <v>-0.0129798544056254</v>
      </c>
    </row>
    <row r="7016" spans="2:8">
      <c r="B7016" s="31">
        <v>38329</v>
      </c>
      <c r="C7016">
        <v>77.208023</v>
      </c>
      <c r="D7016">
        <f t="shared" si="221"/>
        <v>0.679292150765213</v>
      </c>
      <c r="E7016">
        <v>-0.0201654949771218</v>
      </c>
      <c r="G7016">
        <v>7007</v>
      </c>
      <c r="H7016">
        <f ca="1" t="shared" si="222"/>
        <v>-0.0429288593839779</v>
      </c>
    </row>
    <row r="7017" spans="2:8">
      <c r="B7017" s="31">
        <v>37600</v>
      </c>
      <c r="C7017">
        <v>24.761219</v>
      </c>
      <c r="D7017">
        <f t="shared" si="221"/>
        <v>-5.3751218790965</v>
      </c>
      <c r="E7017">
        <v>-0.0201862436578748</v>
      </c>
      <c r="G7017">
        <v>7008</v>
      </c>
      <c r="H7017">
        <f ca="1" t="shared" si="222"/>
        <v>-0.00506273090943263</v>
      </c>
    </row>
    <row r="7018" spans="2:8">
      <c r="B7018" s="31">
        <v>38831</v>
      </c>
      <c r="C7018">
        <v>157.855789</v>
      </c>
      <c r="D7018">
        <f t="shared" si="221"/>
        <v>-2.3462096660896</v>
      </c>
      <c r="E7018">
        <v>-0.0202188720490956</v>
      </c>
      <c r="G7018">
        <v>7009</v>
      </c>
      <c r="H7018">
        <f ca="1" t="shared" si="222"/>
        <v>0.0186962990771427</v>
      </c>
    </row>
    <row r="7019" spans="2:8">
      <c r="B7019" s="31">
        <v>42768</v>
      </c>
      <c r="C7019">
        <v>528.218567</v>
      </c>
      <c r="D7019">
        <f t="shared" si="221"/>
        <v>0.936423639572669</v>
      </c>
      <c r="E7019">
        <v>-0.020225822542887</v>
      </c>
      <c r="G7019">
        <v>7010</v>
      </c>
      <c r="H7019">
        <f ca="1" t="shared" si="222"/>
        <v>-0.0265154636243117</v>
      </c>
    </row>
    <row r="7020" spans="2:8">
      <c r="B7020" s="31">
        <v>35828</v>
      </c>
      <c r="C7020">
        <v>33.582214</v>
      </c>
      <c r="D7020">
        <f t="shared" si="221"/>
        <v>0.434865312930232</v>
      </c>
      <c r="E7020">
        <v>-0.0202324659118663</v>
      </c>
      <c r="G7020">
        <v>7011</v>
      </c>
      <c r="H7020">
        <f ca="1" t="shared" si="222"/>
        <v>0.00994652475796824</v>
      </c>
    </row>
    <row r="7021" spans="2:8">
      <c r="B7021" s="31">
        <v>37348</v>
      </c>
      <c r="C7021">
        <v>18.978474</v>
      </c>
      <c r="D7021">
        <f t="shared" si="221"/>
        <v>-4.42773238775678</v>
      </c>
      <c r="E7021">
        <v>-0.0202594265482042</v>
      </c>
      <c r="G7021">
        <v>7012</v>
      </c>
      <c r="H7021">
        <f ca="1" t="shared" si="222"/>
        <v>0.0379140292736049</v>
      </c>
    </row>
    <row r="7022" spans="2:8">
      <c r="B7022" s="31">
        <v>44042</v>
      </c>
      <c r="C7022">
        <v>103.010078</v>
      </c>
      <c r="D7022">
        <f t="shared" si="221"/>
        <v>-4.34520619429101</v>
      </c>
      <c r="E7022">
        <v>-0.0202604351003404</v>
      </c>
      <c r="G7022">
        <v>7013</v>
      </c>
      <c r="H7022">
        <f ca="1" t="shared" si="222"/>
        <v>-0.0212241272306331</v>
      </c>
    </row>
    <row r="7023" spans="2:8">
      <c r="B7023" s="31">
        <v>42081</v>
      </c>
      <c r="C7023">
        <v>550.610107</v>
      </c>
      <c r="D7023">
        <f t="shared" si="221"/>
        <v>0.971113574201063</v>
      </c>
      <c r="E7023">
        <v>-0.020260728704713</v>
      </c>
      <c r="G7023">
        <v>7014</v>
      </c>
      <c r="H7023">
        <f ca="1" t="shared" si="222"/>
        <v>0.00849553870369992</v>
      </c>
    </row>
    <row r="7024" spans="2:8">
      <c r="B7024" s="31">
        <v>34165</v>
      </c>
      <c r="C7024">
        <v>15.905158</v>
      </c>
      <c r="D7024">
        <f t="shared" si="221"/>
        <v>-9.15685804567298</v>
      </c>
      <c r="E7024">
        <v>-0.0202704053615814</v>
      </c>
      <c r="G7024">
        <v>7015</v>
      </c>
      <c r="H7024">
        <f ca="1" t="shared" si="222"/>
        <v>0.00164763039815834</v>
      </c>
    </row>
    <row r="7025" spans="2:8">
      <c r="B7025" s="31">
        <v>43644</v>
      </c>
      <c r="C7025">
        <v>161.546432</v>
      </c>
      <c r="D7025">
        <f t="shared" si="221"/>
        <v>0.735863302756201</v>
      </c>
      <c r="E7025">
        <v>-0.0203014883052322</v>
      </c>
      <c r="G7025">
        <v>7016</v>
      </c>
      <c r="H7025">
        <f ca="1" t="shared" si="222"/>
        <v>0.00595288398783528</v>
      </c>
    </row>
    <row r="7026" spans="2:8">
      <c r="B7026" s="31">
        <v>34676</v>
      </c>
      <c r="C7026">
        <v>42.670341</v>
      </c>
      <c r="D7026">
        <f t="shared" si="221"/>
        <v>0.199028688334129</v>
      </c>
      <c r="E7026">
        <v>-0.020304735788261</v>
      </c>
      <c r="G7026">
        <v>7017</v>
      </c>
      <c r="H7026">
        <f ca="1" t="shared" si="222"/>
        <v>0.034389620509212</v>
      </c>
    </row>
    <row r="7027" spans="2:8">
      <c r="B7027" s="31">
        <v>36497</v>
      </c>
      <c r="C7027">
        <v>34.177719</v>
      </c>
      <c r="D7027">
        <f t="shared" si="221"/>
        <v>-12.7208000334955</v>
      </c>
      <c r="E7027">
        <v>-0.0203225967186398</v>
      </c>
      <c r="G7027">
        <v>7018</v>
      </c>
      <c r="H7027">
        <f ca="1" t="shared" si="222"/>
        <v>-0.0566339456121483</v>
      </c>
    </row>
    <row r="7028" spans="2:8">
      <c r="B7028" s="31">
        <v>42156</v>
      </c>
      <c r="C7028">
        <v>468.945648</v>
      </c>
      <c r="D7028">
        <f t="shared" si="221"/>
        <v>0.924187860252837</v>
      </c>
      <c r="E7028">
        <v>-0.0203368898734295</v>
      </c>
      <c r="G7028">
        <v>7019</v>
      </c>
      <c r="H7028">
        <f ca="1" t="shared" si="222"/>
        <v>-0.0207922624656601</v>
      </c>
    </row>
    <row r="7029" spans="2:8">
      <c r="B7029" s="31">
        <v>36538</v>
      </c>
      <c r="C7029">
        <v>35.551773</v>
      </c>
      <c r="D7029">
        <f t="shared" si="221"/>
        <v>0.438054664671717</v>
      </c>
      <c r="E7029">
        <v>-0.0203864094204249</v>
      </c>
      <c r="G7029">
        <v>7020</v>
      </c>
      <c r="H7029">
        <f ca="1" t="shared" si="222"/>
        <v>-0.0130363818759175</v>
      </c>
    </row>
    <row r="7030" spans="2:8">
      <c r="B7030" s="31">
        <v>37397</v>
      </c>
      <c r="C7030">
        <v>19.978153</v>
      </c>
      <c r="D7030">
        <f t="shared" si="221"/>
        <v>-0.0565818071370262</v>
      </c>
      <c r="E7030">
        <v>-0.0204001340864694</v>
      </c>
      <c r="G7030">
        <v>7021</v>
      </c>
      <c r="H7030">
        <f ca="1" t="shared" si="222"/>
        <v>0.0227132440581364</v>
      </c>
    </row>
    <row r="7031" spans="2:8">
      <c r="B7031" s="31">
        <v>37511</v>
      </c>
      <c r="C7031">
        <v>21.108553</v>
      </c>
      <c r="D7031">
        <f t="shared" si="221"/>
        <v>-2.53001150765758</v>
      </c>
      <c r="E7031">
        <v>-0.020400877312623</v>
      </c>
      <c r="G7031">
        <v>7022</v>
      </c>
      <c r="H7031">
        <f ca="1" t="shared" si="222"/>
        <v>0.0320493333149007</v>
      </c>
    </row>
    <row r="7032" spans="2:8">
      <c r="B7032" s="31">
        <v>35235</v>
      </c>
      <c r="C7032">
        <v>74.513435</v>
      </c>
      <c r="D7032">
        <f t="shared" si="221"/>
        <v>0.717318293003134</v>
      </c>
      <c r="E7032">
        <v>-0.020408279392837</v>
      </c>
      <c r="G7032">
        <v>7023</v>
      </c>
      <c r="H7032">
        <f ca="1" t="shared" si="222"/>
        <v>0.0144474423250167</v>
      </c>
    </row>
    <row r="7033" spans="2:8">
      <c r="B7033" s="31">
        <v>34067</v>
      </c>
      <c r="C7033">
        <v>21.063585</v>
      </c>
      <c r="D7033">
        <f t="shared" si="221"/>
        <v>0</v>
      </c>
      <c r="E7033">
        <v>-0.0204083492909683</v>
      </c>
      <c r="G7033">
        <v>7024</v>
      </c>
      <c r="H7033">
        <f ca="1" t="shared" si="222"/>
        <v>-0.00770276944486925</v>
      </c>
    </row>
    <row r="7034" spans="2:8">
      <c r="B7034" s="31">
        <v>34057</v>
      </c>
      <c r="C7034">
        <v>21.063585</v>
      </c>
      <c r="D7034">
        <f t="shared" si="221"/>
        <v>-16.1800717209345</v>
      </c>
      <c r="E7034">
        <v>-0.0204083492909683</v>
      </c>
      <c r="G7034">
        <v>7025</v>
      </c>
      <c r="H7034">
        <f ca="1" t="shared" si="222"/>
        <v>-0.0384439681985515</v>
      </c>
    </row>
    <row r="7035" spans="2:8">
      <c r="B7035" s="31">
        <v>41655</v>
      </c>
      <c r="C7035">
        <v>361.873901</v>
      </c>
      <c r="D7035">
        <f t="shared" si="221"/>
        <v>0.556467284442268</v>
      </c>
      <c r="E7035">
        <v>-0.0204192426687328</v>
      </c>
      <c r="G7035">
        <v>7026</v>
      </c>
      <c r="H7035">
        <f ca="1" t="shared" si="222"/>
        <v>0.0470291845927327</v>
      </c>
    </row>
    <row r="7036" spans="2:8">
      <c r="B7036" s="31">
        <v>43798</v>
      </c>
      <c r="C7036">
        <v>160.502914</v>
      </c>
      <c r="D7036">
        <f t="shared" si="221"/>
        <v>0.862131369153833</v>
      </c>
      <c r="E7036">
        <v>-0.020433479481874</v>
      </c>
      <c r="G7036">
        <v>7027</v>
      </c>
      <c r="H7036">
        <f ca="1" t="shared" si="222"/>
        <v>-0.00693702258392158</v>
      </c>
    </row>
    <row r="7037" spans="2:8">
      <c r="B7037" s="31">
        <v>36607</v>
      </c>
      <c r="C7037">
        <v>22.128317</v>
      </c>
      <c r="D7037">
        <f t="shared" si="221"/>
        <v>-2.11818521941818</v>
      </c>
      <c r="E7037">
        <v>-0.0204708744908164</v>
      </c>
      <c r="G7037">
        <v>7028</v>
      </c>
      <c r="H7037">
        <f ca="1" t="shared" si="222"/>
        <v>0.041657327867812</v>
      </c>
    </row>
    <row r="7038" spans="2:8">
      <c r="B7038" s="31">
        <v>38502</v>
      </c>
      <c r="C7038">
        <v>69.000191</v>
      </c>
      <c r="D7038">
        <f t="shared" si="221"/>
        <v>-0.945232151603754</v>
      </c>
      <c r="E7038">
        <v>-0.0204813201169254</v>
      </c>
      <c r="G7038">
        <v>7029</v>
      </c>
      <c r="H7038">
        <f ca="1" t="shared" si="222"/>
        <v>-0.00920357131474975</v>
      </c>
    </row>
    <row r="7039" spans="2:8">
      <c r="B7039" s="31">
        <v>39029</v>
      </c>
      <c r="C7039">
        <v>134.22139</v>
      </c>
      <c r="D7039">
        <f t="shared" si="221"/>
        <v>0.68531736260517</v>
      </c>
      <c r="E7039">
        <v>-0.0205045633933608</v>
      </c>
      <c r="G7039">
        <v>7030</v>
      </c>
      <c r="H7039">
        <f ca="1" t="shared" si="222"/>
        <v>0.0221600584271672</v>
      </c>
    </row>
    <row r="7040" spans="2:8">
      <c r="B7040" s="31">
        <v>34745</v>
      </c>
      <c r="C7040">
        <v>42.237141</v>
      </c>
      <c r="D7040">
        <f t="shared" si="221"/>
        <v>-3.01957907141489</v>
      </c>
      <c r="E7040">
        <v>-0.0205128704142167</v>
      </c>
      <c r="G7040">
        <v>7031</v>
      </c>
      <c r="H7040">
        <f ca="1" t="shared" si="222"/>
        <v>0.016096088754967</v>
      </c>
    </row>
    <row r="7041" spans="2:8">
      <c r="B7041" s="31">
        <v>40861</v>
      </c>
      <c r="C7041">
        <v>169.775528</v>
      </c>
      <c r="D7041">
        <f t="shared" si="221"/>
        <v>-1.94707825028823</v>
      </c>
      <c r="E7041">
        <v>-0.0205287242575974</v>
      </c>
      <c r="G7041">
        <v>7032</v>
      </c>
      <c r="H7041">
        <f ca="1" t="shared" si="222"/>
        <v>0.0430642410076481</v>
      </c>
    </row>
    <row r="7042" spans="2:8">
      <c r="B7042" s="31">
        <v>42592</v>
      </c>
      <c r="C7042">
        <v>500.341766</v>
      </c>
      <c r="D7042">
        <f t="shared" si="221"/>
        <v>0.122214680355108</v>
      </c>
      <c r="E7042">
        <v>-0.0205580918863367</v>
      </c>
      <c r="G7042">
        <v>7033</v>
      </c>
      <c r="H7042">
        <f ca="1" t="shared" si="222"/>
        <v>-0.0383173425549731</v>
      </c>
    </row>
    <row r="7043" spans="2:8">
      <c r="B7043" s="31">
        <v>42160</v>
      </c>
      <c r="C7043">
        <v>439.192657</v>
      </c>
      <c r="D7043">
        <f t="shared" si="221"/>
        <v>0.951535116398815</v>
      </c>
      <c r="E7043">
        <v>-0.0205835909501556</v>
      </c>
      <c r="G7043">
        <v>7034</v>
      </c>
      <c r="H7043">
        <f ca="1" t="shared" si="222"/>
        <v>0.0201945872418899</v>
      </c>
    </row>
    <row r="7044" spans="2:8">
      <c r="B7044" s="31">
        <v>37392</v>
      </c>
      <c r="C7044">
        <v>21.285421</v>
      </c>
      <c r="D7044">
        <f t="shared" si="221"/>
        <v>0.0205197256845425</v>
      </c>
      <c r="E7044">
        <v>-0.0205925924603511</v>
      </c>
      <c r="G7044">
        <v>7035</v>
      </c>
      <c r="H7044">
        <f ca="1" t="shared" si="222"/>
        <v>-0.00136991963734274</v>
      </c>
    </row>
    <row r="7045" spans="2:8">
      <c r="B7045" s="31">
        <v>33975</v>
      </c>
      <c r="C7045">
        <v>20.84865</v>
      </c>
      <c r="D7045">
        <f t="shared" si="221"/>
        <v>-0.00214872425792558</v>
      </c>
      <c r="E7045">
        <v>-0.020618649169131</v>
      </c>
      <c r="G7045">
        <v>7036</v>
      </c>
      <c r="H7045">
        <f ca="1" t="shared" si="222"/>
        <v>0.022179158397058</v>
      </c>
    </row>
    <row r="7046" spans="2:8">
      <c r="B7046" s="31">
        <v>36263</v>
      </c>
      <c r="C7046">
        <v>20.893448</v>
      </c>
      <c r="D7046">
        <f t="shared" si="221"/>
        <v>-19.5225238553254</v>
      </c>
      <c r="E7046">
        <v>-0.0206258919064006</v>
      </c>
      <c r="G7046">
        <v>7037</v>
      </c>
      <c r="H7046">
        <f ca="1" t="shared" si="222"/>
        <v>-0.0233170851850566</v>
      </c>
    </row>
    <row r="7047" spans="2:8">
      <c r="B7047" s="31">
        <v>42950</v>
      </c>
      <c r="C7047">
        <v>428.786285</v>
      </c>
      <c r="D7047">
        <f t="shared" si="221"/>
        <v>0.851351954972161</v>
      </c>
      <c r="E7047">
        <v>-0.0206281387941314</v>
      </c>
      <c r="G7047">
        <v>7038</v>
      </c>
      <c r="H7047">
        <f ca="1" t="shared" si="222"/>
        <v>0.0109465530378529</v>
      </c>
    </row>
    <row r="7048" spans="2:8">
      <c r="B7048" s="31">
        <v>35622</v>
      </c>
      <c r="C7048">
        <v>63.738243</v>
      </c>
      <c r="D7048">
        <f t="shared" si="221"/>
        <v>-1.20377317272458</v>
      </c>
      <c r="E7048">
        <v>-0.0206400261143064</v>
      </c>
      <c r="G7048">
        <v>7039</v>
      </c>
      <c r="H7048">
        <f ca="1" t="shared" si="222"/>
        <v>-0.0310978583357726</v>
      </c>
    </row>
    <row r="7049" spans="2:8">
      <c r="B7049" s="31">
        <v>40360</v>
      </c>
      <c r="C7049">
        <v>140.46463</v>
      </c>
      <c r="D7049">
        <f t="shared" si="221"/>
        <v>0.504508665277515</v>
      </c>
      <c r="E7049">
        <v>-0.020648764034049</v>
      </c>
      <c r="G7049">
        <v>7040</v>
      </c>
      <c r="H7049">
        <f ca="1" t="shared" si="222"/>
        <v>-0.00351461756497594</v>
      </c>
    </row>
    <row r="7050" spans="2:8">
      <c r="B7050" s="31">
        <v>38310</v>
      </c>
      <c r="C7050">
        <v>69.599007</v>
      </c>
      <c r="D7050">
        <f t="shared" ref="D7050:D7113" si="223">(C7050-C7051)/C7050</f>
        <v>-4.63247604955053</v>
      </c>
      <c r="E7050">
        <v>-0.0206493175973043</v>
      </c>
      <c r="G7050">
        <v>7041</v>
      </c>
      <c r="H7050">
        <f ca="1" t="shared" si="222"/>
        <v>0.028827565151112</v>
      </c>
    </row>
    <row r="7051" spans="2:8">
      <c r="B7051" s="31">
        <v>44917</v>
      </c>
      <c r="C7051">
        <v>392.01474</v>
      </c>
      <c r="D7051">
        <f t="shared" si="223"/>
        <v>0.959178795164692</v>
      </c>
      <c r="E7051">
        <v>-0.0206616465493109</v>
      </c>
      <c r="G7051">
        <v>7042</v>
      </c>
      <c r="H7051">
        <f ca="1" t="shared" ref="H7051:H7114" si="224">_xlfn.NORM.INV(RAND(),N$12,N$13)</f>
        <v>0.0476809579882837</v>
      </c>
    </row>
    <row r="7052" spans="2:8">
      <c r="B7052" s="31">
        <v>36735</v>
      </c>
      <c r="C7052">
        <v>16.002514</v>
      </c>
      <c r="D7052">
        <f t="shared" si="223"/>
        <v>-26.4887152106225</v>
      </c>
      <c r="E7052">
        <v>-0.0206632532863273</v>
      </c>
      <c r="G7052">
        <v>7043</v>
      </c>
      <c r="H7052">
        <f ca="1" t="shared" si="224"/>
        <v>-0.016356012193841</v>
      </c>
    </row>
    <row r="7053" spans="2:8">
      <c r="B7053" s="31">
        <v>41857</v>
      </c>
      <c r="C7053">
        <v>439.88855</v>
      </c>
      <c r="D7053">
        <f t="shared" si="223"/>
        <v>0.965352082931006</v>
      </c>
      <c r="E7053">
        <v>-0.0206680623989871</v>
      </c>
      <c r="G7053">
        <v>7044</v>
      </c>
      <c r="H7053">
        <f ca="1" t="shared" si="224"/>
        <v>-0.00697627222474166</v>
      </c>
    </row>
    <row r="7054" spans="2:8">
      <c r="B7054" s="31">
        <v>37215</v>
      </c>
      <c r="C7054">
        <v>15.241222</v>
      </c>
      <c r="D7054">
        <f t="shared" si="223"/>
        <v>-0.0224083082052081</v>
      </c>
      <c r="E7054">
        <v>-0.0206862021955982</v>
      </c>
      <c r="G7054">
        <v>7045</v>
      </c>
      <c r="H7054">
        <f ca="1" t="shared" si="224"/>
        <v>0.00412774060447497</v>
      </c>
    </row>
    <row r="7055" spans="2:8">
      <c r="B7055" s="31">
        <v>33308</v>
      </c>
      <c r="C7055">
        <v>15.582752</v>
      </c>
      <c r="D7055">
        <f t="shared" si="223"/>
        <v>-1.68270585324081</v>
      </c>
      <c r="E7055">
        <v>-0.020689926914065</v>
      </c>
      <c r="G7055">
        <v>7046</v>
      </c>
      <c r="H7055">
        <f ca="1" t="shared" si="224"/>
        <v>4.32421900512216e-5</v>
      </c>
    </row>
    <row r="7056" spans="2:8">
      <c r="B7056" s="31">
        <v>34709</v>
      </c>
      <c r="C7056">
        <v>41.80394</v>
      </c>
      <c r="D7056">
        <f t="shared" si="223"/>
        <v>-0.0496824701212374</v>
      </c>
      <c r="E7056">
        <v>-0.0207253431135918</v>
      </c>
      <c r="G7056">
        <v>7047</v>
      </c>
      <c r="H7056">
        <f ca="1" t="shared" si="224"/>
        <v>-0.0101298235014069</v>
      </c>
    </row>
    <row r="7057" spans="2:8">
      <c r="B7057" s="31">
        <v>37876</v>
      </c>
      <c r="C7057">
        <v>43.880863</v>
      </c>
      <c r="D7057">
        <f t="shared" si="223"/>
        <v>-4.33991302769045</v>
      </c>
      <c r="E7057">
        <v>-0.0207366705618348</v>
      </c>
      <c r="G7057">
        <v>7048</v>
      </c>
      <c r="H7057">
        <f ca="1" t="shared" si="224"/>
        <v>0.0293263294941784</v>
      </c>
    </row>
    <row r="7058" spans="2:8">
      <c r="B7058" s="31">
        <v>41148</v>
      </c>
      <c r="C7058">
        <v>234.319992</v>
      </c>
      <c r="D7058">
        <f t="shared" si="223"/>
        <v>-0.410092148688704</v>
      </c>
      <c r="E7058">
        <v>-0.0207426944603173</v>
      </c>
      <c r="G7058">
        <v>7049</v>
      </c>
      <c r="H7058">
        <f ca="1" t="shared" si="224"/>
        <v>-0.0118882909889604</v>
      </c>
    </row>
    <row r="7059" spans="2:8">
      <c r="B7059" s="31">
        <v>42394</v>
      </c>
      <c r="C7059">
        <v>330.412781</v>
      </c>
      <c r="D7059">
        <f t="shared" si="223"/>
        <v>0.921614351837074</v>
      </c>
      <c r="E7059">
        <v>-0.020745517105163</v>
      </c>
      <c r="G7059">
        <v>7050</v>
      </c>
      <c r="H7059">
        <f ca="1" t="shared" si="224"/>
        <v>0.0112044493483006</v>
      </c>
    </row>
    <row r="7060" spans="2:8">
      <c r="B7060" s="31">
        <v>33470</v>
      </c>
      <c r="C7060">
        <v>25.89962</v>
      </c>
      <c r="D7060">
        <f t="shared" si="223"/>
        <v>0.0270303965849692</v>
      </c>
      <c r="E7060">
        <v>-0.0207470225431879</v>
      </c>
      <c r="G7060">
        <v>7051</v>
      </c>
      <c r="H7060">
        <f ca="1" t="shared" si="224"/>
        <v>-0.0478410836782341</v>
      </c>
    </row>
    <row r="7061" spans="2:8">
      <c r="B7061" s="31">
        <v>37719</v>
      </c>
      <c r="C7061">
        <v>25.199543</v>
      </c>
      <c r="D7061">
        <f t="shared" si="223"/>
        <v>-7.8183376579488</v>
      </c>
      <c r="E7061">
        <v>-0.0207505747227242</v>
      </c>
      <c r="G7061">
        <v>7052</v>
      </c>
      <c r="H7061">
        <f ca="1" t="shared" si="224"/>
        <v>0.00841316050240527</v>
      </c>
    </row>
    <row r="7062" spans="2:8">
      <c r="B7062" s="31">
        <v>40675</v>
      </c>
      <c r="C7062">
        <v>222.218079</v>
      </c>
      <c r="D7062">
        <f t="shared" si="223"/>
        <v>-0.0749366661566722</v>
      </c>
      <c r="E7062">
        <v>-0.020766469680444</v>
      </c>
      <c r="G7062">
        <v>7053</v>
      </c>
      <c r="H7062">
        <f ca="1" t="shared" si="224"/>
        <v>0.0324627120660767</v>
      </c>
    </row>
    <row r="7063" spans="2:8">
      <c r="B7063" s="31">
        <v>40493</v>
      </c>
      <c r="C7063">
        <v>238.870361</v>
      </c>
      <c r="D7063">
        <f t="shared" si="223"/>
        <v>-0.768015145252784</v>
      </c>
      <c r="E7063">
        <v>-0.0208081236164749</v>
      </c>
      <c r="G7063">
        <v>7054</v>
      </c>
      <c r="H7063">
        <f ca="1" t="shared" si="224"/>
        <v>0.0109574369948377</v>
      </c>
    </row>
    <row r="7064" spans="2:8">
      <c r="B7064" s="31">
        <v>44670</v>
      </c>
      <c r="C7064">
        <v>422.326416</v>
      </c>
      <c r="D7064">
        <f t="shared" si="223"/>
        <v>0.949313793338468</v>
      </c>
      <c r="E7064">
        <v>-0.0208259504184081</v>
      </c>
      <c r="G7064">
        <v>7055</v>
      </c>
      <c r="H7064">
        <f ca="1" t="shared" si="224"/>
        <v>0.00852451082961706</v>
      </c>
    </row>
    <row r="7065" spans="2:8">
      <c r="B7065" s="31">
        <v>36270</v>
      </c>
      <c r="C7065">
        <v>21.406124</v>
      </c>
      <c r="D7065">
        <f t="shared" si="223"/>
        <v>-0.942777730335487</v>
      </c>
      <c r="E7065">
        <v>-0.0208262831701807</v>
      </c>
      <c r="G7065">
        <v>7056</v>
      </c>
      <c r="H7065">
        <f ca="1" t="shared" si="224"/>
        <v>0.0342618382681661</v>
      </c>
    </row>
    <row r="7066" spans="2:8">
      <c r="B7066" s="31">
        <v>34828</v>
      </c>
      <c r="C7066">
        <v>41.587341</v>
      </c>
      <c r="D7066">
        <f t="shared" si="223"/>
        <v>0.00769234080149537</v>
      </c>
      <c r="E7066">
        <v>-0.0208330462868496</v>
      </c>
      <c r="G7066">
        <v>7057</v>
      </c>
      <c r="H7066">
        <f ca="1" t="shared" si="224"/>
        <v>-0.0141228594328939</v>
      </c>
    </row>
    <row r="7067" spans="2:8">
      <c r="B7067" s="31">
        <v>34411</v>
      </c>
      <c r="C7067">
        <v>41.267437</v>
      </c>
      <c r="D7067">
        <f t="shared" si="223"/>
        <v>0.500000012116091</v>
      </c>
      <c r="E7067">
        <v>-0.0208332298417272</v>
      </c>
      <c r="G7067">
        <v>7058</v>
      </c>
      <c r="H7067">
        <f ca="1" t="shared" si="224"/>
        <v>0.00947806166355005</v>
      </c>
    </row>
    <row r="7068" spans="2:8">
      <c r="B7068" s="31">
        <v>33441</v>
      </c>
      <c r="C7068">
        <v>20.633718</v>
      </c>
      <c r="D7068">
        <f t="shared" si="223"/>
        <v>-5.09482997683694</v>
      </c>
      <c r="E7068">
        <v>-0.020833230346562</v>
      </c>
      <c r="G7068">
        <v>7059</v>
      </c>
      <c r="H7068">
        <f ca="1" t="shared" si="224"/>
        <v>-0.0305591846274221</v>
      </c>
    </row>
    <row r="7069" spans="2:8">
      <c r="B7069" s="31">
        <v>39443</v>
      </c>
      <c r="C7069">
        <v>125.759003</v>
      </c>
      <c r="D7069">
        <f t="shared" si="223"/>
        <v>0.491201015644184</v>
      </c>
      <c r="E7069">
        <v>-0.0208349139027445</v>
      </c>
      <c r="G7069">
        <v>7060</v>
      </c>
      <c r="H7069">
        <f ca="1" t="shared" si="224"/>
        <v>0.0220355641177658</v>
      </c>
    </row>
    <row r="7070" spans="2:8">
      <c r="B7070" s="31">
        <v>38212</v>
      </c>
      <c r="C7070">
        <v>63.986053</v>
      </c>
      <c r="D7070">
        <f t="shared" si="223"/>
        <v>-0.824223616355896</v>
      </c>
      <c r="E7070">
        <v>-0.0208387599716458</v>
      </c>
      <c r="G7070">
        <v>7061</v>
      </c>
      <c r="H7070">
        <f ca="1" t="shared" si="224"/>
        <v>0.0465013406362042</v>
      </c>
    </row>
    <row r="7071" spans="2:8">
      <c r="B7071" s="31">
        <v>43738</v>
      </c>
      <c r="C7071">
        <v>116.724869</v>
      </c>
      <c r="D7071">
        <f t="shared" si="223"/>
        <v>0.404700278567029</v>
      </c>
      <c r="E7071">
        <v>-0.0208600191275434</v>
      </c>
      <c r="G7071">
        <v>7062</v>
      </c>
      <c r="H7071">
        <f ca="1" t="shared" si="224"/>
        <v>0.0446032725175957</v>
      </c>
    </row>
    <row r="7072" spans="2:8">
      <c r="B7072" s="31">
        <v>39661</v>
      </c>
      <c r="C7072">
        <v>69.486282</v>
      </c>
      <c r="D7072">
        <f t="shared" si="223"/>
        <v>-2.11546860429228</v>
      </c>
      <c r="E7072">
        <v>-0.0208728825065068</v>
      </c>
      <c r="G7072">
        <v>7063</v>
      </c>
      <c r="H7072">
        <f ca="1" t="shared" si="224"/>
        <v>0.044105330731953</v>
      </c>
    </row>
    <row r="7073" spans="2:8">
      <c r="B7073" s="31">
        <v>41123</v>
      </c>
      <c r="C7073">
        <v>216.48233</v>
      </c>
      <c r="D7073">
        <f t="shared" si="223"/>
        <v>0.646966221215376</v>
      </c>
      <c r="E7073">
        <v>-0.0208801706818289</v>
      </c>
      <c r="G7073">
        <v>7064</v>
      </c>
      <c r="H7073">
        <f ca="1" t="shared" si="224"/>
        <v>-0.00962264489027238</v>
      </c>
    </row>
    <row r="7074" spans="2:8">
      <c r="B7074" s="31">
        <v>38401</v>
      </c>
      <c r="C7074">
        <v>76.425575</v>
      </c>
      <c r="D7074">
        <f t="shared" si="223"/>
        <v>0.105411624315551</v>
      </c>
      <c r="E7074">
        <v>-0.0208941574858941</v>
      </c>
      <c r="G7074">
        <v>7065</v>
      </c>
      <c r="H7074">
        <f ca="1" t="shared" si="224"/>
        <v>-0.00162291562258885</v>
      </c>
    </row>
    <row r="7075" spans="2:8">
      <c r="B7075" s="31">
        <v>38482</v>
      </c>
      <c r="C7075">
        <v>68.369431</v>
      </c>
      <c r="D7075">
        <f t="shared" si="223"/>
        <v>-2.37216331374763</v>
      </c>
      <c r="E7075">
        <v>-0.0209038451702193</v>
      </c>
      <c r="G7075">
        <v>7066</v>
      </c>
      <c r="H7075">
        <f ca="1" t="shared" si="224"/>
        <v>0.00794577760695155</v>
      </c>
    </row>
    <row r="7076" spans="2:8">
      <c r="B7076" s="31">
        <v>41101</v>
      </c>
      <c r="C7076">
        <v>230.552887</v>
      </c>
      <c r="D7076">
        <f t="shared" si="223"/>
        <v>0.268487590007927</v>
      </c>
      <c r="E7076">
        <v>-0.0209152314800552</v>
      </c>
      <c r="G7076">
        <v>7067</v>
      </c>
      <c r="H7076">
        <f ca="1" t="shared" si="224"/>
        <v>0.0101195634444482</v>
      </c>
    </row>
    <row r="7077" spans="2:8">
      <c r="B7077" s="31">
        <v>43622</v>
      </c>
      <c r="C7077">
        <v>168.652298</v>
      </c>
      <c r="D7077">
        <f t="shared" si="223"/>
        <v>0.856145565238607</v>
      </c>
      <c r="E7077">
        <v>-0.0209192287436249</v>
      </c>
      <c r="G7077">
        <v>7068</v>
      </c>
      <c r="H7077">
        <f ca="1" t="shared" si="224"/>
        <v>0.00746899415025548</v>
      </c>
    </row>
    <row r="7078" spans="2:8">
      <c r="B7078" s="31">
        <v>37607</v>
      </c>
      <c r="C7078">
        <v>24.261381</v>
      </c>
      <c r="D7078">
        <f t="shared" si="223"/>
        <v>-5.23330205316837</v>
      </c>
      <c r="E7078">
        <v>-0.0209193367846621</v>
      </c>
      <c r="G7078">
        <v>7069</v>
      </c>
      <c r="H7078">
        <f ca="1" t="shared" si="224"/>
        <v>0.0157057682721903</v>
      </c>
    </row>
    <row r="7079" spans="2:8">
      <c r="B7079" s="31">
        <v>40385</v>
      </c>
      <c r="C7079">
        <v>151.228516</v>
      </c>
      <c r="D7079">
        <f t="shared" si="223"/>
        <v>-1.88398382484954</v>
      </c>
      <c r="E7079">
        <v>-0.0209445882547706</v>
      </c>
      <c r="G7079">
        <v>7070</v>
      </c>
      <c r="H7079">
        <f ca="1" t="shared" si="224"/>
        <v>0.0216303752677466</v>
      </c>
    </row>
    <row r="7080" spans="2:8">
      <c r="B7080" s="31">
        <v>44673</v>
      </c>
      <c r="C7080">
        <v>436.140594</v>
      </c>
      <c r="D7080">
        <f t="shared" si="223"/>
        <v>0.838553422981764</v>
      </c>
      <c r="E7080">
        <v>-0.0209638568979433</v>
      </c>
      <c r="G7080">
        <v>7071</v>
      </c>
      <c r="H7080">
        <f ca="1" t="shared" si="224"/>
        <v>-0.0143019379999885</v>
      </c>
    </row>
    <row r="7081" spans="2:8">
      <c r="B7081" s="31">
        <v>38499</v>
      </c>
      <c r="C7081">
        <v>70.413406</v>
      </c>
      <c r="D7081">
        <f t="shared" si="223"/>
        <v>-4.88560473839314</v>
      </c>
      <c r="E7081">
        <v>-0.0209774968136039</v>
      </c>
      <c r="G7081">
        <v>7072</v>
      </c>
      <c r="H7081">
        <f ca="1" t="shared" si="224"/>
        <v>-0.0529755507182503</v>
      </c>
    </row>
    <row r="7082" spans="2:8">
      <c r="B7082" s="31">
        <v>44706</v>
      </c>
      <c r="C7082">
        <v>414.425476</v>
      </c>
      <c r="D7082">
        <f t="shared" si="223"/>
        <v>0.212531113796682</v>
      </c>
      <c r="E7082">
        <v>-0.0209832273921307</v>
      </c>
      <c r="G7082">
        <v>7073</v>
      </c>
      <c r="H7082">
        <f ca="1" t="shared" si="224"/>
        <v>0.00806602010482256</v>
      </c>
    </row>
    <row r="7083" spans="2:8">
      <c r="B7083" s="31">
        <v>41529</v>
      </c>
      <c r="C7083">
        <v>326.347168</v>
      </c>
      <c r="D7083">
        <f t="shared" si="223"/>
        <v>-0.30379369494023</v>
      </c>
      <c r="E7083">
        <v>-0.0209926473147761</v>
      </c>
      <c r="G7083">
        <v>7074</v>
      </c>
      <c r="H7083">
        <f ca="1" t="shared" si="224"/>
        <v>0.0262806942922756</v>
      </c>
    </row>
    <row r="7084" spans="2:8">
      <c r="B7084" s="31">
        <v>41859</v>
      </c>
      <c r="C7084">
        <v>425.48938</v>
      </c>
      <c r="D7084">
        <f t="shared" si="223"/>
        <v>0.589093577376714</v>
      </c>
      <c r="E7084">
        <v>-0.0210209312392239</v>
      </c>
      <c r="G7084">
        <v>7075</v>
      </c>
      <c r="H7084">
        <f ca="1" t="shared" si="224"/>
        <v>-0.00641832484642183</v>
      </c>
    </row>
    <row r="7085" spans="2:8">
      <c r="B7085" s="31">
        <v>40836</v>
      </c>
      <c r="C7085">
        <v>174.836319</v>
      </c>
      <c r="D7085">
        <f t="shared" si="223"/>
        <v>-0.486734463907353</v>
      </c>
      <c r="E7085">
        <v>-0.0210267467367579</v>
      </c>
      <c r="G7085">
        <v>7076</v>
      </c>
      <c r="H7085">
        <f ca="1" t="shared" si="224"/>
        <v>-0.0288275871712962</v>
      </c>
    </row>
    <row r="7086" spans="2:8">
      <c r="B7086" s="31">
        <v>43286</v>
      </c>
      <c r="C7086">
        <v>259.935181</v>
      </c>
      <c r="D7086">
        <f t="shared" si="223"/>
        <v>0.101456805110194</v>
      </c>
      <c r="E7086">
        <v>-0.0210285655792011</v>
      </c>
      <c r="G7086">
        <v>7077</v>
      </c>
      <c r="H7086">
        <f ca="1" t="shared" si="224"/>
        <v>0.00242374810516796</v>
      </c>
    </row>
    <row r="7087" spans="2:8">
      <c r="B7087" s="31">
        <v>40522</v>
      </c>
      <c r="C7087">
        <v>233.562988</v>
      </c>
      <c r="D7087">
        <f t="shared" si="223"/>
        <v>0.60850159615187</v>
      </c>
      <c r="E7087">
        <v>-0.0210403456561363</v>
      </c>
      <c r="G7087">
        <v>7078</v>
      </c>
      <c r="H7087">
        <f ca="1" t="shared" si="224"/>
        <v>-0.0140831932162417</v>
      </c>
    </row>
    <row r="7088" spans="2:8">
      <c r="B7088" s="31">
        <v>38691</v>
      </c>
      <c r="C7088">
        <v>91.439537</v>
      </c>
      <c r="D7088">
        <f t="shared" si="223"/>
        <v>0.54993069354671</v>
      </c>
      <c r="E7088">
        <v>-0.0210507736932221</v>
      </c>
      <c r="G7088">
        <v>7079</v>
      </c>
      <c r="H7088">
        <f ca="1" t="shared" si="224"/>
        <v>-0.0137316583215543</v>
      </c>
    </row>
    <row r="7089" spans="2:8">
      <c r="B7089" s="31">
        <v>34814</v>
      </c>
      <c r="C7089">
        <v>41.154129</v>
      </c>
      <c r="D7089">
        <f t="shared" si="223"/>
        <v>-0.500820415856693</v>
      </c>
      <c r="E7089">
        <v>-0.0210527113816454</v>
      </c>
      <c r="G7089">
        <v>7080</v>
      </c>
      <c r="H7089">
        <f ca="1" t="shared" si="224"/>
        <v>-0.0213891968571641</v>
      </c>
    </row>
    <row r="7090" spans="2:8">
      <c r="B7090" s="31">
        <v>35619</v>
      </c>
      <c r="C7090">
        <v>61.764957</v>
      </c>
      <c r="D7090">
        <f t="shared" si="223"/>
        <v>0.431369457603605</v>
      </c>
      <c r="E7090">
        <v>-0.0210648895942727</v>
      </c>
      <c r="G7090">
        <v>7081</v>
      </c>
      <c r="H7090">
        <f ca="1" t="shared" si="224"/>
        <v>0.032936429222425</v>
      </c>
    </row>
    <row r="7091" spans="2:8">
      <c r="B7091" s="31">
        <v>36490</v>
      </c>
      <c r="C7091">
        <v>35.121441</v>
      </c>
      <c r="D7091">
        <f t="shared" si="223"/>
        <v>0.326292591468556</v>
      </c>
      <c r="E7091">
        <v>-0.0210661060290779</v>
      </c>
      <c r="G7091">
        <v>7082</v>
      </c>
      <c r="H7091">
        <f ca="1" t="shared" si="224"/>
        <v>-0.0265076551130973</v>
      </c>
    </row>
    <row r="7092" spans="2:8">
      <c r="B7092" s="31">
        <v>37421</v>
      </c>
      <c r="C7092">
        <v>23.661575</v>
      </c>
      <c r="D7092">
        <f t="shared" si="223"/>
        <v>0.355057556396816</v>
      </c>
      <c r="E7092">
        <v>-0.0211245447524099</v>
      </c>
      <c r="G7092">
        <v>7083</v>
      </c>
      <c r="H7092">
        <f ca="1" t="shared" si="224"/>
        <v>0.0281510656091691</v>
      </c>
    </row>
    <row r="7093" spans="2:8">
      <c r="B7093" s="31">
        <v>33315</v>
      </c>
      <c r="C7093">
        <v>15.260354</v>
      </c>
      <c r="D7093">
        <f t="shared" si="223"/>
        <v>-63.303881023992</v>
      </c>
      <c r="E7093">
        <v>-0.0211265085986865</v>
      </c>
      <c r="G7093">
        <v>7084</v>
      </c>
      <c r="H7093">
        <f ca="1" t="shared" si="224"/>
        <v>0.0263840428040307</v>
      </c>
    </row>
    <row r="7094" spans="2:8">
      <c r="B7094" s="31">
        <v>45475</v>
      </c>
      <c r="C7094">
        <v>981.299988</v>
      </c>
      <c r="D7094">
        <f t="shared" si="223"/>
        <v>0.941034793939078</v>
      </c>
      <c r="E7094">
        <v>-0.0211454196002701</v>
      </c>
      <c r="G7094">
        <v>7085</v>
      </c>
      <c r="H7094">
        <f ca="1" t="shared" si="224"/>
        <v>-0.0208125608164134</v>
      </c>
    </row>
    <row r="7095" spans="2:8">
      <c r="B7095" s="31">
        <v>34969</v>
      </c>
      <c r="C7095">
        <v>57.862556</v>
      </c>
      <c r="D7095">
        <f t="shared" si="223"/>
        <v>-7.8720406336699</v>
      </c>
      <c r="E7095">
        <v>-0.0211480287873907</v>
      </c>
      <c r="G7095">
        <v>7086</v>
      </c>
      <c r="H7095">
        <f ca="1" t="shared" si="224"/>
        <v>0.0312239887041926</v>
      </c>
    </row>
    <row r="7096" spans="2:8">
      <c r="B7096" s="31">
        <v>41953</v>
      </c>
      <c r="C7096">
        <v>513.358948</v>
      </c>
      <c r="D7096">
        <f t="shared" si="223"/>
        <v>0.516482683379661</v>
      </c>
      <c r="E7096">
        <v>-0.0211565436665962</v>
      </c>
      <c r="G7096">
        <v>7087</v>
      </c>
      <c r="H7096">
        <f ca="1" t="shared" si="224"/>
        <v>0.0170750107234178</v>
      </c>
    </row>
    <row r="7097" spans="2:8">
      <c r="B7097" s="31">
        <v>40966</v>
      </c>
      <c r="C7097">
        <v>248.217941</v>
      </c>
      <c r="D7097">
        <f t="shared" si="223"/>
        <v>-1.27958880297053</v>
      </c>
      <c r="E7097">
        <v>-0.0211577776321979</v>
      </c>
      <c r="G7097">
        <v>7088</v>
      </c>
      <c r="H7097">
        <f ca="1" t="shared" si="224"/>
        <v>-0.0733943354280772</v>
      </c>
    </row>
    <row r="7098" spans="2:8">
      <c r="B7098" s="31">
        <v>45099</v>
      </c>
      <c r="C7098">
        <v>565.834839</v>
      </c>
      <c r="D7098">
        <f t="shared" si="223"/>
        <v>0.858706420160884</v>
      </c>
      <c r="E7098">
        <v>-0.0211646706328029</v>
      </c>
      <c r="G7098">
        <v>7089</v>
      </c>
      <c r="H7098">
        <f ca="1" t="shared" si="224"/>
        <v>-0.0238852090150494</v>
      </c>
    </row>
    <row r="7099" spans="2:8">
      <c r="B7099" s="31">
        <v>38020</v>
      </c>
      <c r="C7099">
        <v>79.94883</v>
      </c>
      <c r="D7099">
        <f t="shared" si="223"/>
        <v>-0.771097250578901</v>
      </c>
      <c r="E7099">
        <v>-0.0211932307201994</v>
      </c>
      <c r="G7099">
        <v>7090</v>
      </c>
      <c r="H7099">
        <f ca="1" t="shared" si="224"/>
        <v>-0.0285378319144778</v>
      </c>
    </row>
    <row r="7100" spans="2:8">
      <c r="B7100" s="31">
        <v>40354</v>
      </c>
      <c r="C7100">
        <v>141.597153</v>
      </c>
      <c r="D7100">
        <f t="shared" si="223"/>
        <v>0.0910587658496211</v>
      </c>
      <c r="E7100">
        <v>-0.0211991479800446</v>
      </c>
      <c r="G7100">
        <v>7091</v>
      </c>
      <c r="H7100">
        <f ca="1" t="shared" si="224"/>
        <v>-0.00162976227967741</v>
      </c>
    </row>
    <row r="7101" spans="2:8">
      <c r="B7101" s="31">
        <v>39483</v>
      </c>
      <c r="C7101">
        <v>128.703491</v>
      </c>
      <c r="D7101">
        <f t="shared" si="223"/>
        <v>-0.222590411319923</v>
      </c>
      <c r="E7101">
        <v>-0.0212200537746096</v>
      </c>
      <c r="G7101">
        <v>7092</v>
      </c>
      <c r="H7101">
        <f ca="1" t="shared" si="224"/>
        <v>-0.0202313822213218</v>
      </c>
    </row>
    <row r="7102" spans="2:8">
      <c r="B7102" s="31">
        <v>40301</v>
      </c>
      <c r="C7102">
        <v>157.351654</v>
      </c>
      <c r="D7102">
        <f t="shared" si="223"/>
        <v>0.0183345006338478</v>
      </c>
      <c r="E7102">
        <v>-0.0212417404903796</v>
      </c>
      <c r="G7102">
        <v>7093</v>
      </c>
      <c r="H7102">
        <f ca="1" t="shared" si="224"/>
        <v>0.0356453305941033</v>
      </c>
    </row>
    <row r="7103" spans="2:8">
      <c r="B7103" s="31">
        <v>38834</v>
      </c>
      <c r="C7103">
        <v>154.46669</v>
      </c>
      <c r="D7103">
        <f t="shared" si="223"/>
        <v>-0.0747860655264898</v>
      </c>
      <c r="E7103">
        <v>-0.0212483740021877</v>
      </c>
      <c r="G7103">
        <v>7094</v>
      </c>
      <c r="H7103">
        <f ca="1" t="shared" si="224"/>
        <v>0.0494567656476775</v>
      </c>
    </row>
    <row r="7104" spans="2:8">
      <c r="B7104" s="31">
        <v>43783</v>
      </c>
      <c r="C7104">
        <v>166.018646</v>
      </c>
      <c r="D7104">
        <f t="shared" si="223"/>
        <v>-1.26606832463867</v>
      </c>
      <c r="E7104">
        <v>-0.0212511792199535</v>
      </c>
      <c r="G7104">
        <v>7095</v>
      </c>
      <c r="H7104">
        <f ca="1" t="shared" si="224"/>
        <v>-0.0201121410881808</v>
      </c>
    </row>
    <row r="7105" spans="2:8">
      <c r="B7105" s="31">
        <v>42296</v>
      </c>
      <c r="C7105">
        <v>376.209595</v>
      </c>
      <c r="D7105">
        <f t="shared" si="223"/>
        <v>-1.44838929214445</v>
      </c>
      <c r="E7105">
        <v>-0.0212568741102949</v>
      </c>
      <c r="G7105">
        <v>7096</v>
      </c>
      <c r="H7105">
        <f ca="1" t="shared" si="224"/>
        <v>-0.0116028558022579</v>
      </c>
    </row>
    <row r="7106" spans="2:8">
      <c r="B7106" s="31">
        <v>45442</v>
      </c>
      <c r="C7106">
        <v>921.107544</v>
      </c>
      <c r="D7106">
        <f t="shared" si="223"/>
        <v>0.956131390668536</v>
      </c>
      <c r="E7106">
        <v>-0.0212673743990094</v>
      </c>
      <c r="G7106">
        <v>7097</v>
      </c>
      <c r="H7106">
        <f ca="1" t="shared" si="224"/>
        <v>0.0153153047337193</v>
      </c>
    </row>
    <row r="7107" spans="2:8">
      <c r="B7107" s="31">
        <v>34415</v>
      </c>
      <c r="C7107">
        <v>40.407707</v>
      </c>
      <c r="D7107">
        <f t="shared" si="223"/>
        <v>0</v>
      </c>
      <c r="E7107">
        <v>-0.0212763867051402</v>
      </c>
      <c r="G7107">
        <v>7098</v>
      </c>
      <c r="H7107">
        <f ca="1" t="shared" si="224"/>
        <v>-0.0137785386060319</v>
      </c>
    </row>
    <row r="7108" spans="2:8">
      <c r="B7108" s="31">
        <v>33690</v>
      </c>
      <c r="C7108">
        <v>40.407707</v>
      </c>
      <c r="D7108">
        <f t="shared" si="223"/>
        <v>-0.949058604092531</v>
      </c>
      <c r="E7108">
        <v>-0.0212763867051402</v>
      </c>
      <c r="G7108">
        <v>7099</v>
      </c>
      <c r="H7108">
        <f ca="1" t="shared" si="224"/>
        <v>-0.00797599026101597</v>
      </c>
    </row>
    <row r="7109" spans="2:8">
      <c r="B7109" s="31">
        <v>38358</v>
      </c>
      <c r="C7109">
        <v>78.756989</v>
      </c>
      <c r="D7109">
        <f t="shared" si="223"/>
        <v>0.375539153737835</v>
      </c>
      <c r="E7109">
        <v>-0.0212893994715821</v>
      </c>
      <c r="G7109">
        <v>7100</v>
      </c>
      <c r="H7109">
        <f ca="1" t="shared" si="224"/>
        <v>-0.0430921981213168</v>
      </c>
    </row>
    <row r="7110" spans="2:8">
      <c r="B7110" s="31">
        <v>35723</v>
      </c>
      <c r="C7110">
        <v>49.180656</v>
      </c>
      <c r="D7110">
        <f t="shared" si="223"/>
        <v>-0.282334033933992</v>
      </c>
      <c r="E7110">
        <v>-0.0213113058109677</v>
      </c>
      <c r="G7110">
        <v>7101</v>
      </c>
      <c r="H7110">
        <f ca="1" t="shared" si="224"/>
        <v>0.0177658477274582</v>
      </c>
    </row>
    <row r="7111" spans="2:8">
      <c r="B7111" s="31">
        <v>35618</v>
      </c>
      <c r="C7111">
        <v>63.066029</v>
      </c>
      <c r="D7111">
        <f t="shared" si="223"/>
        <v>0.136948276860749</v>
      </c>
      <c r="E7111">
        <v>-0.021318101382283</v>
      </c>
      <c r="G7111">
        <v>7102</v>
      </c>
      <c r="H7111">
        <f ca="1" t="shared" si="224"/>
        <v>-0.00693544967193262</v>
      </c>
    </row>
    <row r="7112" spans="2:8">
      <c r="B7112" s="31">
        <v>35101</v>
      </c>
      <c r="C7112">
        <v>54.429245</v>
      </c>
      <c r="D7112">
        <f t="shared" si="223"/>
        <v>-6.57385253093259</v>
      </c>
      <c r="E7112">
        <v>-0.0213259434335347</v>
      </c>
      <c r="G7112">
        <v>7103</v>
      </c>
      <c r="H7112">
        <f ca="1" t="shared" si="224"/>
        <v>-0.0489696465522887</v>
      </c>
    </row>
    <row r="7113" spans="2:8">
      <c r="B7113" s="31">
        <v>42998</v>
      </c>
      <c r="C7113">
        <v>412.239075</v>
      </c>
      <c r="D7113">
        <f t="shared" si="223"/>
        <v>-0.0954676579361139</v>
      </c>
      <c r="E7113">
        <v>-0.0213355538894511</v>
      </c>
      <c r="G7113">
        <v>7104</v>
      </c>
      <c r="H7113">
        <f ca="1" t="shared" si="224"/>
        <v>0.033990329369089</v>
      </c>
    </row>
    <row r="7114" spans="2:8">
      <c r="B7114" s="31">
        <v>42716</v>
      </c>
      <c r="C7114">
        <v>451.594574</v>
      </c>
      <c r="D7114">
        <f t="shared" ref="D7114:D7177" si="225">(C7114-C7115)/C7114</f>
        <v>0.954540248749756</v>
      </c>
      <c r="E7114">
        <v>-0.0213468840305419</v>
      </c>
      <c r="G7114">
        <v>7105</v>
      </c>
      <c r="H7114">
        <f ca="1" t="shared" si="224"/>
        <v>0.00270624700803152</v>
      </c>
    </row>
    <row r="7115" spans="2:8">
      <c r="B7115" s="31">
        <v>36115</v>
      </c>
      <c r="C7115">
        <v>20.529377</v>
      </c>
      <c r="D7115">
        <f t="shared" si="225"/>
        <v>-1.46887988856164</v>
      </c>
      <c r="E7115">
        <v>-0.0213536436103248</v>
      </c>
      <c r="G7115">
        <v>7106</v>
      </c>
      <c r="H7115">
        <f ca="1" t="shared" ref="H7115:H7178" si="226">_xlfn.NORM.INV(RAND(),N$12,N$13)</f>
        <v>-0.0243217641702907</v>
      </c>
    </row>
    <row r="7116" spans="2:8">
      <c r="B7116" s="31">
        <v>34596</v>
      </c>
      <c r="C7116">
        <v>50.684566</v>
      </c>
      <c r="D7116">
        <f t="shared" si="225"/>
        <v>-8.99214273631148</v>
      </c>
      <c r="E7116">
        <v>-0.0213675303049848</v>
      </c>
      <c r="G7116">
        <v>7107</v>
      </c>
      <c r="H7116">
        <f ca="1" t="shared" si="226"/>
        <v>-0.0125455526753682</v>
      </c>
    </row>
    <row r="7117" spans="2:8">
      <c r="B7117" s="31">
        <v>42143</v>
      </c>
      <c r="C7117">
        <v>506.447418</v>
      </c>
      <c r="D7117">
        <f t="shared" si="225"/>
        <v>0.468105579323933</v>
      </c>
      <c r="E7117">
        <v>-0.0213810942955581</v>
      </c>
      <c r="G7117">
        <v>7108</v>
      </c>
      <c r="H7117">
        <f ca="1" t="shared" si="226"/>
        <v>0.00777997672033475</v>
      </c>
    </row>
    <row r="7118" spans="2:8">
      <c r="B7118" s="31">
        <v>43278</v>
      </c>
      <c r="C7118">
        <v>269.376556</v>
      </c>
      <c r="D7118">
        <f t="shared" si="225"/>
        <v>0.944048419714743</v>
      </c>
      <c r="E7118">
        <v>-0.0213983803401214</v>
      </c>
      <c r="G7118">
        <v>7109</v>
      </c>
      <c r="H7118">
        <f ca="1" t="shared" si="226"/>
        <v>0.0240977575044738</v>
      </c>
    </row>
    <row r="7119" spans="2:8">
      <c r="B7119" s="31">
        <v>36773</v>
      </c>
      <c r="C7119">
        <v>15.072044</v>
      </c>
      <c r="D7119">
        <f t="shared" si="225"/>
        <v>-24.9659084063183</v>
      </c>
      <c r="E7119">
        <v>-0.0214287458290328</v>
      </c>
      <c r="G7119">
        <v>7110</v>
      </c>
      <c r="H7119">
        <f ca="1" t="shared" si="226"/>
        <v>0.0328165386118338</v>
      </c>
    </row>
    <row r="7120" spans="2:8">
      <c r="B7120" s="31">
        <v>42347</v>
      </c>
      <c r="C7120">
        <v>391.359314</v>
      </c>
      <c r="D7120">
        <f t="shared" si="225"/>
        <v>0.94782818686155</v>
      </c>
      <c r="E7120">
        <v>-0.0214492889263395</v>
      </c>
      <c r="G7120">
        <v>7111</v>
      </c>
      <c r="H7120">
        <f ca="1" t="shared" si="226"/>
        <v>0.0729113047015052</v>
      </c>
    </row>
    <row r="7121" spans="2:8">
      <c r="B7121" s="31">
        <v>36031</v>
      </c>
      <c r="C7121">
        <v>20.417925</v>
      </c>
      <c r="D7121">
        <f t="shared" si="225"/>
        <v>-1.54794985288662</v>
      </c>
      <c r="E7121">
        <v>-0.0214701053118767</v>
      </c>
      <c r="G7121">
        <v>7112</v>
      </c>
      <c r="H7121">
        <f ca="1" t="shared" si="226"/>
        <v>-0.0176326380405444</v>
      </c>
    </row>
    <row r="7122" spans="2:8">
      <c r="B7122" s="31">
        <v>35044</v>
      </c>
      <c r="C7122">
        <v>52.023849</v>
      </c>
      <c r="D7122">
        <f t="shared" si="225"/>
        <v>-7.08259732954399</v>
      </c>
      <c r="E7122">
        <v>-0.0215054061071106</v>
      </c>
      <c r="G7122">
        <v>7113</v>
      </c>
      <c r="H7122">
        <f ca="1" t="shared" si="226"/>
        <v>0.0184352575658203</v>
      </c>
    </row>
    <row r="7123" spans="2:8">
      <c r="B7123" s="31">
        <v>44827</v>
      </c>
      <c r="C7123">
        <v>420.487823</v>
      </c>
      <c r="D7123">
        <f t="shared" si="225"/>
        <v>0.31212620632774</v>
      </c>
      <c r="E7123">
        <v>-0.0215079331797916</v>
      </c>
      <c r="G7123">
        <v>7114</v>
      </c>
      <c r="H7123">
        <f ca="1" t="shared" si="226"/>
        <v>0.000229459088000178</v>
      </c>
    </row>
    <row r="7124" spans="2:8">
      <c r="B7124" s="31">
        <v>41326</v>
      </c>
      <c r="C7124">
        <v>289.242554</v>
      </c>
      <c r="D7124">
        <f t="shared" si="225"/>
        <v>-0.197291066652661</v>
      </c>
      <c r="E7124">
        <v>-0.021509089565016</v>
      </c>
      <c r="G7124">
        <v>7115</v>
      </c>
      <c r="H7124">
        <f ca="1" t="shared" si="226"/>
        <v>-0.00562189272785933</v>
      </c>
    </row>
    <row r="7125" spans="2:8">
      <c r="B7125" s="31">
        <v>42234</v>
      </c>
      <c r="C7125">
        <v>346.307526</v>
      </c>
      <c r="D7125">
        <f t="shared" si="225"/>
        <v>-0.106586866379566</v>
      </c>
      <c r="E7125">
        <v>-0.0215146436060995</v>
      </c>
      <c r="G7125">
        <v>7116</v>
      </c>
      <c r="H7125">
        <f ca="1" t="shared" si="226"/>
        <v>-0.0433678431698131</v>
      </c>
    </row>
    <row r="7126" spans="2:8">
      <c r="B7126" s="31">
        <v>44930</v>
      </c>
      <c r="C7126">
        <v>383.21936</v>
      </c>
      <c r="D7126">
        <f t="shared" si="225"/>
        <v>0.899296950968239</v>
      </c>
      <c r="E7126">
        <v>-0.021524875465582</v>
      </c>
      <c r="G7126">
        <v>7117</v>
      </c>
      <c r="H7126">
        <f ca="1" t="shared" si="226"/>
        <v>0.00786903819919414</v>
      </c>
    </row>
    <row r="7127" spans="2:8">
      <c r="B7127" s="31">
        <v>35930</v>
      </c>
      <c r="C7127">
        <v>38.591358</v>
      </c>
      <c r="D7127">
        <f t="shared" si="225"/>
        <v>-10.4122449901867</v>
      </c>
      <c r="E7127">
        <v>-0.0215392783016342</v>
      </c>
      <c r="G7127">
        <v>7118</v>
      </c>
      <c r="H7127">
        <f ca="1" t="shared" si="226"/>
        <v>-0.0335984133385125</v>
      </c>
    </row>
    <row r="7128" spans="2:8">
      <c r="B7128" s="31">
        <v>42909</v>
      </c>
      <c r="C7128">
        <v>440.414032</v>
      </c>
      <c r="D7128">
        <f t="shared" si="225"/>
        <v>-0.123547351007199</v>
      </c>
      <c r="E7128">
        <v>-0.0215503079157114</v>
      </c>
      <c r="G7128">
        <v>7119</v>
      </c>
      <c r="H7128">
        <f ca="1" t="shared" si="226"/>
        <v>0.00221012435053433</v>
      </c>
    </row>
    <row r="7129" spans="2:8">
      <c r="B7129" s="31">
        <v>44496</v>
      </c>
      <c r="C7129">
        <v>494.826019</v>
      </c>
      <c r="D7129">
        <f t="shared" si="225"/>
        <v>0.852291017057452</v>
      </c>
      <c r="E7129">
        <v>-0.0215906694267829</v>
      </c>
      <c r="G7129">
        <v>7120</v>
      </c>
      <c r="H7129">
        <f ca="1" t="shared" si="226"/>
        <v>-0.00329150897807425</v>
      </c>
    </row>
    <row r="7130" spans="2:8">
      <c r="B7130" s="31">
        <v>39681</v>
      </c>
      <c r="C7130">
        <v>73.090248</v>
      </c>
      <c r="D7130">
        <f t="shared" si="225"/>
        <v>-0.439562593904456</v>
      </c>
      <c r="E7130">
        <v>-0.0216477169430317</v>
      </c>
      <c r="G7130">
        <v>7121</v>
      </c>
      <c r="H7130">
        <f ca="1" t="shared" si="226"/>
        <v>0.0507430223635189</v>
      </c>
    </row>
    <row r="7131" spans="2:8">
      <c r="B7131" s="31">
        <v>38719</v>
      </c>
      <c r="C7131">
        <v>105.217987</v>
      </c>
      <c r="D7131">
        <f t="shared" si="225"/>
        <v>0.881968289319202</v>
      </c>
      <c r="E7131">
        <v>-0.0216558695425337</v>
      </c>
      <c r="G7131">
        <v>7122</v>
      </c>
      <c r="H7131">
        <f ca="1" t="shared" si="226"/>
        <v>-0.00142342785673755</v>
      </c>
    </row>
    <row r="7132" spans="2:8">
      <c r="B7132" s="31">
        <v>36805</v>
      </c>
      <c r="C7132">
        <v>12.419059</v>
      </c>
      <c r="D7132">
        <f t="shared" si="225"/>
        <v>-3.99300889060918</v>
      </c>
      <c r="E7132">
        <v>-0.0216719318267189</v>
      </c>
      <c r="G7132">
        <v>7123</v>
      </c>
      <c r="H7132">
        <f ca="1" t="shared" si="226"/>
        <v>-0.00460476972934909</v>
      </c>
    </row>
    <row r="7133" spans="2:8">
      <c r="B7133" s="31">
        <v>35339</v>
      </c>
      <c r="C7133">
        <v>62.008472</v>
      </c>
      <c r="D7133">
        <f t="shared" si="225"/>
        <v>-0.217694543416584</v>
      </c>
      <c r="E7133">
        <v>-0.0216722160159019</v>
      </c>
      <c r="G7133">
        <v>7124</v>
      </c>
      <c r="H7133">
        <f ca="1" t="shared" si="226"/>
        <v>-0.0045527001239174</v>
      </c>
    </row>
    <row r="7134" spans="2:8">
      <c r="B7134" s="31">
        <v>38369</v>
      </c>
      <c r="C7134">
        <v>75.507378</v>
      </c>
      <c r="D7134">
        <f t="shared" si="225"/>
        <v>-4.46419296932811</v>
      </c>
      <c r="E7134">
        <v>-0.021676981022967</v>
      </c>
      <c r="G7134">
        <v>7125</v>
      </c>
      <c r="H7134">
        <f ca="1" t="shared" si="226"/>
        <v>-0.074962373158595</v>
      </c>
    </row>
    <row r="7135" spans="2:8">
      <c r="B7135" s="31">
        <v>44699</v>
      </c>
      <c r="C7135">
        <v>412.586884</v>
      </c>
      <c r="D7135">
        <f t="shared" si="225"/>
        <v>0.877418047055514</v>
      </c>
      <c r="E7135">
        <v>-0.0216789683503366</v>
      </c>
      <c r="G7135">
        <v>7126</v>
      </c>
      <c r="H7135">
        <f ca="1" t="shared" si="226"/>
        <v>0.00993277781654069</v>
      </c>
    </row>
    <row r="7136" spans="2:8">
      <c r="B7136" s="31">
        <v>35683</v>
      </c>
      <c r="C7136">
        <v>50.575706</v>
      </c>
      <c r="D7136">
        <f t="shared" si="225"/>
        <v>0.706766663820768</v>
      </c>
      <c r="E7136">
        <v>-0.0217238292234617</v>
      </c>
      <c r="G7136">
        <v>7127</v>
      </c>
      <c r="H7136">
        <f ca="1" t="shared" si="226"/>
        <v>-0.00491300406725692</v>
      </c>
    </row>
    <row r="7137" spans="2:8">
      <c r="B7137" s="31">
        <v>34089</v>
      </c>
      <c r="C7137">
        <v>14.830483</v>
      </c>
      <c r="D7137">
        <f t="shared" si="225"/>
        <v>-10.5596368641534</v>
      </c>
      <c r="E7137">
        <v>-0.0217390761986647</v>
      </c>
      <c r="G7137">
        <v>7128</v>
      </c>
      <c r="H7137">
        <f ca="1" t="shared" si="226"/>
        <v>-0.0353632746702954</v>
      </c>
    </row>
    <row r="7138" spans="2:8">
      <c r="B7138" s="31">
        <v>43458</v>
      </c>
      <c r="C7138">
        <v>171.434998</v>
      </c>
      <c r="D7138">
        <f t="shared" si="225"/>
        <v>0.769312203101026</v>
      </c>
      <c r="E7138">
        <v>-0.0217391550353095</v>
      </c>
      <c r="G7138">
        <v>7129</v>
      </c>
      <c r="H7138">
        <f ca="1" t="shared" si="226"/>
        <v>-0.0114985367451768</v>
      </c>
    </row>
    <row r="7139" spans="2:8">
      <c r="B7139" s="31">
        <v>34416</v>
      </c>
      <c r="C7139">
        <v>39.547962</v>
      </c>
      <c r="D7139">
        <f t="shared" si="225"/>
        <v>-0.558984000237484</v>
      </c>
      <c r="E7139">
        <v>-0.02173929973939</v>
      </c>
      <c r="G7139">
        <v>7130</v>
      </c>
      <c r="H7139">
        <f ca="1" t="shared" si="226"/>
        <v>-0.021997020107696</v>
      </c>
    </row>
    <row r="7140" spans="2:8">
      <c r="B7140" s="31">
        <v>38217</v>
      </c>
      <c r="C7140">
        <v>61.65464</v>
      </c>
      <c r="D7140">
        <f t="shared" si="225"/>
        <v>0.696172080479263</v>
      </c>
      <c r="E7140">
        <v>-0.0217561889908042</v>
      </c>
      <c r="G7140">
        <v>7131</v>
      </c>
      <c r="H7140">
        <f ca="1" t="shared" si="226"/>
        <v>-0.0766830398505571</v>
      </c>
    </row>
    <row r="7141" spans="2:8">
      <c r="B7141" s="31">
        <v>36727</v>
      </c>
      <c r="C7141">
        <v>18.732401</v>
      </c>
      <c r="D7141">
        <f t="shared" si="225"/>
        <v>-6.29693609484444</v>
      </c>
      <c r="E7141">
        <v>-0.0217571682348675</v>
      </c>
      <c r="G7141">
        <v>7132</v>
      </c>
      <c r="H7141">
        <f ca="1" t="shared" si="226"/>
        <v>0.0317913030339853</v>
      </c>
    </row>
    <row r="7142" spans="2:8">
      <c r="B7142" s="31">
        <v>39136</v>
      </c>
      <c r="C7142">
        <v>136.689133</v>
      </c>
      <c r="D7142">
        <f t="shared" si="225"/>
        <v>0.77061063076609</v>
      </c>
      <c r="E7142">
        <v>-0.021786969707387</v>
      </c>
      <c r="G7142">
        <v>7133</v>
      </c>
      <c r="H7142">
        <f ca="1" t="shared" si="226"/>
        <v>-0.0393956054044505</v>
      </c>
    </row>
    <row r="7143" spans="2:8">
      <c r="B7143" s="31">
        <v>36188</v>
      </c>
      <c r="C7143">
        <v>31.355034</v>
      </c>
      <c r="D7143">
        <f t="shared" si="225"/>
        <v>-3.53619291243633</v>
      </c>
      <c r="E7143">
        <v>-0.0218008693596059</v>
      </c>
      <c r="G7143">
        <v>7134</v>
      </c>
      <c r="H7143">
        <f ca="1" t="shared" si="226"/>
        <v>0.00492019072421105</v>
      </c>
    </row>
    <row r="7144" spans="2:8">
      <c r="B7144" s="31">
        <v>40316</v>
      </c>
      <c r="C7144">
        <v>142.232483</v>
      </c>
      <c r="D7144">
        <f t="shared" si="225"/>
        <v>0.910792501597543</v>
      </c>
      <c r="E7144">
        <v>-0.0218165846123912</v>
      </c>
      <c r="G7144">
        <v>7135</v>
      </c>
      <c r="H7144">
        <f ca="1" t="shared" si="226"/>
        <v>-0.051041664487869</v>
      </c>
    </row>
    <row r="7145" spans="2:8">
      <c r="B7145" s="31">
        <v>36804</v>
      </c>
      <c r="C7145">
        <v>12.688204</v>
      </c>
      <c r="D7145">
        <f t="shared" si="225"/>
        <v>-32.5298633281747</v>
      </c>
      <c r="E7145">
        <v>-0.0218182967423916</v>
      </c>
      <c r="G7145">
        <v>7136</v>
      </c>
      <c r="H7145">
        <f ca="1" t="shared" si="226"/>
        <v>0.0204609885801875</v>
      </c>
    </row>
    <row r="7146" spans="2:8">
      <c r="B7146" s="31">
        <v>42184</v>
      </c>
      <c r="C7146">
        <v>425.433746</v>
      </c>
      <c r="D7146">
        <f t="shared" si="225"/>
        <v>0.88340943926907</v>
      </c>
      <c r="E7146">
        <v>-0.0218330447157335</v>
      </c>
      <c r="G7146">
        <v>7137</v>
      </c>
      <c r="H7146">
        <f ca="1" t="shared" si="226"/>
        <v>0.0119749413507152</v>
      </c>
    </row>
    <row r="7147" spans="2:8">
      <c r="B7147" s="31">
        <v>34597</v>
      </c>
      <c r="C7147">
        <v>49.601559</v>
      </c>
      <c r="D7147">
        <f t="shared" si="225"/>
        <v>0.041047621104006</v>
      </c>
      <c r="E7147">
        <v>-0.021834132269915</v>
      </c>
      <c r="G7147">
        <v>7138</v>
      </c>
      <c r="H7147">
        <f ca="1" t="shared" si="226"/>
        <v>-0.00622558703872249</v>
      </c>
    </row>
    <row r="7148" spans="2:8">
      <c r="B7148" s="31">
        <v>35485</v>
      </c>
      <c r="C7148">
        <v>47.565533</v>
      </c>
      <c r="D7148">
        <f t="shared" si="225"/>
        <v>0.6904687896591</v>
      </c>
      <c r="E7148">
        <v>-0.0218586428958969</v>
      </c>
      <c r="G7148">
        <v>7139</v>
      </c>
      <c r="H7148">
        <f ca="1" t="shared" si="226"/>
        <v>0.00966555517946024</v>
      </c>
    </row>
    <row r="7149" spans="2:8">
      <c r="B7149" s="31">
        <v>34114</v>
      </c>
      <c r="C7149">
        <v>14.723017</v>
      </c>
      <c r="D7149">
        <f t="shared" si="225"/>
        <v>-13.4555628781791</v>
      </c>
      <c r="E7149">
        <v>-0.0218976857800273</v>
      </c>
      <c r="G7149">
        <v>7140</v>
      </c>
      <c r="H7149">
        <f ca="1" t="shared" si="226"/>
        <v>-0.00130678602268909</v>
      </c>
    </row>
    <row r="7150" spans="2:8">
      <c r="B7150" s="31">
        <v>40596</v>
      </c>
      <c r="C7150">
        <v>212.829498</v>
      </c>
      <c r="D7150">
        <f t="shared" si="225"/>
        <v>0.902877433841431</v>
      </c>
      <c r="E7150">
        <v>-0.0219025795005165</v>
      </c>
      <c r="G7150">
        <v>7141</v>
      </c>
      <c r="H7150">
        <f ca="1" t="shared" si="226"/>
        <v>-0.003107057204933</v>
      </c>
    </row>
    <row r="7151" spans="2:8">
      <c r="B7151" s="31">
        <v>36119</v>
      </c>
      <c r="C7151">
        <v>20.670547</v>
      </c>
      <c r="D7151">
        <f t="shared" si="225"/>
        <v>-13.7940121274972</v>
      </c>
      <c r="E7151">
        <v>-0.0219267540428419</v>
      </c>
      <c r="G7151">
        <v>7142</v>
      </c>
      <c r="H7151">
        <f ca="1" t="shared" si="226"/>
        <v>-0.00664176384815334</v>
      </c>
    </row>
    <row r="7152" spans="2:8">
      <c r="B7152" s="31">
        <v>44336</v>
      </c>
      <c r="C7152">
        <v>305.800323</v>
      </c>
      <c r="D7152">
        <f t="shared" si="225"/>
        <v>0.908156450835404</v>
      </c>
      <c r="E7152">
        <v>-0.021936906194831</v>
      </c>
      <c r="G7152">
        <v>7143</v>
      </c>
      <c r="H7152">
        <f ca="1" t="shared" si="226"/>
        <v>-0.0220191902497585</v>
      </c>
    </row>
    <row r="7153" spans="2:8">
      <c r="B7153" s="31">
        <v>36300</v>
      </c>
      <c r="C7153">
        <v>28.085787</v>
      </c>
      <c r="D7153">
        <f t="shared" si="225"/>
        <v>0.625992570548228</v>
      </c>
      <c r="E7153">
        <v>-0.0219578322658361</v>
      </c>
      <c r="G7153">
        <v>7144</v>
      </c>
      <c r="H7153">
        <f ca="1" t="shared" si="226"/>
        <v>-0.0157957579228076</v>
      </c>
    </row>
    <row r="7154" spans="2:8">
      <c r="B7154" s="31">
        <v>37174</v>
      </c>
      <c r="C7154">
        <v>10.504293</v>
      </c>
      <c r="D7154">
        <f t="shared" si="225"/>
        <v>-0.862004991673404</v>
      </c>
      <c r="E7154">
        <v>-0.0219618778722185</v>
      </c>
      <c r="G7154">
        <v>7145</v>
      </c>
      <c r="H7154">
        <f ca="1" t="shared" si="226"/>
        <v>0.024947725305726</v>
      </c>
    </row>
    <row r="7155" spans="2:8">
      <c r="B7155" s="31">
        <v>33423</v>
      </c>
      <c r="C7155">
        <v>19.559046</v>
      </c>
      <c r="D7155">
        <f t="shared" si="225"/>
        <v>-1</v>
      </c>
      <c r="E7155">
        <v>-0.021977963546893</v>
      </c>
      <c r="G7155">
        <v>7146</v>
      </c>
      <c r="H7155">
        <f ca="1" t="shared" si="226"/>
        <v>0.0150165700145997</v>
      </c>
    </row>
    <row r="7156" spans="2:8">
      <c r="B7156" s="31">
        <v>33738</v>
      </c>
      <c r="C7156">
        <v>39.118092</v>
      </c>
      <c r="D7156">
        <f t="shared" si="225"/>
        <v>-2.35102356219214</v>
      </c>
      <c r="E7156">
        <v>-0.0219779891105119</v>
      </c>
      <c r="G7156">
        <v>7147</v>
      </c>
      <c r="H7156">
        <f ca="1" t="shared" si="226"/>
        <v>0.0320714195855584</v>
      </c>
    </row>
    <row r="7157" spans="2:8">
      <c r="B7157" s="31">
        <v>44133</v>
      </c>
      <c r="C7157">
        <v>131.085648</v>
      </c>
      <c r="D7157">
        <f t="shared" si="225"/>
        <v>0.504262335416002</v>
      </c>
      <c r="E7157">
        <v>-0.0219864649103311</v>
      </c>
      <c r="G7157">
        <v>7148</v>
      </c>
      <c r="H7157">
        <f ca="1" t="shared" si="226"/>
        <v>0.00177900551499826</v>
      </c>
    </row>
    <row r="7158" spans="2:8">
      <c r="B7158" s="31">
        <v>38272</v>
      </c>
      <c r="C7158">
        <v>64.984093</v>
      </c>
      <c r="D7158">
        <f t="shared" si="225"/>
        <v>-2.93564566639408</v>
      </c>
      <c r="E7158">
        <v>-0.0219927051994093</v>
      </c>
      <c r="G7158">
        <v>7149</v>
      </c>
      <c r="H7158">
        <f ca="1" t="shared" si="226"/>
        <v>-0.0458681497773722</v>
      </c>
    </row>
    <row r="7159" spans="2:8">
      <c r="B7159" s="31">
        <v>41178</v>
      </c>
      <c r="C7159">
        <v>255.754364</v>
      </c>
      <c r="D7159">
        <f t="shared" si="225"/>
        <v>-0.645662417709517</v>
      </c>
      <c r="E7159">
        <v>-0.022044949348352</v>
      </c>
      <c r="G7159">
        <v>7150</v>
      </c>
      <c r="H7159">
        <f ca="1" t="shared" si="226"/>
        <v>-0.0159015098354559</v>
      </c>
    </row>
    <row r="7160" spans="2:8">
      <c r="B7160" s="31">
        <v>44685</v>
      </c>
      <c r="C7160">
        <v>420.885345</v>
      </c>
      <c r="D7160">
        <f t="shared" si="225"/>
        <v>-1.30077313335773</v>
      </c>
      <c r="E7160">
        <v>-0.0220779794554263</v>
      </c>
      <c r="G7160">
        <v>7151</v>
      </c>
      <c r="H7160">
        <f ca="1" t="shared" si="226"/>
        <v>0.0348357864835513</v>
      </c>
    </row>
    <row r="7161" spans="2:8">
      <c r="B7161" s="31">
        <v>45400</v>
      </c>
      <c r="C7161">
        <v>968.361694</v>
      </c>
      <c r="D7161">
        <f t="shared" si="225"/>
        <v>0.713654534542132</v>
      </c>
      <c r="E7161">
        <v>-0.022082692998387</v>
      </c>
      <c r="G7161">
        <v>7152</v>
      </c>
      <c r="H7161">
        <f ca="1" t="shared" si="226"/>
        <v>0.0142666890960966</v>
      </c>
    </row>
    <row r="7162" spans="2:8">
      <c r="B7162" s="31">
        <v>41472</v>
      </c>
      <c r="C7162">
        <v>277.28598</v>
      </c>
      <c r="D7162">
        <f t="shared" si="225"/>
        <v>-0.639017789503818</v>
      </c>
      <c r="E7162">
        <v>-0.0220859164967519</v>
      </c>
      <c r="G7162">
        <v>7153</v>
      </c>
      <c r="H7162">
        <f ca="1" t="shared" si="226"/>
        <v>-0.0142522399098772</v>
      </c>
    </row>
    <row r="7163" spans="2:8">
      <c r="B7163" s="31">
        <v>42907</v>
      </c>
      <c r="C7163">
        <v>454.476654</v>
      </c>
      <c r="D7163">
        <f t="shared" si="225"/>
        <v>0.00138843655542315</v>
      </c>
      <c r="E7163">
        <v>-0.0220861927926446</v>
      </c>
      <c r="G7163">
        <v>7154</v>
      </c>
      <c r="H7163">
        <f ca="1" t="shared" si="226"/>
        <v>0.0125632905204925</v>
      </c>
    </row>
    <row r="7164" spans="2:8">
      <c r="B7164" s="31">
        <v>42158</v>
      </c>
      <c r="C7164">
        <v>453.845642</v>
      </c>
      <c r="D7164">
        <f t="shared" si="225"/>
        <v>0.613830752615225</v>
      </c>
      <c r="E7164">
        <v>-0.0221080232384384</v>
      </c>
      <c r="G7164">
        <v>7155</v>
      </c>
      <c r="H7164">
        <f ca="1" t="shared" si="226"/>
        <v>0.0271969397811557</v>
      </c>
    </row>
    <row r="7165" spans="2:8">
      <c r="B7165" s="31">
        <v>43614</v>
      </c>
      <c r="C7165">
        <v>175.26123</v>
      </c>
      <c r="D7165">
        <f t="shared" si="225"/>
        <v>0.411681299965771</v>
      </c>
      <c r="E7165">
        <v>-0.0221150793019083</v>
      </c>
      <c r="G7165">
        <v>7156</v>
      </c>
      <c r="H7165">
        <f ca="1" t="shared" si="226"/>
        <v>-0.0262090108621437</v>
      </c>
    </row>
    <row r="7166" spans="2:8">
      <c r="B7166" s="31">
        <v>44036</v>
      </c>
      <c r="C7166">
        <v>103.109459</v>
      </c>
      <c r="D7166">
        <f t="shared" si="225"/>
        <v>-1.91228902675166</v>
      </c>
      <c r="E7166">
        <v>-0.022168722658122</v>
      </c>
      <c r="G7166">
        <v>7157</v>
      </c>
      <c r="H7166">
        <f ca="1" t="shared" si="226"/>
        <v>0.000278363459890699</v>
      </c>
    </row>
    <row r="7167" spans="2:8">
      <c r="B7167" s="31">
        <v>44397</v>
      </c>
      <c r="C7167">
        <v>300.284546</v>
      </c>
      <c r="D7167">
        <f t="shared" si="225"/>
        <v>0.0834021375179259</v>
      </c>
      <c r="E7167">
        <v>-0.0221745044448608</v>
      </c>
      <c r="G7167">
        <v>7158</v>
      </c>
      <c r="H7167">
        <f ca="1" t="shared" si="226"/>
        <v>0.000447452346139374</v>
      </c>
    </row>
    <row r="7168" spans="2:8">
      <c r="B7168" s="31">
        <v>44431</v>
      </c>
      <c r="C7168">
        <v>275.240173</v>
      </c>
      <c r="D7168">
        <f t="shared" si="225"/>
        <v>0.944653667980364</v>
      </c>
      <c r="E7168">
        <v>-0.022206060740995</v>
      </c>
      <c r="G7168">
        <v>7159</v>
      </c>
      <c r="H7168">
        <f ca="1" t="shared" si="226"/>
        <v>-0.026734906077981</v>
      </c>
    </row>
    <row r="7169" spans="2:8">
      <c r="B7169" s="31">
        <v>36900</v>
      </c>
      <c r="C7169">
        <v>15.233534</v>
      </c>
      <c r="D7169">
        <f t="shared" si="225"/>
        <v>-15.9304017701999</v>
      </c>
      <c r="E7169">
        <v>-0.022210932801279</v>
      </c>
      <c r="G7169">
        <v>7160</v>
      </c>
      <c r="H7169">
        <f ca="1" t="shared" si="226"/>
        <v>0.0347485502377158</v>
      </c>
    </row>
    <row r="7170" spans="2:8">
      <c r="B7170" s="31">
        <v>40990</v>
      </c>
      <c r="C7170">
        <v>257.909851</v>
      </c>
      <c r="D7170">
        <f t="shared" si="225"/>
        <v>-0.274892648439396</v>
      </c>
      <c r="E7170">
        <v>-0.0222139130311856</v>
      </c>
      <c r="G7170">
        <v>7161</v>
      </c>
      <c r="H7170">
        <f ca="1" t="shared" si="226"/>
        <v>0.00400382981658282</v>
      </c>
    </row>
    <row r="7171" spans="2:8">
      <c r="B7171" s="31">
        <v>43182</v>
      </c>
      <c r="C7171">
        <v>328.807373</v>
      </c>
      <c r="D7171">
        <f t="shared" si="225"/>
        <v>0.89871896212011</v>
      </c>
      <c r="E7171">
        <v>-0.0222155206963684</v>
      </c>
      <c r="G7171">
        <v>7162</v>
      </c>
      <c r="H7171">
        <f ca="1" t="shared" si="226"/>
        <v>0.0208501400500412</v>
      </c>
    </row>
    <row r="7172" spans="2:8">
      <c r="B7172" s="31">
        <v>36503</v>
      </c>
      <c r="C7172">
        <v>33.301952</v>
      </c>
      <c r="D7172">
        <f t="shared" si="225"/>
        <v>0.128694768402765</v>
      </c>
      <c r="E7172">
        <v>-0.0222170760440709</v>
      </c>
      <c r="G7172">
        <v>7163</v>
      </c>
      <c r="H7172">
        <f ca="1" t="shared" si="226"/>
        <v>-0.0459560069762896</v>
      </c>
    </row>
    <row r="7173" spans="2:8">
      <c r="B7173" s="31">
        <v>33652</v>
      </c>
      <c r="C7173">
        <v>29.016165</v>
      </c>
      <c r="D7173">
        <f t="shared" si="225"/>
        <v>0.166666546044248</v>
      </c>
      <c r="E7173">
        <v>-0.0222221647829752</v>
      </c>
      <c r="G7173">
        <v>7164</v>
      </c>
      <c r="H7173">
        <f ca="1" t="shared" si="226"/>
        <v>0.0013139468540754</v>
      </c>
    </row>
    <row r="7174" spans="2:8">
      <c r="B7174" s="31">
        <v>34263</v>
      </c>
      <c r="C7174">
        <v>24.180141</v>
      </c>
      <c r="D7174">
        <f t="shared" si="225"/>
        <v>-0.599999809761242</v>
      </c>
      <c r="E7174">
        <v>-0.0222222442788899</v>
      </c>
      <c r="G7174">
        <v>7165</v>
      </c>
      <c r="H7174">
        <f ca="1" t="shared" si="226"/>
        <v>-0.0295916679887775</v>
      </c>
    </row>
    <row r="7175" spans="2:8">
      <c r="B7175" s="31">
        <v>34347</v>
      </c>
      <c r="C7175">
        <v>38.688221</v>
      </c>
      <c r="D7175">
        <f t="shared" si="225"/>
        <v>0</v>
      </c>
      <c r="E7175">
        <v>-0.0222222934468866</v>
      </c>
      <c r="G7175">
        <v>7166</v>
      </c>
      <c r="H7175">
        <f ca="1" t="shared" si="226"/>
        <v>0.0227364886165191</v>
      </c>
    </row>
    <row r="7176" spans="2:8">
      <c r="B7176" s="31">
        <v>33746</v>
      </c>
      <c r="C7176">
        <v>38.688221</v>
      </c>
      <c r="D7176">
        <f t="shared" si="225"/>
        <v>-2.70350916368059</v>
      </c>
      <c r="E7176">
        <v>-0.0222222934468866</v>
      </c>
      <c r="G7176">
        <v>7167</v>
      </c>
      <c r="H7176">
        <f ca="1" t="shared" si="226"/>
        <v>0.0123692988514489</v>
      </c>
    </row>
    <row r="7177" spans="2:8">
      <c r="B7177" s="31">
        <v>40276</v>
      </c>
      <c r="C7177">
        <v>143.282181</v>
      </c>
      <c r="D7177">
        <f t="shared" si="225"/>
        <v>0.446157202199484</v>
      </c>
      <c r="E7177">
        <v>-0.0222350188820757</v>
      </c>
      <c r="G7177">
        <v>7168</v>
      </c>
      <c r="H7177">
        <f ca="1" t="shared" si="226"/>
        <v>-0.0117342113404166</v>
      </c>
    </row>
    <row r="7178" spans="2:8">
      <c r="B7178" s="31">
        <v>38351</v>
      </c>
      <c r="C7178">
        <v>79.355804</v>
      </c>
      <c r="D7178">
        <f t="shared" ref="D7178:D7241" si="227">(C7178-C7179)/C7178</f>
        <v>0.764719402250653</v>
      </c>
      <c r="E7178">
        <v>-0.0222357270805296</v>
      </c>
      <c r="G7178">
        <v>7169</v>
      </c>
      <c r="H7178">
        <f ca="1" t="shared" si="226"/>
        <v>0.0367407116809448</v>
      </c>
    </row>
    <row r="7179" spans="2:8">
      <c r="B7179" s="31">
        <v>37280</v>
      </c>
      <c r="C7179">
        <v>18.670881</v>
      </c>
      <c r="D7179">
        <f t="shared" si="227"/>
        <v>-0.481054268408652</v>
      </c>
      <c r="E7179">
        <v>-0.0222406751989903</v>
      </c>
      <c r="G7179">
        <v>7170</v>
      </c>
      <c r="H7179">
        <f ca="1" t="shared" ref="H7179:H7242" si="228">_xlfn.NORM.INV(RAND(),N$12,N$13)</f>
        <v>0.0305229315911035</v>
      </c>
    </row>
    <row r="7180" spans="2:8">
      <c r="B7180" s="31">
        <v>37782</v>
      </c>
      <c r="C7180">
        <v>27.652588</v>
      </c>
      <c r="D7180">
        <f t="shared" si="227"/>
        <v>-10.6300919827106</v>
      </c>
      <c r="E7180">
        <v>-0.0222471039600343</v>
      </c>
      <c r="G7180">
        <v>7171</v>
      </c>
      <c r="H7180">
        <f ca="1" t="shared" si="228"/>
        <v>0.00898881805857776</v>
      </c>
    </row>
    <row r="7181" spans="2:8">
      <c r="B7181" s="31">
        <v>43234</v>
      </c>
      <c r="C7181">
        <v>321.602142</v>
      </c>
      <c r="D7181">
        <f t="shared" si="227"/>
        <v>0.0803221857894218</v>
      </c>
      <c r="E7181">
        <v>-0.0222495968325981</v>
      </c>
      <c r="G7181">
        <v>7172</v>
      </c>
      <c r="H7181">
        <f ca="1" t="shared" si="228"/>
        <v>0.00680348463791287</v>
      </c>
    </row>
    <row r="7182" spans="2:8">
      <c r="B7182" s="31">
        <v>41022</v>
      </c>
      <c r="C7182">
        <v>295.770355</v>
      </c>
      <c r="D7182">
        <f t="shared" si="227"/>
        <v>0.573840877325248</v>
      </c>
      <c r="E7182">
        <v>-0.0222760425060179</v>
      </c>
      <c r="G7182">
        <v>7173</v>
      </c>
      <c r="H7182">
        <f ca="1" t="shared" si="228"/>
        <v>0.0322726679963667</v>
      </c>
    </row>
    <row r="7183" spans="2:8">
      <c r="B7183" s="31">
        <v>40233</v>
      </c>
      <c r="C7183">
        <v>126.045235</v>
      </c>
      <c r="D7183">
        <f t="shared" si="227"/>
        <v>0.414379186964109</v>
      </c>
      <c r="E7183">
        <v>-0.0222806677301209</v>
      </c>
      <c r="G7183">
        <v>7174</v>
      </c>
      <c r="H7183">
        <f ca="1" t="shared" si="228"/>
        <v>-0.00765567428077842</v>
      </c>
    </row>
    <row r="7184" spans="2:8">
      <c r="B7184" s="31">
        <v>38376</v>
      </c>
      <c r="C7184">
        <v>73.814713</v>
      </c>
      <c r="D7184">
        <f t="shared" si="227"/>
        <v>-4.50308966181309</v>
      </c>
      <c r="E7184">
        <v>-0.0222822786020994</v>
      </c>
      <c r="G7184">
        <v>7175</v>
      </c>
      <c r="H7184">
        <f ca="1" t="shared" si="228"/>
        <v>0.0107577234641742</v>
      </c>
    </row>
    <row r="7185" spans="2:8">
      <c r="B7185" s="31">
        <v>41789</v>
      </c>
      <c r="C7185">
        <v>406.208984</v>
      </c>
      <c r="D7185">
        <f t="shared" si="227"/>
        <v>-0.11751592131207</v>
      </c>
      <c r="E7185">
        <v>-0.0222864297851177</v>
      </c>
      <c r="G7185">
        <v>7176</v>
      </c>
      <c r="H7185">
        <f ca="1" t="shared" si="228"/>
        <v>-0.0108593662685818</v>
      </c>
    </row>
    <row r="7186" spans="2:8">
      <c r="B7186" s="31">
        <v>42531</v>
      </c>
      <c r="C7186">
        <v>453.945007</v>
      </c>
      <c r="D7186">
        <f t="shared" si="227"/>
        <v>0.893984206769786</v>
      </c>
      <c r="E7186">
        <v>-0.022321875653982</v>
      </c>
      <c r="G7186">
        <v>7177</v>
      </c>
      <c r="H7186">
        <f ca="1" t="shared" si="228"/>
        <v>0.0149612437718565</v>
      </c>
    </row>
    <row r="7187" spans="2:8">
      <c r="B7187" s="31">
        <v>35671</v>
      </c>
      <c r="C7187">
        <v>48.12534</v>
      </c>
      <c r="D7187">
        <f t="shared" si="227"/>
        <v>-1.81732866718448</v>
      </c>
      <c r="E7187">
        <v>-0.0223792081261141</v>
      </c>
      <c r="G7187">
        <v>7178</v>
      </c>
      <c r="H7187">
        <f ca="1" t="shared" si="228"/>
        <v>0.0374309646701491</v>
      </c>
    </row>
    <row r="7188" spans="2:8">
      <c r="B7188" s="31">
        <v>39049</v>
      </c>
      <c r="C7188">
        <v>135.5849</v>
      </c>
      <c r="D7188">
        <f t="shared" si="227"/>
        <v>0.804307854340712</v>
      </c>
      <c r="E7188">
        <v>-0.0223962255383895</v>
      </c>
      <c r="G7188">
        <v>7179</v>
      </c>
      <c r="H7188">
        <f ca="1" t="shared" si="228"/>
        <v>-0.059332416544751</v>
      </c>
    </row>
    <row r="7189" spans="2:8">
      <c r="B7189" s="31">
        <v>36325</v>
      </c>
      <c r="C7189">
        <v>26.5329</v>
      </c>
      <c r="D7189">
        <f t="shared" si="227"/>
        <v>-2.8194380184601</v>
      </c>
      <c r="E7189">
        <v>-0.0224029035650079</v>
      </c>
      <c r="G7189">
        <v>7180</v>
      </c>
      <c r="H7189">
        <f ca="1" t="shared" si="228"/>
        <v>-0.0411437852154584</v>
      </c>
    </row>
    <row r="7190" spans="2:8">
      <c r="B7190" s="31">
        <v>40067</v>
      </c>
      <c r="C7190">
        <v>101.340767</v>
      </c>
      <c r="D7190">
        <f t="shared" si="227"/>
        <v>-4.01903607064667</v>
      </c>
      <c r="E7190">
        <v>-0.0224423207690938</v>
      </c>
      <c r="G7190">
        <v>7181</v>
      </c>
      <c r="H7190">
        <f ca="1" t="shared" si="228"/>
        <v>-0.0396049268342471</v>
      </c>
    </row>
    <row r="7191" spans="2:8">
      <c r="B7191" s="31">
        <v>42117</v>
      </c>
      <c r="C7191">
        <v>508.632965</v>
      </c>
      <c r="D7191">
        <f t="shared" si="227"/>
        <v>0.691183564950416</v>
      </c>
      <c r="E7191">
        <v>-0.0224610058453446</v>
      </c>
      <c r="G7191">
        <v>7182</v>
      </c>
      <c r="H7191">
        <f ca="1" t="shared" si="228"/>
        <v>-0.0713491799632442</v>
      </c>
    </row>
    <row r="7192" spans="2:8">
      <c r="B7192" s="31">
        <v>43880</v>
      </c>
      <c r="C7192">
        <v>157.074219</v>
      </c>
      <c r="D7192">
        <f t="shared" si="227"/>
        <v>0.754543296503674</v>
      </c>
      <c r="E7192">
        <v>-0.0224612990117747</v>
      </c>
      <c r="G7192">
        <v>7183</v>
      </c>
      <c r="H7192">
        <f ca="1" t="shared" si="228"/>
        <v>0.00298764175609671</v>
      </c>
    </row>
    <row r="7193" spans="2:8">
      <c r="B7193" s="31">
        <v>34752</v>
      </c>
      <c r="C7193">
        <v>38.55492</v>
      </c>
      <c r="D7193">
        <f t="shared" si="227"/>
        <v>0.00769222190060314</v>
      </c>
      <c r="E7193">
        <v>-0.0224720736030576</v>
      </c>
      <c r="G7193">
        <v>7184</v>
      </c>
      <c r="H7193">
        <f ca="1" t="shared" si="228"/>
        <v>-0.00675288786723359</v>
      </c>
    </row>
    <row r="7194" spans="2:8">
      <c r="B7194" s="31">
        <v>34351</v>
      </c>
      <c r="C7194">
        <v>38.258347</v>
      </c>
      <c r="D7194">
        <f t="shared" si="227"/>
        <v>-0.126432043705391</v>
      </c>
      <c r="E7194">
        <v>-0.0224720895547316</v>
      </c>
      <c r="G7194">
        <v>7185</v>
      </c>
      <c r="H7194">
        <f ca="1" t="shared" si="228"/>
        <v>-0.0164884203011936</v>
      </c>
    </row>
    <row r="7195" spans="2:8">
      <c r="B7195" s="31">
        <v>35408</v>
      </c>
      <c r="C7195">
        <v>43.095428</v>
      </c>
      <c r="D7195">
        <f t="shared" si="227"/>
        <v>-4.16510670227013</v>
      </c>
      <c r="E7195">
        <v>-0.0224850301985631</v>
      </c>
      <c r="G7195">
        <v>7186</v>
      </c>
      <c r="H7195">
        <f ca="1" t="shared" si="228"/>
        <v>-5.36159354699804e-6</v>
      </c>
    </row>
    <row r="7196" spans="2:8">
      <c r="B7196" s="31">
        <v>40680</v>
      </c>
      <c r="C7196">
        <v>222.592484</v>
      </c>
      <c r="D7196">
        <f t="shared" si="227"/>
        <v>0.454733404206047</v>
      </c>
      <c r="E7196">
        <v>-0.0224979429224573</v>
      </c>
      <c r="G7196">
        <v>7187</v>
      </c>
      <c r="H7196">
        <f ca="1" t="shared" si="228"/>
        <v>0.0278939203673775</v>
      </c>
    </row>
    <row r="7197" spans="2:8">
      <c r="B7197" s="31">
        <v>39223</v>
      </c>
      <c r="C7197">
        <v>121.372246</v>
      </c>
      <c r="D7197">
        <f t="shared" si="227"/>
        <v>-0.0990572754169845</v>
      </c>
      <c r="E7197">
        <v>-0.0225378790469116</v>
      </c>
      <c r="G7197">
        <v>7188</v>
      </c>
      <c r="H7197">
        <f ca="1" t="shared" si="228"/>
        <v>-0.00400984199175703</v>
      </c>
    </row>
    <row r="7198" spans="2:8">
      <c r="B7198" s="31">
        <v>40781</v>
      </c>
      <c r="C7198">
        <v>133.39505</v>
      </c>
      <c r="D7198">
        <f t="shared" si="227"/>
        <v>0.4771117668909</v>
      </c>
      <c r="E7198">
        <v>-0.0225482729681498</v>
      </c>
      <c r="G7198">
        <v>7189</v>
      </c>
      <c r="H7198">
        <f ca="1" t="shared" si="228"/>
        <v>-0.00949287377764516</v>
      </c>
    </row>
    <row r="7199" spans="2:8">
      <c r="B7199" s="31">
        <v>38490</v>
      </c>
      <c r="C7199">
        <v>69.750702</v>
      </c>
      <c r="D7199">
        <f t="shared" si="227"/>
        <v>-1.49558253908326</v>
      </c>
      <c r="E7199">
        <v>-0.0225506260854549</v>
      </c>
      <c r="G7199">
        <v>7190</v>
      </c>
      <c r="H7199">
        <f ca="1" t="shared" si="228"/>
        <v>-0.0109730384423936</v>
      </c>
    </row>
    <row r="7200" spans="2:8">
      <c r="B7200" s="31">
        <v>43608</v>
      </c>
      <c r="C7200">
        <v>174.068634</v>
      </c>
      <c r="D7200">
        <f t="shared" si="227"/>
        <v>0.782741283533023</v>
      </c>
      <c r="E7200">
        <v>-0.0225521905342233</v>
      </c>
      <c r="G7200">
        <v>7191</v>
      </c>
      <c r="H7200">
        <f ca="1" t="shared" si="228"/>
        <v>0.00783637996203781</v>
      </c>
    </row>
    <row r="7201" spans="2:8">
      <c r="B7201" s="31">
        <v>35941</v>
      </c>
      <c r="C7201">
        <v>37.817928</v>
      </c>
      <c r="D7201">
        <f t="shared" si="227"/>
        <v>-6.74436140446404</v>
      </c>
      <c r="E7201">
        <v>-0.0225534566568533</v>
      </c>
      <c r="G7201">
        <v>7192</v>
      </c>
      <c r="H7201">
        <f ca="1" t="shared" si="228"/>
        <v>0.0476971770125111</v>
      </c>
    </row>
    <row r="7202" spans="2:8">
      <c r="B7202" s="31">
        <v>41516</v>
      </c>
      <c r="C7202">
        <v>292.875702</v>
      </c>
      <c r="D7202">
        <f t="shared" si="227"/>
        <v>0.951197228372328</v>
      </c>
      <c r="E7202">
        <v>-0.0225562276245095</v>
      </c>
      <c r="G7202">
        <v>7193</v>
      </c>
      <c r="H7202">
        <f ca="1" t="shared" si="228"/>
        <v>0.0343964679458699</v>
      </c>
    </row>
    <row r="7203" spans="2:8">
      <c r="B7203" s="31">
        <v>33289</v>
      </c>
      <c r="C7203">
        <v>14.293146</v>
      </c>
      <c r="D7203">
        <f t="shared" si="227"/>
        <v>-8.67537727523388</v>
      </c>
      <c r="E7203">
        <v>-0.0225562657794162</v>
      </c>
      <c r="G7203">
        <v>7194</v>
      </c>
      <c r="H7203">
        <f ca="1" t="shared" si="228"/>
        <v>-0.0127760158791103</v>
      </c>
    </row>
    <row r="7204" spans="2:8">
      <c r="B7204" s="31">
        <v>40366</v>
      </c>
      <c r="C7204">
        <v>138.29158</v>
      </c>
      <c r="D7204">
        <f t="shared" si="227"/>
        <v>0.642013136302297</v>
      </c>
      <c r="E7204">
        <v>-0.0225713669624716</v>
      </c>
      <c r="G7204">
        <v>7195</v>
      </c>
      <c r="H7204">
        <f ca="1" t="shared" si="228"/>
        <v>-0.0322645755631956</v>
      </c>
    </row>
    <row r="7205" spans="2:8">
      <c r="B7205" s="31">
        <v>35031</v>
      </c>
      <c r="C7205">
        <v>49.506569</v>
      </c>
      <c r="D7205">
        <f t="shared" si="227"/>
        <v>-11.501172056581</v>
      </c>
      <c r="E7205">
        <v>-0.0225987383613678</v>
      </c>
      <c r="G7205">
        <v>7196</v>
      </c>
      <c r="H7205">
        <f ca="1" t="shared" si="228"/>
        <v>-0.00304080214097173</v>
      </c>
    </row>
    <row r="7206" spans="2:8">
      <c r="B7206" s="31">
        <v>45181</v>
      </c>
      <c r="C7206">
        <v>618.890137</v>
      </c>
      <c r="D7206">
        <f t="shared" si="227"/>
        <v>0.546355850230652</v>
      </c>
      <c r="E7206">
        <v>-0.0226320863148609</v>
      </c>
      <c r="G7206">
        <v>7197</v>
      </c>
      <c r="H7206">
        <f ca="1" t="shared" si="228"/>
        <v>-0.0372749654385832</v>
      </c>
    </row>
    <row r="7207" spans="2:8">
      <c r="B7207" s="31">
        <v>43251</v>
      </c>
      <c r="C7207">
        <v>280.75589</v>
      </c>
      <c r="D7207">
        <f t="shared" si="227"/>
        <v>0.752897586583135</v>
      </c>
      <c r="E7207">
        <v>-0.0226548194589968</v>
      </c>
      <c r="G7207">
        <v>7198</v>
      </c>
      <c r="H7207">
        <f ca="1" t="shared" si="228"/>
        <v>0.00526982782164701</v>
      </c>
    </row>
    <row r="7208" spans="2:8">
      <c r="B7208" s="31">
        <v>38468</v>
      </c>
      <c r="C7208">
        <v>69.375458</v>
      </c>
      <c r="D7208">
        <f t="shared" si="227"/>
        <v>0.775541878224429</v>
      </c>
      <c r="E7208">
        <v>-0.022672153025642</v>
      </c>
      <c r="G7208">
        <v>7199</v>
      </c>
      <c r="H7208">
        <f ca="1" t="shared" si="228"/>
        <v>0.00310920944423686</v>
      </c>
    </row>
    <row r="7209" spans="2:8">
      <c r="B7209" s="31">
        <v>36899</v>
      </c>
      <c r="C7209">
        <v>15.571885</v>
      </c>
      <c r="D7209">
        <f t="shared" si="227"/>
        <v>-0.518300514035391</v>
      </c>
      <c r="E7209">
        <v>-0.0227161323115345</v>
      </c>
      <c r="G7209">
        <v>7200</v>
      </c>
      <c r="H7209">
        <f ca="1" t="shared" si="228"/>
        <v>0.0180906148358983</v>
      </c>
    </row>
    <row r="7210" spans="2:8">
      <c r="B7210" s="31">
        <v>34264</v>
      </c>
      <c r="C7210">
        <v>23.642801</v>
      </c>
      <c r="D7210">
        <f t="shared" si="227"/>
        <v>-11.7482689128078</v>
      </c>
      <c r="E7210">
        <v>-0.0227274255702613</v>
      </c>
      <c r="G7210">
        <v>7201</v>
      </c>
      <c r="H7210">
        <f ca="1" t="shared" si="228"/>
        <v>0.0215467385956704</v>
      </c>
    </row>
    <row r="7211" spans="2:8">
      <c r="B7211" s="31">
        <v>42271</v>
      </c>
      <c r="C7211">
        <v>301.404785</v>
      </c>
      <c r="D7211">
        <f t="shared" si="227"/>
        <v>0.903587688563073</v>
      </c>
      <c r="E7211">
        <v>-0.0227421206999086</v>
      </c>
      <c r="G7211">
        <v>7202</v>
      </c>
      <c r="H7211">
        <f ca="1" t="shared" si="228"/>
        <v>0.0134337491411019</v>
      </c>
    </row>
    <row r="7212" spans="2:8">
      <c r="B7212" s="31">
        <v>36318</v>
      </c>
      <c r="C7212">
        <v>29.059132</v>
      </c>
      <c r="D7212">
        <f t="shared" si="227"/>
        <v>-0.0148361279338969</v>
      </c>
      <c r="E7212">
        <v>-0.0227563920353849</v>
      </c>
      <c r="G7212">
        <v>7203</v>
      </c>
      <c r="H7212">
        <f ca="1" t="shared" si="228"/>
        <v>0.0459246507903182</v>
      </c>
    </row>
    <row r="7213" spans="2:8">
      <c r="B7213" s="31">
        <v>39896</v>
      </c>
      <c r="C7213">
        <v>29.490257</v>
      </c>
      <c r="D7213">
        <f t="shared" si="227"/>
        <v>-1.51980615157067</v>
      </c>
      <c r="E7213">
        <v>-0.0227764376553247</v>
      </c>
      <c r="G7213">
        <v>7204</v>
      </c>
      <c r="H7213">
        <f ca="1" t="shared" si="228"/>
        <v>-0.0418459028082193</v>
      </c>
    </row>
    <row r="7214" spans="2:8">
      <c r="B7214" s="31">
        <v>38412</v>
      </c>
      <c r="C7214">
        <v>74.309731</v>
      </c>
      <c r="D7214">
        <f t="shared" si="227"/>
        <v>0.339426945308145</v>
      </c>
      <c r="E7214">
        <v>-0.0227786048640117</v>
      </c>
      <c r="G7214">
        <v>7205</v>
      </c>
      <c r="H7214">
        <f ca="1" t="shared" si="228"/>
        <v>-0.0487311205444346</v>
      </c>
    </row>
    <row r="7215" spans="2:8">
      <c r="B7215" s="31">
        <v>35024</v>
      </c>
      <c r="C7215">
        <v>49.087006</v>
      </c>
      <c r="D7215">
        <f t="shared" si="227"/>
        <v>0.656607962604197</v>
      </c>
      <c r="E7215">
        <v>-0.0227923454936321</v>
      </c>
      <c r="G7215">
        <v>7206</v>
      </c>
      <c r="H7215">
        <f ca="1" t="shared" si="228"/>
        <v>-0.0222459828593444</v>
      </c>
    </row>
    <row r="7216" spans="2:8">
      <c r="B7216" s="31">
        <v>36942</v>
      </c>
      <c r="C7216">
        <v>16.856087</v>
      </c>
      <c r="D7216">
        <f t="shared" si="227"/>
        <v>-29.8752399059165</v>
      </c>
      <c r="E7216">
        <v>-0.022809979564059</v>
      </c>
      <c r="G7216">
        <v>7207</v>
      </c>
      <c r="H7216">
        <f ca="1" t="shared" si="228"/>
        <v>0.0180923763968298</v>
      </c>
    </row>
    <row r="7217" spans="2:8">
      <c r="B7217" s="31">
        <v>41962</v>
      </c>
      <c r="C7217">
        <v>520.43573</v>
      </c>
      <c r="D7217">
        <f t="shared" si="227"/>
        <v>0.861726716956962</v>
      </c>
      <c r="E7217">
        <v>-0.0228516631630959</v>
      </c>
      <c r="G7217">
        <v>7208</v>
      </c>
      <c r="H7217">
        <f ca="1" t="shared" si="228"/>
        <v>0.0213900632003609</v>
      </c>
    </row>
    <row r="7218" spans="2:8">
      <c r="B7218" s="31">
        <v>38432</v>
      </c>
      <c r="C7218">
        <v>71.962357</v>
      </c>
      <c r="D7218">
        <f t="shared" si="227"/>
        <v>-3.52205059097772</v>
      </c>
      <c r="E7218">
        <v>-0.0228557271963729</v>
      </c>
      <c r="G7218">
        <v>7209</v>
      </c>
      <c r="H7218">
        <f ca="1" t="shared" si="228"/>
        <v>-0.0217693013618107</v>
      </c>
    </row>
    <row r="7219" spans="2:8">
      <c r="B7219" s="31">
        <v>41547</v>
      </c>
      <c r="C7219">
        <v>325.417419</v>
      </c>
      <c r="D7219">
        <f t="shared" si="227"/>
        <v>0.196448500502673</v>
      </c>
      <c r="E7219">
        <v>-0.0228571384496169</v>
      </c>
      <c r="G7219">
        <v>7210</v>
      </c>
      <c r="H7219">
        <f ca="1" t="shared" si="228"/>
        <v>0.0401382511213636</v>
      </c>
    </row>
    <row r="7220" spans="2:8">
      <c r="B7220" s="31">
        <v>41379</v>
      </c>
      <c r="C7220">
        <v>261.489655</v>
      </c>
      <c r="D7220">
        <f t="shared" si="227"/>
        <v>0.881566752612068</v>
      </c>
      <c r="E7220">
        <v>-0.0228625946980578</v>
      </c>
      <c r="G7220">
        <v>7211</v>
      </c>
      <c r="H7220">
        <f ca="1" t="shared" si="228"/>
        <v>0.00903895942541077</v>
      </c>
    </row>
    <row r="7221" spans="2:8">
      <c r="B7221" s="31">
        <v>36514</v>
      </c>
      <c r="C7221">
        <v>30.969069</v>
      </c>
      <c r="D7221">
        <f t="shared" si="227"/>
        <v>-14.4004349953174</v>
      </c>
      <c r="E7221">
        <v>-0.0229158971488616</v>
      </c>
      <c r="G7221">
        <v>7212</v>
      </c>
      <c r="H7221">
        <f ca="1" t="shared" si="228"/>
        <v>-0.00889723352149894</v>
      </c>
    </row>
    <row r="7222" spans="2:8">
      <c r="B7222" s="31">
        <v>44494</v>
      </c>
      <c r="C7222">
        <v>476.937134</v>
      </c>
      <c r="D7222">
        <f t="shared" si="227"/>
        <v>0.582100417871845</v>
      </c>
      <c r="E7222">
        <v>-0.0229214653686412</v>
      </c>
      <c r="G7222">
        <v>7213</v>
      </c>
      <c r="H7222">
        <f ca="1" t="shared" si="228"/>
        <v>-0.0146652883293352</v>
      </c>
    </row>
    <row r="7223" spans="2:8">
      <c r="B7223" s="31">
        <v>43563</v>
      </c>
      <c r="C7223">
        <v>199.311829</v>
      </c>
      <c r="D7223">
        <f t="shared" si="227"/>
        <v>0.931131403144166</v>
      </c>
      <c r="E7223">
        <v>-0.0229368925213165</v>
      </c>
      <c r="G7223">
        <v>7214</v>
      </c>
      <c r="H7223">
        <f ca="1" t="shared" si="228"/>
        <v>0.0146809674657468</v>
      </c>
    </row>
    <row r="7224" spans="2:8">
      <c r="B7224" s="31">
        <v>36790</v>
      </c>
      <c r="C7224">
        <v>13.726326</v>
      </c>
      <c r="D7224">
        <f t="shared" si="227"/>
        <v>-7.66300953365088</v>
      </c>
      <c r="E7224">
        <v>-0.0229692927298973</v>
      </c>
      <c r="G7224">
        <v>7215</v>
      </c>
      <c r="H7224">
        <f ca="1" t="shared" si="228"/>
        <v>-0.0640617605178538</v>
      </c>
    </row>
    <row r="7225" spans="2:8">
      <c r="B7225" s="31">
        <v>43742</v>
      </c>
      <c r="C7225">
        <v>118.911293</v>
      </c>
      <c r="D7225">
        <f t="shared" si="227"/>
        <v>-3.83665632161615</v>
      </c>
      <c r="E7225">
        <v>-0.0229837295604884</v>
      </c>
      <c r="G7225">
        <v>7216</v>
      </c>
      <c r="H7225">
        <f ca="1" t="shared" si="228"/>
        <v>-0.000355821844290329</v>
      </c>
    </row>
    <row r="7226" spans="2:8">
      <c r="B7226" s="31">
        <v>42034</v>
      </c>
      <c r="C7226">
        <v>575.133057</v>
      </c>
      <c r="D7226">
        <f t="shared" si="227"/>
        <v>0.934973995069805</v>
      </c>
      <c r="E7226">
        <v>-0.0229855088993781</v>
      </c>
      <c r="G7226">
        <v>7217</v>
      </c>
      <c r="H7226">
        <f ca="1" t="shared" si="228"/>
        <v>0.000110014878001483</v>
      </c>
    </row>
    <row r="7227" spans="2:8">
      <c r="B7227" s="31">
        <v>34379</v>
      </c>
      <c r="C7227">
        <v>37.398605</v>
      </c>
      <c r="D7227">
        <f t="shared" si="227"/>
        <v>-2.35228739146821</v>
      </c>
      <c r="E7227">
        <v>-0.0229886114736097</v>
      </c>
      <c r="G7227">
        <v>7218</v>
      </c>
      <c r="H7227">
        <f ca="1" t="shared" si="228"/>
        <v>-0.0118807615780086</v>
      </c>
    </row>
    <row r="7228" spans="2:8">
      <c r="B7228" s="31">
        <v>39199</v>
      </c>
      <c r="C7228">
        <v>125.370872</v>
      </c>
      <c r="D7228">
        <f t="shared" si="227"/>
        <v>0.6795561890963</v>
      </c>
      <c r="E7228">
        <v>-0.0230199005076714</v>
      </c>
      <c r="G7228">
        <v>7219</v>
      </c>
      <c r="H7228">
        <f ca="1" t="shared" si="228"/>
        <v>-0.011974133279625</v>
      </c>
    </row>
    <row r="7229" spans="2:8">
      <c r="B7229" s="31">
        <v>35908</v>
      </c>
      <c r="C7229">
        <v>40.17432</v>
      </c>
      <c r="D7229">
        <f t="shared" si="227"/>
        <v>0.534304550767754</v>
      </c>
      <c r="E7229">
        <v>-0.0230302591307083</v>
      </c>
      <c r="G7229">
        <v>7220</v>
      </c>
      <c r="H7229">
        <f ca="1" t="shared" si="228"/>
        <v>-0.00384918967927655</v>
      </c>
    </row>
    <row r="7230" spans="2:8">
      <c r="B7230" s="31">
        <v>36039</v>
      </c>
      <c r="C7230">
        <v>18.708998</v>
      </c>
      <c r="D7230">
        <f t="shared" si="227"/>
        <v>-0.246480329946051</v>
      </c>
      <c r="E7230">
        <v>-0.0230341571472721</v>
      </c>
      <c r="G7230">
        <v>7221</v>
      </c>
      <c r="H7230">
        <f ca="1" t="shared" si="228"/>
        <v>-0.0309006245509426</v>
      </c>
    </row>
    <row r="7231" spans="2:8">
      <c r="B7231" s="31">
        <v>33576</v>
      </c>
      <c r="C7231">
        <v>23.320398</v>
      </c>
      <c r="D7231">
        <f t="shared" si="227"/>
        <v>-3.1797529784869</v>
      </c>
      <c r="E7231">
        <v>-0.0230415878837059</v>
      </c>
      <c r="G7231">
        <v>7222</v>
      </c>
      <c r="H7231">
        <f ca="1" t="shared" si="228"/>
        <v>-0.0157239000898602</v>
      </c>
    </row>
    <row r="7232" spans="2:8">
      <c r="B7232" s="31">
        <v>40109</v>
      </c>
      <c r="C7232">
        <v>97.473503</v>
      </c>
      <c r="D7232">
        <f t="shared" si="227"/>
        <v>0.764114715360132</v>
      </c>
      <c r="E7232">
        <v>-0.0230493819433165</v>
      </c>
      <c r="G7232">
        <v>7223</v>
      </c>
      <c r="H7232">
        <f ca="1" t="shared" si="228"/>
        <v>0.0175157208873485</v>
      </c>
    </row>
    <row r="7233" spans="2:8">
      <c r="B7233" s="31">
        <v>37735</v>
      </c>
      <c r="C7233">
        <v>22.992565</v>
      </c>
      <c r="D7233">
        <f t="shared" si="227"/>
        <v>0.173913132353872</v>
      </c>
      <c r="E7233">
        <v>-0.0230769381319571</v>
      </c>
      <c r="G7233">
        <v>7224</v>
      </c>
      <c r="H7233">
        <f ca="1" t="shared" si="228"/>
        <v>0.0150079800059696</v>
      </c>
    </row>
    <row r="7234" spans="2:8">
      <c r="B7234" s="31">
        <v>36707</v>
      </c>
      <c r="C7234">
        <v>18.993856</v>
      </c>
      <c r="D7234">
        <f t="shared" si="227"/>
        <v>-7.93424779044339</v>
      </c>
      <c r="E7234">
        <v>-0.0230769886851832</v>
      </c>
      <c r="G7234">
        <v>7225</v>
      </c>
      <c r="H7234">
        <f ca="1" t="shared" si="228"/>
        <v>0.0416874441222291</v>
      </c>
    </row>
    <row r="7235" spans="2:8">
      <c r="B7235" s="31">
        <v>43395</v>
      </c>
      <c r="C7235">
        <v>169.695816</v>
      </c>
      <c r="D7235">
        <f t="shared" si="227"/>
        <v>-1.55636895019262</v>
      </c>
      <c r="E7235">
        <v>-0.0231331454866276</v>
      </c>
      <c r="G7235">
        <v>7226</v>
      </c>
      <c r="H7235">
        <f ca="1" t="shared" si="228"/>
        <v>-0.00718666894825557</v>
      </c>
    </row>
    <row r="7236" spans="2:8">
      <c r="B7236" s="31">
        <v>42859</v>
      </c>
      <c r="C7236">
        <v>433.805115</v>
      </c>
      <c r="D7236">
        <f t="shared" si="227"/>
        <v>0.887320129915942</v>
      </c>
      <c r="E7236">
        <v>-0.0231385653440255</v>
      </c>
      <c r="G7236">
        <v>7227</v>
      </c>
      <c r="H7236">
        <f ca="1" t="shared" si="228"/>
        <v>0.0203073853116736</v>
      </c>
    </row>
    <row r="7237" spans="2:8">
      <c r="B7237" s="31">
        <v>35447</v>
      </c>
      <c r="C7237">
        <v>48.881104</v>
      </c>
      <c r="D7237">
        <f t="shared" si="227"/>
        <v>-18.2904833941557</v>
      </c>
      <c r="E7237">
        <v>-0.0231514410967477</v>
      </c>
      <c r="G7237">
        <v>7228</v>
      </c>
      <c r="H7237">
        <f ca="1" t="shared" si="228"/>
        <v>0.00658137833059912</v>
      </c>
    </row>
    <row r="7238" spans="2:8">
      <c r="B7238" s="31">
        <v>45366</v>
      </c>
      <c r="C7238">
        <v>942.940125</v>
      </c>
      <c r="D7238">
        <f t="shared" si="227"/>
        <v>0.971774838831893</v>
      </c>
      <c r="E7238">
        <v>-0.0231537935666913</v>
      </c>
      <c r="G7238">
        <v>7229</v>
      </c>
      <c r="H7238">
        <f ca="1" t="shared" si="228"/>
        <v>0.00582255950668332</v>
      </c>
    </row>
    <row r="7239" spans="2:8">
      <c r="B7239" s="31">
        <v>36228</v>
      </c>
      <c r="C7239">
        <v>26.614637</v>
      </c>
      <c r="D7239">
        <f t="shared" si="227"/>
        <v>-0.578850577597583</v>
      </c>
      <c r="E7239">
        <v>-0.0231709340991576</v>
      </c>
      <c r="G7239">
        <v>7230</v>
      </c>
      <c r="H7239">
        <f ca="1" t="shared" si="228"/>
        <v>0.0158881010412483</v>
      </c>
    </row>
    <row r="7240" spans="2:8">
      <c r="B7240" s="31">
        <v>34813</v>
      </c>
      <c r="C7240">
        <v>42.020535</v>
      </c>
      <c r="D7240">
        <f t="shared" si="227"/>
        <v>0.0298304388556691</v>
      </c>
      <c r="E7240">
        <v>-0.0231958969584751</v>
      </c>
      <c r="G7240">
        <v>7231</v>
      </c>
      <c r="H7240">
        <f ca="1" t="shared" si="228"/>
        <v>0.00688044185776795</v>
      </c>
    </row>
    <row r="7241" spans="2:8">
      <c r="B7241" s="31">
        <v>35804</v>
      </c>
      <c r="C7241">
        <v>40.767044</v>
      </c>
      <c r="D7241">
        <f t="shared" si="227"/>
        <v>0.724036724369812</v>
      </c>
      <c r="E7241">
        <v>-0.0232267024315034</v>
      </c>
      <c r="G7241">
        <v>7232</v>
      </c>
      <c r="H7241">
        <f ca="1" t="shared" si="228"/>
        <v>-0.00236517311658273</v>
      </c>
    </row>
    <row r="7242" spans="2:8">
      <c r="B7242" s="31">
        <v>36970</v>
      </c>
      <c r="C7242">
        <v>11.250207</v>
      </c>
      <c r="D7242">
        <f t="shared" ref="D7242:D7305" si="229">(C7242-C7243)/C7242</f>
        <v>-2.28605064777919</v>
      </c>
      <c r="E7242">
        <v>-0.023239839053628</v>
      </c>
      <c r="G7242">
        <v>7233</v>
      </c>
      <c r="H7242">
        <f ca="1" t="shared" si="228"/>
        <v>0.00284998638612485</v>
      </c>
    </row>
    <row r="7243" spans="2:8">
      <c r="B7243" s="31">
        <v>34353</v>
      </c>
      <c r="C7243">
        <v>36.96875</v>
      </c>
      <c r="D7243">
        <f t="shared" si="229"/>
        <v>0</v>
      </c>
      <c r="E7243">
        <v>-0.023255371090448</v>
      </c>
      <c r="G7243">
        <v>7234</v>
      </c>
      <c r="H7243">
        <f ca="1" t="shared" ref="H7243:H7306" si="230">_xlfn.NORM.INV(RAND(),N$12,N$13)</f>
        <v>-0.0108783132078423</v>
      </c>
    </row>
    <row r="7244" spans="2:8">
      <c r="B7244" s="31">
        <v>33780</v>
      </c>
      <c r="C7244">
        <v>36.96875</v>
      </c>
      <c r="D7244">
        <f t="shared" si="229"/>
        <v>0.375000209636517</v>
      </c>
      <c r="E7244">
        <v>-0.023255371090448</v>
      </c>
      <c r="G7244">
        <v>7235</v>
      </c>
      <c r="H7244">
        <f ca="1" t="shared" si="230"/>
        <v>-0.0414796979107573</v>
      </c>
    </row>
    <row r="7245" spans="2:8">
      <c r="B7245" s="31">
        <v>34215</v>
      </c>
      <c r="C7245">
        <v>23.105461</v>
      </c>
      <c r="D7245">
        <f t="shared" si="229"/>
        <v>-18.3134429129114</v>
      </c>
      <c r="E7245">
        <v>-0.0232559739881407</v>
      </c>
      <c r="G7245">
        <v>7236</v>
      </c>
      <c r="H7245">
        <f ca="1" t="shared" si="230"/>
        <v>-0.0191841891872327</v>
      </c>
    </row>
    <row r="7246" spans="2:8">
      <c r="B7246" s="31">
        <v>42522</v>
      </c>
      <c r="C7246">
        <v>446.246002</v>
      </c>
      <c r="D7246">
        <f t="shared" si="229"/>
        <v>0.953479224672135</v>
      </c>
      <c r="E7246">
        <v>-0.0232634599603652</v>
      </c>
      <c r="G7246">
        <v>7237</v>
      </c>
      <c r="H7246">
        <f ca="1" t="shared" si="230"/>
        <v>-0.0450561841663007</v>
      </c>
    </row>
    <row r="7247" spans="2:8">
      <c r="B7247" s="31">
        <v>36143</v>
      </c>
      <c r="C7247">
        <v>20.75971</v>
      </c>
      <c r="D7247">
        <f t="shared" si="229"/>
        <v>-0.938014355691867</v>
      </c>
      <c r="E7247">
        <v>-0.0232640051330198</v>
      </c>
      <c r="G7247">
        <v>7238</v>
      </c>
      <c r="H7247">
        <f ca="1" t="shared" si="230"/>
        <v>-0.0456175152460657</v>
      </c>
    </row>
    <row r="7248" spans="2:8">
      <c r="B7248" s="31">
        <v>36434</v>
      </c>
      <c r="C7248">
        <v>40.232616</v>
      </c>
      <c r="D7248">
        <f t="shared" si="229"/>
        <v>-4.30439869980118</v>
      </c>
      <c r="E7248">
        <v>-0.0232690064200647</v>
      </c>
      <c r="G7248">
        <v>7239</v>
      </c>
      <c r="H7248">
        <f ca="1" t="shared" si="230"/>
        <v>0.0355367915684857</v>
      </c>
    </row>
    <row r="7249" spans="2:8">
      <c r="B7249" s="31">
        <v>40619</v>
      </c>
      <c r="C7249">
        <v>213.409836</v>
      </c>
      <c r="D7249">
        <f t="shared" si="229"/>
        <v>0.68038142815498</v>
      </c>
      <c r="E7249">
        <v>-0.0232904588333969</v>
      </c>
      <c r="G7249">
        <v>7240</v>
      </c>
      <c r="H7249">
        <f ca="1" t="shared" si="230"/>
        <v>0.0258460081066363</v>
      </c>
    </row>
    <row r="7250" spans="2:8">
      <c r="B7250" s="31">
        <v>38266</v>
      </c>
      <c r="C7250">
        <v>68.209747</v>
      </c>
      <c r="D7250">
        <f t="shared" si="229"/>
        <v>0.49682893560652</v>
      </c>
      <c r="E7250">
        <v>-0.0232938556420684</v>
      </c>
      <c r="G7250">
        <v>7241</v>
      </c>
      <c r="H7250">
        <f ca="1" t="shared" si="230"/>
        <v>-0.00985998518044987</v>
      </c>
    </row>
    <row r="7251" spans="2:8">
      <c r="B7251" s="31">
        <v>36493</v>
      </c>
      <c r="C7251">
        <v>34.321171</v>
      </c>
      <c r="D7251">
        <f t="shared" si="229"/>
        <v>-0.397627604256277</v>
      </c>
      <c r="E7251">
        <v>-0.0233170948625266</v>
      </c>
      <c r="G7251">
        <v>7242</v>
      </c>
      <c r="H7251">
        <f ca="1" t="shared" si="230"/>
        <v>-0.000817379693138832</v>
      </c>
    </row>
    <row r="7252" spans="2:8">
      <c r="B7252" s="31">
        <v>35025</v>
      </c>
      <c r="C7252">
        <v>47.968216</v>
      </c>
      <c r="D7252">
        <f t="shared" si="229"/>
        <v>-3.30458114181274</v>
      </c>
      <c r="E7252">
        <v>-0.0233235690899992</v>
      </c>
      <c r="G7252">
        <v>7243</v>
      </c>
      <c r="H7252">
        <f ca="1" t="shared" si="230"/>
        <v>-0.0204615923469975</v>
      </c>
    </row>
    <row r="7253" spans="2:8">
      <c r="B7253" s="31">
        <v>40459</v>
      </c>
      <c r="C7253">
        <v>206.483078</v>
      </c>
      <c r="D7253">
        <f t="shared" si="229"/>
        <v>0.772214311915672</v>
      </c>
      <c r="E7253">
        <v>-0.0233463828934204</v>
      </c>
      <c r="G7253">
        <v>7244</v>
      </c>
      <c r="H7253">
        <f ca="1" t="shared" si="230"/>
        <v>0.0163637354035538</v>
      </c>
    </row>
    <row r="7254" spans="2:8">
      <c r="B7254" s="31">
        <v>35730</v>
      </c>
      <c r="C7254">
        <v>47.03389</v>
      </c>
      <c r="D7254">
        <f t="shared" si="229"/>
        <v>0.0198249815186454</v>
      </c>
      <c r="E7254">
        <v>-0.0233592841247024</v>
      </c>
      <c r="G7254">
        <v>7245</v>
      </c>
      <c r="H7254">
        <f ca="1" t="shared" si="230"/>
        <v>0.00890096786909914</v>
      </c>
    </row>
    <row r="7255" spans="2:8">
      <c r="B7255" s="31">
        <v>35733</v>
      </c>
      <c r="C7255">
        <v>46.101444</v>
      </c>
      <c r="D7255">
        <f t="shared" si="229"/>
        <v>-6.88465051116403</v>
      </c>
      <c r="E7255">
        <v>-0.0233616109725327</v>
      </c>
      <c r="G7255">
        <v>7246</v>
      </c>
      <c r="H7255">
        <f ca="1" t="shared" si="230"/>
        <v>-0.0185013361526828</v>
      </c>
    </row>
    <row r="7256" spans="2:8">
      <c r="B7256" s="31">
        <v>42375</v>
      </c>
      <c r="C7256">
        <v>363.493774</v>
      </c>
      <c r="D7256">
        <f t="shared" si="229"/>
        <v>0.376369871468555</v>
      </c>
      <c r="E7256">
        <v>-0.0233670439703323</v>
      </c>
      <c r="G7256">
        <v>7247</v>
      </c>
      <c r="H7256">
        <f ca="1" t="shared" si="230"/>
        <v>-0.0384171684544663</v>
      </c>
    </row>
    <row r="7257" spans="2:8">
      <c r="B7257" s="31">
        <v>41073</v>
      </c>
      <c r="C7257">
        <v>226.685669</v>
      </c>
      <c r="D7257">
        <f t="shared" si="229"/>
        <v>0.949217521995182</v>
      </c>
      <c r="E7257">
        <v>-0.0233781165936873</v>
      </c>
      <c r="G7257">
        <v>7248</v>
      </c>
      <c r="H7257">
        <f ca="1" t="shared" si="230"/>
        <v>-0.0135451677505235</v>
      </c>
    </row>
    <row r="7258" spans="2:8">
      <c r="B7258" s="31">
        <v>36816</v>
      </c>
      <c r="C7258">
        <v>11.51166</v>
      </c>
      <c r="D7258">
        <f t="shared" si="229"/>
        <v>-0.794327577430188</v>
      </c>
      <c r="E7258">
        <v>-0.0233800338091988</v>
      </c>
      <c r="G7258">
        <v>7249</v>
      </c>
      <c r="H7258">
        <f ca="1" t="shared" si="230"/>
        <v>0.0260631371315766</v>
      </c>
    </row>
    <row r="7259" spans="2:8">
      <c r="B7259" s="31">
        <v>36068</v>
      </c>
      <c r="C7259">
        <v>20.655689</v>
      </c>
      <c r="D7259">
        <f t="shared" si="229"/>
        <v>-17.4243211156016</v>
      </c>
      <c r="E7259">
        <v>-0.0233811614805006</v>
      </c>
      <c r="G7259">
        <v>7250</v>
      </c>
      <c r="H7259">
        <f ca="1" t="shared" si="230"/>
        <v>0.0182226302618274</v>
      </c>
    </row>
    <row r="7260" spans="2:8">
      <c r="B7260" s="31">
        <v>41710</v>
      </c>
      <c r="C7260">
        <v>380.567047</v>
      </c>
      <c r="D7260">
        <f t="shared" si="229"/>
        <v>0.639398983485819</v>
      </c>
      <c r="E7260">
        <v>-0.0234024177085411</v>
      </c>
      <c r="G7260">
        <v>7251</v>
      </c>
      <c r="H7260">
        <f ca="1" t="shared" si="230"/>
        <v>0.0201969805864908</v>
      </c>
    </row>
    <row r="7261" spans="2:8">
      <c r="B7261" s="31">
        <v>39063</v>
      </c>
      <c r="C7261">
        <v>137.232864</v>
      </c>
      <c r="D7261">
        <f t="shared" si="229"/>
        <v>-2.02675042182316</v>
      </c>
      <c r="E7261">
        <v>-0.0234076292395966</v>
      </c>
      <c r="G7261">
        <v>7252</v>
      </c>
      <c r="H7261">
        <f ca="1" t="shared" si="230"/>
        <v>-0.00558402995297857</v>
      </c>
    </row>
    <row r="7262" spans="2:8">
      <c r="B7262" s="31">
        <v>44984</v>
      </c>
      <c r="C7262">
        <v>415.369629</v>
      </c>
      <c r="D7262">
        <f t="shared" si="229"/>
        <v>0.974747999690656</v>
      </c>
      <c r="E7262">
        <v>-0.0234477952166311</v>
      </c>
      <c r="G7262">
        <v>7253</v>
      </c>
      <c r="H7262">
        <f ca="1" t="shared" si="230"/>
        <v>-0.0308117285418427</v>
      </c>
    </row>
    <row r="7263" spans="2:8">
      <c r="B7263" s="31">
        <v>37161</v>
      </c>
      <c r="C7263">
        <v>10.488914</v>
      </c>
      <c r="D7263">
        <f t="shared" si="229"/>
        <v>-41.8473830560533</v>
      </c>
      <c r="E7263">
        <v>-0.0234602934107383</v>
      </c>
      <c r="G7263">
        <v>7254</v>
      </c>
      <c r="H7263">
        <f ca="1" t="shared" si="230"/>
        <v>-0.00376625916405751</v>
      </c>
    </row>
    <row r="7264" spans="2:8">
      <c r="B7264" s="31">
        <v>41829</v>
      </c>
      <c r="C7264">
        <v>449.422516</v>
      </c>
      <c r="D7264">
        <f t="shared" si="229"/>
        <v>0.518439970640011</v>
      </c>
      <c r="E7264">
        <v>-0.0235100548455833</v>
      </c>
      <c r="G7264">
        <v>7255</v>
      </c>
      <c r="H7264">
        <f ca="1" t="shared" si="230"/>
        <v>0.0462516375399727</v>
      </c>
    </row>
    <row r="7265" spans="2:8">
      <c r="B7265" s="31">
        <v>40466</v>
      </c>
      <c r="C7265">
        <v>216.42392</v>
      </c>
      <c r="D7265">
        <f t="shared" si="229"/>
        <v>0.163331372983171</v>
      </c>
      <c r="E7265">
        <v>-0.0235283696922225</v>
      </c>
      <c r="G7265">
        <v>7256</v>
      </c>
      <c r="H7265">
        <f ca="1" t="shared" si="230"/>
        <v>-0.0437533029173847</v>
      </c>
    </row>
    <row r="7266" spans="2:8">
      <c r="B7266" s="31">
        <v>43857</v>
      </c>
      <c r="C7266">
        <v>181.075104</v>
      </c>
      <c r="D7266">
        <f t="shared" si="229"/>
        <v>0.151207412809218</v>
      </c>
      <c r="E7266">
        <v>-0.0236005276572973</v>
      </c>
      <c r="G7266">
        <v>7257</v>
      </c>
      <c r="H7266">
        <f ca="1" t="shared" si="230"/>
        <v>-0.0413371633557407</v>
      </c>
    </row>
    <row r="7267" spans="2:8">
      <c r="B7267" s="31">
        <v>43635</v>
      </c>
      <c r="C7267">
        <v>153.695206</v>
      </c>
      <c r="D7267">
        <f t="shared" si="229"/>
        <v>0.0483405969084033</v>
      </c>
      <c r="E7267">
        <v>-0.0236017250921931</v>
      </c>
      <c r="G7267">
        <v>7258</v>
      </c>
      <c r="H7267">
        <f ca="1" t="shared" si="230"/>
        <v>0.00440725945097525</v>
      </c>
    </row>
    <row r="7268" spans="2:8">
      <c r="B7268" s="31">
        <v>40242</v>
      </c>
      <c r="C7268">
        <v>146.265488</v>
      </c>
      <c r="D7268">
        <f t="shared" si="229"/>
        <v>-1.24303232078917</v>
      </c>
      <c r="E7268">
        <v>-0.0236073597894809</v>
      </c>
      <c r="G7268">
        <v>7259</v>
      </c>
      <c r="H7268">
        <f ca="1" t="shared" si="230"/>
        <v>0.0009667554065351</v>
      </c>
    </row>
    <row r="7269" spans="2:8">
      <c r="B7269" s="31">
        <v>42265</v>
      </c>
      <c r="C7269">
        <v>328.078217</v>
      </c>
      <c r="D7269">
        <f t="shared" si="229"/>
        <v>0.865845210930295</v>
      </c>
      <c r="E7269">
        <v>-0.0236183220905519</v>
      </c>
      <c r="G7269">
        <v>7260</v>
      </c>
      <c r="H7269">
        <f ca="1" t="shared" si="230"/>
        <v>-0.00156256796353163</v>
      </c>
    </row>
    <row r="7270" spans="2:8">
      <c r="B7270" s="31">
        <v>34841</v>
      </c>
      <c r="C7270">
        <v>44.013264</v>
      </c>
      <c r="D7270">
        <f t="shared" si="229"/>
        <v>-1.40257368778648</v>
      </c>
      <c r="E7270">
        <v>-0.0236220608405685</v>
      </c>
      <c r="G7270">
        <v>7261</v>
      </c>
      <c r="H7270">
        <f ca="1" t="shared" si="230"/>
        <v>-0.0158548467892215</v>
      </c>
    </row>
    <row r="7271" spans="2:8">
      <c r="B7271" s="31">
        <v>39316</v>
      </c>
      <c r="C7271">
        <v>105.74511</v>
      </c>
      <c r="D7271">
        <f t="shared" si="229"/>
        <v>0.0470105709852682</v>
      </c>
      <c r="E7271">
        <v>-0.0236479587566745</v>
      </c>
      <c r="G7271">
        <v>7262</v>
      </c>
      <c r="H7271">
        <f ca="1" t="shared" si="230"/>
        <v>0.0127594055857835</v>
      </c>
    </row>
    <row r="7272" spans="2:8">
      <c r="B7272" s="31">
        <v>44008</v>
      </c>
      <c r="C7272">
        <v>100.773972</v>
      </c>
      <c r="D7272">
        <f t="shared" si="229"/>
        <v>-1.91469419306009</v>
      </c>
      <c r="E7272">
        <v>-0.0236685818040396</v>
      </c>
      <c r="G7272">
        <v>7263</v>
      </c>
      <c r="H7272">
        <f ca="1" t="shared" si="230"/>
        <v>-0.00294277482466738</v>
      </c>
    </row>
    <row r="7273" spans="2:8">
      <c r="B7273" s="31">
        <v>44400</v>
      </c>
      <c r="C7273">
        <v>293.725311</v>
      </c>
      <c r="D7273">
        <f t="shared" si="229"/>
        <v>0.885766415955893</v>
      </c>
      <c r="E7273">
        <v>-0.0236845676537561</v>
      </c>
      <c r="G7273">
        <v>7264</v>
      </c>
      <c r="H7273">
        <f ca="1" t="shared" si="230"/>
        <v>-0.0518681222740924</v>
      </c>
    </row>
    <row r="7274" spans="2:8">
      <c r="B7274" s="31">
        <v>35846</v>
      </c>
      <c r="C7274">
        <v>33.553295</v>
      </c>
      <c r="D7274">
        <f t="shared" si="229"/>
        <v>0.324191826763959</v>
      </c>
      <c r="E7274">
        <v>-0.0236966592997797</v>
      </c>
      <c r="G7274">
        <v>7265</v>
      </c>
      <c r="H7274">
        <f ca="1" t="shared" si="230"/>
        <v>-0.0139525813574942</v>
      </c>
    </row>
    <row r="7275" spans="2:8">
      <c r="B7275" s="31">
        <v>34274</v>
      </c>
      <c r="C7275">
        <v>22.675591</v>
      </c>
      <c r="D7275">
        <f t="shared" si="229"/>
        <v>0.0270553918528519</v>
      </c>
      <c r="E7275">
        <v>-0.0236967583336636</v>
      </c>
      <c r="G7275">
        <v>7266</v>
      </c>
      <c r="H7275">
        <f ca="1" t="shared" si="230"/>
        <v>0.00444036993398174</v>
      </c>
    </row>
    <row r="7276" spans="2:8">
      <c r="B7276" s="31">
        <v>37314</v>
      </c>
      <c r="C7276">
        <v>22.062094</v>
      </c>
      <c r="D7276">
        <f t="shared" si="229"/>
        <v>-5.43523234920493</v>
      </c>
      <c r="E7276">
        <v>-0.023701693955252</v>
      </c>
      <c r="G7276">
        <v>7267</v>
      </c>
      <c r="H7276">
        <f ca="1" t="shared" si="230"/>
        <v>0.00795506300448432</v>
      </c>
    </row>
    <row r="7277" spans="2:8">
      <c r="B7277" s="31">
        <v>40358</v>
      </c>
      <c r="C7277">
        <v>141.974701</v>
      </c>
      <c r="D7277">
        <f t="shared" si="229"/>
        <v>-0.954465676247489</v>
      </c>
      <c r="E7277">
        <v>-0.0237368064610328</v>
      </c>
      <c r="G7277">
        <v>7268</v>
      </c>
      <c r="H7277">
        <f ca="1" t="shared" si="230"/>
        <v>0.0270815938541088</v>
      </c>
    </row>
    <row r="7278" spans="2:8">
      <c r="B7278" s="31">
        <v>41043</v>
      </c>
      <c r="C7278">
        <v>277.48468</v>
      </c>
      <c r="D7278">
        <f t="shared" si="229"/>
        <v>0.808988359285277</v>
      </c>
      <c r="E7278">
        <v>-0.0237438765988809</v>
      </c>
      <c r="G7278">
        <v>7269</v>
      </c>
      <c r="H7278">
        <f ca="1" t="shared" si="230"/>
        <v>-0.0400981419191269</v>
      </c>
    </row>
    <row r="7279" spans="2:8">
      <c r="B7279" s="31">
        <v>35013</v>
      </c>
      <c r="C7279">
        <v>53.002804</v>
      </c>
      <c r="D7279">
        <f t="shared" si="229"/>
        <v>-0.484395938750712</v>
      </c>
      <c r="E7279">
        <v>-0.0237463851912439</v>
      </c>
      <c r="G7279">
        <v>7270</v>
      </c>
      <c r="H7279">
        <f ca="1" t="shared" si="230"/>
        <v>-0.0106986630191938</v>
      </c>
    </row>
    <row r="7280" spans="2:8">
      <c r="B7280" s="31">
        <v>38384</v>
      </c>
      <c r="C7280">
        <v>78.677147</v>
      </c>
      <c r="D7280">
        <f t="shared" si="229"/>
        <v>0.0551455176685551</v>
      </c>
      <c r="E7280">
        <v>-0.0237468193908963</v>
      </c>
      <c r="G7280">
        <v>7271</v>
      </c>
      <c r="H7280">
        <f ca="1" t="shared" si="230"/>
        <v>0.00182070178179749</v>
      </c>
    </row>
    <row r="7281" spans="2:8">
      <c r="B7281" s="31">
        <v>39687</v>
      </c>
      <c r="C7281">
        <v>74.338455</v>
      </c>
      <c r="D7281">
        <f t="shared" si="229"/>
        <v>-5.09957749323685</v>
      </c>
      <c r="E7281">
        <v>-0.0237673893007329</v>
      </c>
      <c r="G7281">
        <v>7272</v>
      </c>
      <c r="H7281">
        <f ca="1" t="shared" si="230"/>
        <v>0.00197158971435623</v>
      </c>
    </row>
    <row r="7282" spans="2:8">
      <c r="B7282" s="31">
        <v>42898</v>
      </c>
      <c r="C7282">
        <v>453.433167</v>
      </c>
      <c r="D7282">
        <f t="shared" si="229"/>
        <v>0.876708335277115</v>
      </c>
      <c r="E7282">
        <v>-0.023780836482127</v>
      </c>
      <c r="G7282">
        <v>7273</v>
      </c>
      <c r="H7282">
        <f ca="1" t="shared" si="230"/>
        <v>0.0179992366077325</v>
      </c>
    </row>
    <row r="7283" spans="2:8">
      <c r="B7283" s="31">
        <v>35345</v>
      </c>
      <c r="C7283">
        <v>55.90453</v>
      </c>
      <c r="D7283">
        <f t="shared" si="229"/>
        <v>0.59630938673485</v>
      </c>
      <c r="E7283">
        <v>-0.0237852639133179</v>
      </c>
      <c r="G7283">
        <v>7274</v>
      </c>
      <c r="H7283">
        <f ca="1" t="shared" si="230"/>
        <v>-0.00872721148278107</v>
      </c>
    </row>
    <row r="7284" spans="2:8">
      <c r="B7284" s="31">
        <v>34218</v>
      </c>
      <c r="C7284">
        <v>22.568134</v>
      </c>
      <c r="D7284">
        <f t="shared" si="229"/>
        <v>-0.199999964551788</v>
      </c>
      <c r="E7284">
        <v>-0.0238091018069991</v>
      </c>
      <c r="G7284">
        <v>7275</v>
      </c>
      <c r="H7284">
        <f ca="1" t="shared" si="230"/>
        <v>-0.0136388151065758</v>
      </c>
    </row>
    <row r="7285" spans="2:8">
      <c r="B7285" s="31">
        <v>33557</v>
      </c>
      <c r="C7285">
        <v>27.08176</v>
      </c>
      <c r="D7285">
        <f t="shared" si="229"/>
        <v>-0.343668949137722</v>
      </c>
      <c r="E7285">
        <v>-0.0238093462167896</v>
      </c>
      <c r="G7285">
        <v>7276</v>
      </c>
      <c r="H7285">
        <f ca="1" t="shared" si="230"/>
        <v>0.00419132949978804</v>
      </c>
    </row>
    <row r="7286" spans="2:8">
      <c r="B7286" s="31">
        <v>34787</v>
      </c>
      <c r="C7286">
        <v>36.38892</v>
      </c>
      <c r="D7286">
        <f t="shared" si="229"/>
        <v>-5.41157368781486</v>
      </c>
      <c r="E7286">
        <v>-0.0238096926207209</v>
      </c>
      <c r="G7286">
        <v>7277</v>
      </c>
      <c r="H7286">
        <f ca="1" t="shared" si="230"/>
        <v>0.00814671289706603</v>
      </c>
    </row>
    <row r="7287" spans="2:8">
      <c r="B7287" s="31">
        <v>40494</v>
      </c>
      <c r="C7287">
        <v>233.310242</v>
      </c>
      <c r="D7287">
        <f t="shared" si="229"/>
        <v>0.178495404415208</v>
      </c>
      <c r="E7287">
        <v>-0.0238314398559495</v>
      </c>
      <c r="G7287">
        <v>7278</v>
      </c>
      <c r="H7287">
        <f ca="1" t="shared" si="230"/>
        <v>-0.0160123197280909</v>
      </c>
    </row>
    <row r="7288" spans="2:8">
      <c r="B7288" s="31">
        <v>40697</v>
      </c>
      <c r="C7288">
        <v>191.665436</v>
      </c>
      <c r="D7288">
        <f t="shared" si="229"/>
        <v>0.894200762416026</v>
      </c>
      <c r="E7288">
        <v>-0.0238327634618481</v>
      </c>
      <c r="G7288">
        <v>7279</v>
      </c>
      <c r="H7288">
        <f ca="1" t="shared" si="230"/>
        <v>0.0155232412270306</v>
      </c>
    </row>
    <row r="7289" spans="2:8">
      <c r="B7289" s="31">
        <v>37518</v>
      </c>
      <c r="C7289">
        <v>20.278057</v>
      </c>
      <c r="D7289">
        <f t="shared" si="229"/>
        <v>-0.23739108732163</v>
      </c>
      <c r="E7289">
        <v>-0.0238905039077461</v>
      </c>
      <c r="G7289">
        <v>7280</v>
      </c>
      <c r="H7289">
        <f ca="1" t="shared" si="230"/>
        <v>-0.0158815466461192</v>
      </c>
    </row>
    <row r="7290" spans="2:8">
      <c r="B7290" s="31">
        <v>37587</v>
      </c>
      <c r="C7290">
        <v>25.091887</v>
      </c>
      <c r="D7290">
        <f t="shared" si="229"/>
        <v>-3.4340445579083</v>
      </c>
      <c r="E7290">
        <v>-0.0239040611015026</v>
      </c>
      <c r="G7290">
        <v>7281</v>
      </c>
      <c r="H7290">
        <f ca="1" t="shared" si="230"/>
        <v>-0.00161795613074568</v>
      </c>
    </row>
    <row r="7291" spans="2:8">
      <c r="B7291" s="31">
        <v>39296</v>
      </c>
      <c r="C7291">
        <v>111.258545</v>
      </c>
      <c r="D7291">
        <f t="shared" si="229"/>
        <v>-0.530151378485131</v>
      </c>
      <c r="E7291">
        <v>-0.0239336762852687</v>
      </c>
      <c r="G7291">
        <v>7282</v>
      </c>
      <c r="H7291">
        <f ca="1" t="shared" si="230"/>
        <v>0.0163219560687937</v>
      </c>
    </row>
    <row r="7292" spans="2:8">
      <c r="B7292" s="31">
        <v>43549</v>
      </c>
      <c r="C7292">
        <v>170.242416</v>
      </c>
      <c r="D7292">
        <f t="shared" si="229"/>
        <v>-1.2165570065688</v>
      </c>
      <c r="E7292">
        <v>-0.0239345581185831</v>
      </c>
      <c r="G7292">
        <v>7283</v>
      </c>
      <c r="H7292">
        <f ca="1" t="shared" si="230"/>
        <v>-0.0435317859897797</v>
      </c>
    </row>
    <row r="7293" spans="2:8">
      <c r="B7293" s="31">
        <v>42501</v>
      </c>
      <c r="C7293">
        <v>377.35202</v>
      </c>
      <c r="D7293">
        <f t="shared" si="229"/>
        <v>0.886562661039949</v>
      </c>
      <c r="E7293">
        <v>-0.0239568374378916</v>
      </c>
      <c r="G7293">
        <v>7284</v>
      </c>
      <c r="H7293">
        <f ca="1" t="shared" si="230"/>
        <v>-0.00281361649619344</v>
      </c>
    </row>
    <row r="7294" spans="2:8">
      <c r="B7294" s="31">
        <v>39920</v>
      </c>
      <c r="C7294">
        <v>42.805809</v>
      </c>
      <c r="D7294">
        <f t="shared" si="229"/>
        <v>0.535439827804679</v>
      </c>
      <c r="E7294">
        <v>-0.0239608834399087</v>
      </c>
      <c r="G7294">
        <v>7285</v>
      </c>
      <c r="H7294">
        <f ca="1" t="shared" si="230"/>
        <v>0.002091332333317</v>
      </c>
    </row>
    <row r="7295" spans="2:8">
      <c r="B7295" s="31">
        <v>37530</v>
      </c>
      <c r="C7295">
        <v>19.885874</v>
      </c>
      <c r="D7295">
        <f t="shared" si="229"/>
        <v>-1.60654412272752</v>
      </c>
      <c r="E7295">
        <v>-0.0239753103132404</v>
      </c>
      <c r="G7295">
        <v>7286</v>
      </c>
      <c r="H7295">
        <f ca="1" t="shared" si="230"/>
        <v>0.0418691784521668</v>
      </c>
    </row>
    <row r="7296" spans="2:8">
      <c r="B7296" s="31">
        <v>35663</v>
      </c>
      <c r="C7296">
        <v>51.833408</v>
      </c>
      <c r="D7296">
        <f t="shared" si="229"/>
        <v>0.654071462945288</v>
      </c>
      <c r="E7296">
        <v>-0.0239855345803231</v>
      </c>
      <c r="G7296">
        <v>7287</v>
      </c>
      <c r="H7296">
        <f ca="1" t="shared" si="230"/>
        <v>-0.00264881741775592</v>
      </c>
    </row>
    <row r="7297" spans="2:8">
      <c r="B7297" s="31">
        <v>36672</v>
      </c>
      <c r="C7297">
        <v>17.930655</v>
      </c>
      <c r="D7297">
        <f t="shared" si="229"/>
        <v>-5.27445204873999</v>
      </c>
      <c r="E7297">
        <v>-0.024000071386126</v>
      </c>
      <c r="G7297">
        <v>7288</v>
      </c>
      <c r="H7297">
        <f ca="1" t="shared" si="230"/>
        <v>0.0443710203490954</v>
      </c>
    </row>
    <row r="7298" spans="2:8">
      <c r="B7298" s="31">
        <v>38919</v>
      </c>
      <c r="C7298">
        <v>112.505035</v>
      </c>
      <c r="D7298">
        <f t="shared" si="229"/>
        <v>-2.86117295105948</v>
      </c>
      <c r="E7298">
        <v>-0.0240165340155664</v>
      </c>
      <c r="G7298">
        <v>7289</v>
      </c>
      <c r="H7298">
        <f ca="1" t="shared" si="230"/>
        <v>0.0247266848839411</v>
      </c>
    </row>
    <row r="7299" spans="2:8">
      <c r="B7299" s="31">
        <v>44623</v>
      </c>
      <c r="C7299">
        <v>434.401398</v>
      </c>
      <c r="D7299">
        <f t="shared" si="229"/>
        <v>0.964631188871082</v>
      </c>
      <c r="E7299">
        <v>-0.0240219760987049</v>
      </c>
      <c r="G7299">
        <v>7290</v>
      </c>
      <c r="H7299">
        <f ca="1" t="shared" si="230"/>
        <v>-0.0155851954749192</v>
      </c>
    </row>
    <row r="7300" spans="2:8">
      <c r="B7300" s="31">
        <v>36777</v>
      </c>
      <c r="C7300">
        <v>15.364261</v>
      </c>
      <c r="D7300">
        <f t="shared" si="229"/>
        <v>-9.14432135720683</v>
      </c>
      <c r="E7300">
        <v>-0.0240240646784118</v>
      </c>
      <c r="G7300">
        <v>7291</v>
      </c>
      <c r="H7300">
        <f ca="1" t="shared" si="230"/>
        <v>0.0393642489342498</v>
      </c>
    </row>
    <row r="7301" spans="2:8">
      <c r="B7301" s="31">
        <v>40389</v>
      </c>
      <c r="C7301">
        <v>155.860001</v>
      </c>
      <c r="D7301">
        <f t="shared" si="229"/>
        <v>-1.34941744931722</v>
      </c>
      <c r="E7301">
        <v>-0.0240444820733704</v>
      </c>
      <c r="G7301">
        <v>7292</v>
      </c>
      <c r="H7301">
        <f ca="1" t="shared" si="230"/>
        <v>0.0045365335331735</v>
      </c>
    </row>
    <row r="7302" spans="2:8">
      <c r="B7302" s="31">
        <v>41600</v>
      </c>
      <c r="C7302">
        <v>366.180206</v>
      </c>
      <c r="D7302">
        <f t="shared" si="229"/>
        <v>0.598708574105723</v>
      </c>
      <c r="E7302">
        <v>-0.0240545197574115</v>
      </c>
      <c r="G7302">
        <v>7293</v>
      </c>
      <c r="H7302">
        <f ca="1" t="shared" si="230"/>
        <v>0.00664848227341235</v>
      </c>
    </row>
    <row r="7303" spans="2:8">
      <c r="B7303" s="31">
        <v>39113</v>
      </c>
      <c r="C7303">
        <v>146.944977</v>
      </c>
      <c r="D7303">
        <f t="shared" si="229"/>
        <v>0.461488077949068</v>
      </c>
      <c r="E7303">
        <v>-0.0240806325758247</v>
      </c>
      <c r="G7303">
        <v>7294</v>
      </c>
      <c r="H7303">
        <f ca="1" t="shared" si="230"/>
        <v>0.0151914291097318</v>
      </c>
    </row>
    <row r="7304" spans="2:8">
      <c r="B7304" s="31">
        <v>40044</v>
      </c>
      <c r="C7304">
        <v>79.131622</v>
      </c>
      <c r="D7304">
        <f t="shared" si="229"/>
        <v>0.549116407597458</v>
      </c>
      <c r="E7304">
        <v>-0.0240865276336684</v>
      </c>
      <c r="G7304">
        <v>7295</v>
      </c>
      <c r="H7304">
        <f ca="1" t="shared" si="230"/>
        <v>-0.0179755005289034</v>
      </c>
    </row>
    <row r="7305" spans="2:8">
      <c r="B7305" s="31">
        <v>33751</v>
      </c>
      <c r="C7305">
        <v>35.67915</v>
      </c>
      <c r="D7305">
        <f t="shared" si="229"/>
        <v>0.615499780684237</v>
      </c>
      <c r="E7305">
        <v>-0.024096117760653</v>
      </c>
      <c r="G7305">
        <v>7296</v>
      </c>
      <c r="H7305">
        <f ca="1" t="shared" si="230"/>
        <v>0.0459920164487975</v>
      </c>
    </row>
    <row r="7306" spans="2:8">
      <c r="B7306" s="31">
        <v>37207</v>
      </c>
      <c r="C7306">
        <v>13.718641</v>
      </c>
      <c r="D7306">
        <f t="shared" ref="D7306:D7369" si="231">(C7306-C7307)/C7306</f>
        <v>-8.32077586985475</v>
      </c>
      <c r="E7306">
        <v>-0.02410304344286</v>
      </c>
      <c r="G7306">
        <v>7297</v>
      </c>
      <c r="H7306">
        <f ca="1" t="shared" si="230"/>
        <v>0.035506886987531</v>
      </c>
    </row>
    <row r="7307" spans="2:8">
      <c r="B7307" s="31">
        <v>40207</v>
      </c>
      <c r="C7307">
        <v>127.868378</v>
      </c>
      <c r="D7307">
        <f t="shared" si="231"/>
        <v>0.603535308784475</v>
      </c>
      <c r="E7307">
        <v>-0.0241231964325064</v>
      </c>
      <c r="G7307">
        <v>7298</v>
      </c>
      <c r="H7307">
        <f ca="1" t="shared" ref="H7307:H7370" si="232">_xlfn.NORM.INV(RAND(),N$12,N$13)</f>
        <v>0.00233330847421068</v>
      </c>
    </row>
    <row r="7308" spans="2:8">
      <c r="B7308" s="31">
        <v>34914</v>
      </c>
      <c r="C7308">
        <v>50.695297</v>
      </c>
      <c r="D7308">
        <f t="shared" si="231"/>
        <v>-4.96939112517676</v>
      </c>
      <c r="E7308">
        <v>-0.0241378406363809</v>
      </c>
      <c r="G7308">
        <v>7299</v>
      </c>
      <c r="H7308">
        <f ca="1" t="shared" si="232"/>
        <v>0.0352510832472764</v>
      </c>
    </row>
    <row r="7309" spans="2:8">
      <c r="B7309" s="31">
        <v>44249</v>
      </c>
      <c r="C7309">
        <v>302.620056</v>
      </c>
      <c r="D7309">
        <f t="shared" si="231"/>
        <v>0.932635958536734</v>
      </c>
      <c r="E7309">
        <v>-0.0241379474201143</v>
      </c>
      <c r="G7309">
        <v>7300</v>
      </c>
      <c r="H7309">
        <f ca="1" t="shared" si="232"/>
        <v>-0.0326097771471388</v>
      </c>
    </row>
    <row r="7310" spans="2:8">
      <c r="B7310" s="31">
        <v>37396</v>
      </c>
      <c r="C7310">
        <v>20.38571</v>
      </c>
      <c r="D7310">
        <f t="shared" si="231"/>
        <v>0.0486607530471099</v>
      </c>
      <c r="E7310">
        <v>-0.024141862118121</v>
      </c>
      <c r="G7310">
        <v>7301</v>
      </c>
      <c r="H7310">
        <f ca="1" t="shared" si="232"/>
        <v>0.00597744004987199</v>
      </c>
    </row>
    <row r="7311" spans="2:8">
      <c r="B7311" s="31">
        <v>36703</v>
      </c>
      <c r="C7311">
        <v>19.393726</v>
      </c>
      <c r="D7311">
        <f t="shared" si="231"/>
        <v>-0.374252889826328</v>
      </c>
      <c r="E7311">
        <v>-0.0241871005086903</v>
      </c>
      <c r="G7311">
        <v>7302</v>
      </c>
      <c r="H7311">
        <f ca="1" t="shared" si="232"/>
        <v>0.0154257912421218</v>
      </c>
    </row>
    <row r="7312" spans="2:8">
      <c r="B7312" s="31">
        <v>33641</v>
      </c>
      <c r="C7312">
        <v>26.651884</v>
      </c>
      <c r="D7312">
        <f t="shared" si="231"/>
        <v>-8.3912724894045</v>
      </c>
      <c r="E7312">
        <v>-0.0241934116177303</v>
      </c>
      <c r="G7312">
        <v>7303</v>
      </c>
      <c r="H7312">
        <f ca="1" t="shared" si="232"/>
        <v>-0.0186817296880278</v>
      </c>
    </row>
    <row r="7313" spans="2:8">
      <c r="B7313" s="31">
        <v>43299</v>
      </c>
      <c r="C7313">
        <v>250.295105</v>
      </c>
      <c r="D7313">
        <f t="shared" si="231"/>
        <v>-0.604725014498386</v>
      </c>
      <c r="E7313">
        <v>-0.0242207972864672</v>
      </c>
      <c r="G7313">
        <v>7304</v>
      </c>
      <c r="H7313">
        <f ca="1" t="shared" si="232"/>
        <v>-0.00225409302168497</v>
      </c>
    </row>
    <row r="7314" spans="2:8">
      <c r="B7314" s="31">
        <v>43069</v>
      </c>
      <c r="C7314">
        <v>401.654816</v>
      </c>
      <c r="D7314">
        <f t="shared" si="231"/>
        <v>0.899250148664967</v>
      </c>
      <c r="E7314">
        <v>-0.0242485129320595</v>
      </c>
      <c r="G7314">
        <v>7305</v>
      </c>
      <c r="H7314">
        <f ca="1" t="shared" si="232"/>
        <v>-0.0244903761597261</v>
      </c>
    </row>
    <row r="7315" spans="2:8">
      <c r="B7315" s="31">
        <v>36426</v>
      </c>
      <c r="C7315">
        <v>40.466663</v>
      </c>
      <c r="D7315">
        <f t="shared" si="231"/>
        <v>0.452926078930699</v>
      </c>
      <c r="E7315">
        <v>-0.0242538407478769</v>
      </c>
      <c r="G7315">
        <v>7306</v>
      </c>
      <c r="H7315">
        <f ca="1" t="shared" si="232"/>
        <v>0.0259833802813368</v>
      </c>
    </row>
    <row r="7316" spans="2:8">
      <c r="B7316" s="31">
        <v>34243</v>
      </c>
      <c r="C7316">
        <v>22.138256</v>
      </c>
      <c r="D7316">
        <f t="shared" si="231"/>
        <v>-0.115702293803089</v>
      </c>
      <c r="E7316">
        <v>-0.0242717854559096</v>
      </c>
      <c r="G7316">
        <v>7307</v>
      </c>
      <c r="H7316">
        <f ca="1" t="shared" si="232"/>
        <v>-0.0485228204214571</v>
      </c>
    </row>
    <row r="7317" spans="2:8">
      <c r="B7317" s="31">
        <v>37446</v>
      </c>
      <c r="C7317">
        <v>24.699703</v>
      </c>
      <c r="D7317">
        <f t="shared" si="231"/>
        <v>-3.8040311253945</v>
      </c>
      <c r="E7317">
        <v>-0.0242838547491846</v>
      </c>
      <c r="G7317">
        <v>7308</v>
      </c>
      <c r="H7317">
        <f ca="1" t="shared" si="232"/>
        <v>-0.0329655002619013</v>
      </c>
    </row>
    <row r="7318" spans="2:8">
      <c r="B7318" s="31">
        <v>39332</v>
      </c>
      <c r="C7318">
        <v>118.658142</v>
      </c>
      <c r="D7318">
        <f t="shared" si="231"/>
        <v>0.670289679742331</v>
      </c>
      <c r="E7318">
        <v>-0.0243111172261572</v>
      </c>
      <c r="G7318">
        <v>7309</v>
      </c>
      <c r="H7318">
        <f ca="1" t="shared" si="232"/>
        <v>-0.0200560493481698</v>
      </c>
    </row>
    <row r="7319" spans="2:8">
      <c r="B7319" s="31">
        <v>36384</v>
      </c>
      <c r="C7319">
        <v>39.122814</v>
      </c>
      <c r="D7319">
        <f t="shared" si="231"/>
        <v>-3.10890763123532</v>
      </c>
      <c r="E7319">
        <v>-0.0243147131492128</v>
      </c>
      <c r="G7319">
        <v>7310</v>
      </c>
      <c r="H7319">
        <f ca="1" t="shared" si="232"/>
        <v>0.0469512324032847</v>
      </c>
    </row>
    <row r="7320" spans="2:8">
      <c r="B7320" s="31">
        <v>40870</v>
      </c>
      <c r="C7320">
        <v>160.752029</v>
      </c>
      <c r="D7320">
        <f t="shared" si="231"/>
        <v>0.244451875627648</v>
      </c>
      <c r="E7320">
        <v>-0.0243540502994211</v>
      </c>
      <c r="G7320">
        <v>7311</v>
      </c>
      <c r="H7320">
        <f ca="1" t="shared" si="232"/>
        <v>0.0182289870537407</v>
      </c>
    </row>
    <row r="7321" spans="2:8">
      <c r="B7321" s="31">
        <v>39156</v>
      </c>
      <c r="C7321">
        <v>121.455894</v>
      </c>
      <c r="D7321">
        <f t="shared" si="231"/>
        <v>0.709777155812628</v>
      </c>
      <c r="E7321">
        <v>-0.024382036165326</v>
      </c>
      <c r="G7321">
        <v>7312</v>
      </c>
      <c r="H7321">
        <f ca="1" t="shared" si="232"/>
        <v>0.025888281177681</v>
      </c>
    </row>
    <row r="7322" spans="2:8">
      <c r="B7322" s="31">
        <v>33681</v>
      </c>
      <c r="C7322">
        <v>35.249275</v>
      </c>
      <c r="D7322">
        <f t="shared" si="231"/>
        <v>-0.124999450343305</v>
      </c>
      <c r="E7322">
        <v>-0.0243898917069926</v>
      </c>
      <c r="G7322">
        <v>7313</v>
      </c>
      <c r="H7322">
        <f ca="1" t="shared" si="232"/>
        <v>-0.0355716565537586</v>
      </c>
    </row>
    <row r="7323" spans="2:8">
      <c r="B7323" s="31">
        <v>34374</v>
      </c>
      <c r="C7323">
        <v>39.655415</v>
      </c>
      <c r="D7323">
        <f t="shared" si="231"/>
        <v>-0.45296204818434</v>
      </c>
      <c r="E7323">
        <v>-0.0243906160104491</v>
      </c>
      <c r="G7323">
        <v>7314</v>
      </c>
      <c r="H7323">
        <f ca="1" t="shared" si="232"/>
        <v>-0.0107245984143565</v>
      </c>
    </row>
    <row r="7324" spans="2:8">
      <c r="B7324" s="31">
        <v>35135</v>
      </c>
      <c r="C7324">
        <v>57.617813</v>
      </c>
      <c r="D7324">
        <f t="shared" si="231"/>
        <v>-3.48894597925819</v>
      </c>
      <c r="E7324">
        <v>-0.0243934111140248</v>
      </c>
      <c r="G7324">
        <v>7315</v>
      </c>
      <c r="H7324">
        <f ca="1" t="shared" si="232"/>
        <v>0.0141582221858464</v>
      </c>
    </row>
    <row r="7325" spans="2:8">
      <c r="B7325" s="31">
        <v>43360</v>
      </c>
      <c r="C7325">
        <v>258.64325</v>
      </c>
      <c r="D7325">
        <f t="shared" si="231"/>
        <v>0.719607196398901</v>
      </c>
      <c r="E7325">
        <v>-0.0243995967418442</v>
      </c>
      <c r="G7325">
        <v>7316</v>
      </c>
      <c r="H7325">
        <f ca="1" t="shared" si="232"/>
        <v>0.0191766894043262</v>
      </c>
    </row>
    <row r="7326" spans="2:8">
      <c r="B7326" s="31">
        <v>38062</v>
      </c>
      <c r="C7326">
        <v>72.521706</v>
      </c>
      <c r="D7326">
        <f t="shared" si="231"/>
        <v>-2.89805843784204</v>
      </c>
      <c r="E7326">
        <v>-0.0244090645082178</v>
      </c>
      <c r="G7326">
        <v>7317</v>
      </c>
      <c r="H7326">
        <f ca="1" t="shared" si="232"/>
        <v>-0.0348990030334332</v>
      </c>
    </row>
    <row r="7327" spans="2:8">
      <c r="B7327" s="31">
        <v>44405</v>
      </c>
      <c r="C7327">
        <v>282.693848</v>
      </c>
      <c r="D7327">
        <f t="shared" si="231"/>
        <v>-0.186148645866535</v>
      </c>
      <c r="E7327">
        <v>-0.0244330538102125</v>
      </c>
      <c r="G7327">
        <v>7318</v>
      </c>
      <c r="H7327">
        <f ca="1" t="shared" si="232"/>
        <v>-0.00791233910024759</v>
      </c>
    </row>
    <row r="7328" spans="2:8">
      <c r="B7328" s="31">
        <v>44365</v>
      </c>
      <c r="C7328">
        <v>335.316925</v>
      </c>
      <c r="D7328">
        <f t="shared" si="231"/>
        <v>-0.339211651782862</v>
      </c>
      <c r="E7328">
        <v>-0.0244516914855997</v>
      </c>
      <c r="G7328">
        <v>7319</v>
      </c>
      <c r="H7328">
        <f ca="1" t="shared" si="232"/>
        <v>-0.0525455107776804</v>
      </c>
    </row>
    <row r="7329" spans="2:8">
      <c r="B7329" s="31">
        <v>43046</v>
      </c>
      <c r="C7329">
        <v>449.060333</v>
      </c>
      <c r="D7329">
        <f t="shared" si="231"/>
        <v>0.956699408584815</v>
      </c>
      <c r="E7329">
        <v>-0.0244550235079437</v>
      </c>
      <c r="G7329">
        <v>7320</v>
      </c>
      <c r="H7329">
        <f ca="1" t="shared" si="232"/>
        <v>-0.0235329259498207</v>
      </c>
    </row>
    <row r="7330" spans="2:8">
      <c r="B7330" s="31">
        <v>36018</v>
      </c>
      <c r="C7330">
        <v>19.444578</v>
      </c>
      <c r="D7330">
        <f t="shared" si="231"/>
        <v>-0.0153265347286014</v>
      </c>
      <c r="E7330">
        <v>-0.0244557120241951</v>
      </c>
      <c r="G7330">
        <v>7321</v>
      </c>
      <c r="H7330">
        <f ca="1" t="shared" si="232"/>
        <v>0.0216850844558678</v>
      </c>
    </row>
    <row r="7331" spans="2:8">
      <c r="B7331" s="31">
        <v>36664</v>
      </c>
      <c r="C7331">
        <v>19.742596</v>
      </c>
      <c r="D7331">
        <f t="shared" si="231"/>
        <v>-0.225379732229743</v>
      </c>
      <c r="E7331">
        <v>-0.0244743902980136</v>
      </c>
      <c r="G7331">
        <v>7322</v>
      </c>
      <c r="H7331">
        <f ca="1" t="shared" si="232"/>
        <v>-0.0186468227177915</v>
      </c>
    </row>
    <row r="7332" spans="2:8">
      <c r="B7332" s="31">
        <v>37627</v>
      </c>
      <c r="C7332">
        <v>24.192177</v>
      </c>
      <c r="D7332">
        <f t="shared" si="231"/>
        <v>-1.06662000695514</v>
      </c>
      <c r="E7332">
        <v>-0.0244753913630839</v>
      </c>
      <c r="G7332">
        <v>7323</v>
      </c>
      <c r="H7332">
        <f ca="1" t="shared" si="232"/>
        <v>0.0214617414300751</v>
      </c>
    </row>
    <row r="7333" spans="2:8">
      <c r="B7333" s="31">
        <v>34908</v>
      </c>
      <c r="C7333">
        <v>49.996037</v>
      </c>
      <c r="D7333">
        <f t="shared" si="231"/>
        <v>0.502143619903314</v>
      </c>
      <c r="E7333">
        <v>-0.0244755799344655</v>
      </c>
      <c r="G7333">
        <v>7324</v>
      </c>
      <c r="H7333">
        <f ca="1" t="shared" si="232"/>
        <v>0.044783836050221</v>
      </c>
    </row>
    <row r="7334" spans="2:8">
      <c r="B7334" s="31">
        <v>36241</v>
      </c>
      <c r="C7334">
        <v>24.890846</v>
      </c>
      <c r="D7334">
        <f t="shared" si="231"/>
        <v>-24.9275421574662</v>
      </c>
      <c r="E7334">
        <v>-0.0244775529124241</v>
      </c>
      <c r="G7334">
        <v>7325</v>
      </c>
      <c r="H7334">
        <f ca="1" t="shared" si="232"/>
        <v>-0.0307703814344652</v>
      </c>
    </row>
    <row r="7335" spans="2:8">
      <c r="B7335" s="31">
        <v>45222</v>
      </c>
      <c r="C7335">
        <v>645.358459</v>
      </c>
      <c r="D7335">
        <f t="shared" si="231"/>
        <v>0.93650034732093</v>
      </c>
      <c r="E7335">
        <v>-0.024484485760804</v>
      </c>
      <c r="G7335">
        <v>7326</v>
      </c>
      <c r="H7335">
        <f ca="1" t="shared" si="232"/>
        <v>0.0310078604315364</v>
      </c>
    </row>
    <row r="7336" spans="2:8">
      <c r="B7336" s="31">
        <v>36424</v>
      </c>
      <c r="C7336">
        <v>40.980038</v>
      </c>
      <c r="D7336">
        <f t="shared" si="231"/>
        <v>-0.460319680523478</v>
      </c>
      <c r="E7336">
        <v>-0.0245025639068465</v>
      </c>
      <c r="G7336">
        <v>7327</v>
      </c>
      <c r="H7336">
        <f ca="1" t="shared" si="232"/>
        <v>0.0116818753773369</v>
      </c>
    </row>
    <row r="7337" spans="2:8">
      <c r="B7337" s="31">
        <v>37929</v>
      </c>
      <c r="C7337">
        <v>59.843956</v>
      </c>
      <c r="D7337">
        <f t="shared" si="231"/>
        <v>-1.09916740798352</v>
      </c>
      <c r="E7337">
        <v>-0.0245117652315632</v>
      </c>
      <c r="G7337">
        <v>7328</v>
      </c>
      <c r="H7337">
        <f ca="1" t="shared" si="232"/>
        <v>0.00193429744550308</v>
      </c>
    </row>
    <row r="7338" spans="2:8">
      <c r="B7338" s="31">
        <v>39484</v>
      </c>
      <c r="C7338">
        <v>125.622482</v>
      </c>
      <c r="D7338">
        <f t="shared" si="231"/>
        <v>0.617270863984362</v>
      </c>
      <c r="E7338">
        <v>-0.0245259363686192</v>
      </c>
      <c r="G7338">
        <v>7329</v>
      </c>
      <c r="H7338">
        <f ca="1" t="shared" si="232"/>
        <v>-0.00775749812569571</v>
      </c>
    </row>
    <row r="7339" spans="2:8">
      <c r="B7339" s="31">
        <v>39939</v>
      </c>
      <c r="C7339">
        <v>48.079384</v>
      </c>
      <c r="D7339">
        <f t="shared" si="231"/>
        <v>-1.64441058562647</v>
      </c>
      <c r="E7339">
        <v>-0.0245421197576076</v>
      </c>
      <c r="G7339">
        <v>7330</v>
      </c>
      <c r="H7339">
        <f ca="1" t="shared" si="232"/>
        <v>0.00543686929744629</v>
      </c>
    </row>
    <row r="7340" spans="2:8">
      <c r="B7340" s="31">
        <v>39430</v>
      </c>
      <c r="C7340">
        <v>127.141632</v>
      </c>
      <c r="D7340">
        <f t="shared" si="231"/>
        <v>0.802676333429478</v>
      </c>
      <c r="E7340">
        <v>-0.0245689311271386</v>
      </c>
      <c r="G7340">
        <v>7331</v>
      </c>
      <c r="H7340">
        <f ca="1" t="shared" si="232"/>
        <v>-0.014220797696237</v>
      </c>
    </row>
    <row r="7341" spans="2:8">
      <c r="B7341" s="31">
        <v>39854</v>
      </c>
      <c r="C7341">
        <v>25.088053</v>
      </c>
      <c r="D7341">
        <f t="shared" si="231"/>
        <v>-1.29395716758092</v>
      </c>
      <c r="E7341">
        <v>-0.0246019091238368</v>
      </c>
      <c r="G7341">
        <v>7332</v>
      </c>
      <c r="H7341">
        <f ca="1" t="shared" si="232"/>
        <v>-0.0352205358641537</v>
      </c>
    </row>
    <row r="7342" spans="2:8">
      <c r="B7342" s="31">
        <v>35635</v>
      </c>
      <c r="C7342">
        <v>57.550919</v>
      </c>
      <c r="D7342">
        <f t="shared" si="231"/>
        <v>-0.131793916270911</v>
      </c>
      <c r="E7342">
        <v>-0.0246169657169158</v>
      </c>
      <c r="G7342">
        <v>7333</v>
      </c>
      <c r="H7342">
        <f ca="1" t="shared" si="232"/>
        <v>0.0214822911841276</v>
      </c>
    </row>
    <row r="7343" spans="2:8">
      <c r="B7343" s="31">
        <v>38440</v>
      </c>
      <c r="C7343">
        <v>65.13578</v>
      </c>
      <c r="D7343">
        <f t="shared" si="231"/>
        <v>-0.937022386160111</v>
      </c>
      <c r="E7343">
        <v>-0.0246386701748256</v>
      </c>
      <c r="G7343">
        <v>7334</v>
      </c>
      <c r="H7343">
        <f ca="1" t="shared" si="232"/>
        <v>0.0103365767117891</v>
      </c>
    </row>
    <row r="7344" spans="2:8">
      <c r="B7344" s="31">
        <v>38874</v>
      </c>
      <c r="C7344">
        <v>126.169464</v>
      </c>
      <c r="D7344">
        <f t="shared" si="231"/>
        <v>0.209632791972549</v>
      </c>
      <c r="E7344">
        <v>-0.0246446794764857</v>
      </c>
      <c r="G7344">
        <v>7335</v>
      </c>
      <c r="H7344">
        <f ca="1" t="shared" si="232"/>
        <v>0.00532548676196589</v>
      </c>
    </row>
    <row r="7345" spans="2:8">
      <c r="B7345" s="31">
        <v>40108</v>
      </c>
      <c r="C7345">
        <v>99.720207</v>
      </c>
      <c r="D7345">
        <f t="shared" si="231"/>
        <v>-0.332473738246452</v>
      </c>
      <c r="E7345">
        <v>-0.0246536391566055</v>
      </c>
      <c r="G7345">
        <v>7336</v>
      </c>
      <c r="H7345">
        <f ca="1" t="shared" si="232"/>
        <v>0.0808209219144653</v>
      </c>
    </row>
    <row r="7346" spans="2:8">
      <c r="B7346" s="31">
        <v>44130</v>
      </c>
      <c r="C7346">
        <v>132.874557</v>
      </c>
      <c r="D7346">
        <f t="shared" si="231"/>
        <v>0.550558260751154</v>
      </c>
      <c r="E7346">
        <v>-0.0246820615928751</v>
      </c>
      <c r="G7346">
        <v>7337</v>
      </c>
      <c r="H7346">
        <f ca="1" t="shared" si="232"/>
        <v>0.0684635349506241</v>
      </c>
    </row>
    <row r="7347" spans="2:8">
      <c r="B7347" s="31">
        <v>35626</v>
      </c>
      <c r="C7347">
        <v>59.719372</v>
      </c>
      <c r="D7347">
        <f t="shared" si="231"/>
        <v>0.708474881484018</v>
      </c>
      <c r="E7347">
        <v>-0.0246916695641072</v>
      </c>
      <c r="G7347">
        <v>7338</v>
      </c>
      <c r="H7347">
        <f ca="1" t="shared" si="232"/>
        <v>-0.00453872405319096</v>
      </c>
    </row>
    <row r="7348" spans="2:8">
      <c r="B7348" s="31">
        <v>34131</v>
      </c>
      <c r="C7348">
        <v>17.409697</v>
      </c>
      <c r="D7348">
        <f t="shared" si="231"/>
        <v>-24.8793163373263</v>
      </c>
      <c r="E7348">
        <v>-0.0246918714323402</v>
      </c>
      <c r="G7348">
        <v>7339</v>
      </c>
      <c r="H7348">
        <f ca="1" t="shared" si="232"/>
        <v>-0.0212438358756176</v>
      </c>
    </row>
    <row r="7349" spans="2:8">
      <c r="B7349" s="31">
        <v>42838</v>
      </c>
      <c r="C7349">
        <v>450.551056</v>
      </c>
      <c r="D7349">
        <f t="shared" si="231"/>
        <v>0.419298957319501</v>
      </c>
      <c r="E7349">
        <v>-0.0247049892609729</v>
      </c>
      <c r="G7349">
        <v>7340</v>
      </c>
      <c r="H7349">
        <f ca="1" t="shared" si="232"/>
        <v>-0.035859756338875</v>
      </c>
    </row>
    <row r="7350" spans="2:8">
      <c r="B7350" s="31">
        <v>41361</v>
      </c>
      <c r="C7350">
        <v>261.635468</v>
      </c>
      <c r="D7350">
        <f t="shared" si="231"/>
        <v>0.273479691216789</v>
      </c>
      <c r="E7350">
        <v>-0.0247074872891469</v>
      </c>
      <c r="G7350">
        <v>7341</v>
      </c>
      <c r="H7350">
        <f ca="1" t="shared" si="232"/>
        <v>-0.00783784801806572</v>
      </c>
    </row>
    <row r="7351" spans="2:8">
      <c r="B7351" s="31">
        <v>40410</v>
      </c>
      <c r="C7351">
        <v>190.083481</v>
      </c>
      <c r="D7351">
        <f t="shared" si="231"/>
        <v>-1.60219914112368</v>
      </c>
      <c r="E7351">
        <v>-0.0247205805327186</v>
      </c>
      <c r="G7351">
        <v>7342</v>
      </c>
      <c r="H7351">
        <f ca="1" t="shared" si="232"/>
        <v>0.0136696848486059</v>
      </c>
    </row>
    <row r="7352" spans="2:8">
      <c r="B7352" s="31">
        <v>41982</v>
      </c>
      <c r="C7352">
        <v>494.635071</v>
      </c>
      <c r="D7352">
        <f t="shared" si="231"/>
        <v>0.781160349626725</v>
      </c>
      <c r="E7352">
        <v>-0.0247391414750694</v>
      </c>
      <c r="G7352">
        <v>7343</v>
      </c>
      <c r="H7352">
        <f ca="1" t="shared" si="232"/>
        <v>-0.0213689699964133</v>
      </c>
    </row>
    <row r="7353" spans="2:8">
      <c r="B7353" s="31">
        <v>39315</v>
      </c>
      <c r="C7353">
        <v>108.245766</v>
      </c>
      <c r="D7353">
        <f t="shared" si="231"/>
        <v>-3.11501445700888</v>
      </c>
      <c r="E7353">
        <v>-0.0247576242381619</v>
      </c>
      <c r="G7353">
        <v>7344</v>
      </c>
      <c r="H7353">
        <f ca="1" t="shared" si="232"/>
        <v>-0.00767337381000054</v>
      </c>
    </row>
    <row r="7354" spans="2:8">
      <c r="B7354" s="31">
        <v>42705</v>
      </c>
      <c r="C7354">
        <v>445.432892</v>
      </c>
      <c r="D7354">
        <f t="shared" si="231"/>
        <v>0.0586792432023632</v>
      </c>
      <c r="E7354">
        <v>-0.0247655756863146</v>
      </c>
      <c r="G7354">
        <v>7345</v>
      </c>
      <c r="H7354">
        <f ca="1" t="shared" si="232"/>
        <v>-0.03040356410123</v>
      </c>
    </row>
    <row r="7355" spans="2:8">
      <c r="B7355" s="31">
        <v>43116</v>
      </c>
      <c r="C7355">
        <v>419.295227</v>
      </c>
      <c r="D7355">
        <f t="shared" si="231"/>
        <v>0.595890153073457</v>
      </c>
      <c r="E7355">
        <v>-0.0247689392371738</v>
      </c>
      <c r="G7355">
        <v>7346</v>
      </c>
      <c r="H7355">
        <f ca="1" t="shared" si="232"/>
        <v>0.0217583281868392</v>
      </c>
    </row>
    <row r="7356" spans="2:8">
      <c r="B7356" s="31">
        <v>40876</v>
      </c>
      <c r="C7356">
        <v>169.44133</v>
      </c>
      <c r="D7356">
        <f t="shared" si="231"/>
        <v>0.820347261202447</v>
      </c>
      <c r="E7356">
        <v>-0.0247956977202669</v>
      </c>
      <c r="G7356">
        <v>7347</v>
      </c>
      <c r="H7356">
        <f ca="1" t="shared" si="232"/>
        <v>-0.0187167648038253</v>
      </c>
    </row>
    <row r="7357" spans="2:8">
      <c r="B7357" s="31">
        <v>36524</v>
      </c>
      <c r="C7357">
        <v>30.440599</v>
      </c>
      <c r="D7357">
        <f t="shared" si="231"/>
        <v>-2.87643337767434</v>
      </c>
      <c r="E7357">
        <v>-0.0248015158965827</v>
      </c>
      <c r="G7357">
        <v>7348</v>
      </c>
      <c r="H7357">
        <f ca="1" t="shared" si="232"/>
        <v>0.0184751026168452</v>
      </c>
    </row>
    <row r="7358" spans="2:8">
      <c r="B7358" s="31">
        <v>39407</v>
      </c>
      <c r="C7358">
        <v>118.000954</v>
      </c>
      <c r="D7358">
        <f t="shared" si="231"/>
        <v>0.448711584145328</v>
      </c>
      <c r="E7358">
        <v>-0.0248082570586676</v>
      </c>
      <c r="G7358">
        <v>7349</v>
      </c>
      <c r="H7358">
        <f ca="1" t="shared" si="232"/>
        <v>-0.0578479270551939</v>
      </c>
    </row>
    <row r="7359" spans="2:8">
      <c r="B7359" s="31">
        <v>37960</v>
      </c>
      <c r="C7359">
        <v>65.052559</v>
      </c>
      <c r="D7359">
        <f t="shared" si="231"/>
        <v>-2.47022442268566</v>
      </c>
      <c r="E7359">
        <v>-0.0248401142835902</v>
      </c>
      <c r="G7359">
        <v>7350</v>
      </c>
      <c r="H7359">
        <f ca="1" t="shared" si="232"/>
        <v>0.00839091448013496</v>
      </c>
    </row>
    <row r="7360" spans="2:8">
      <c r="B7360" s="31">
        <v>40651</v>
      </c>
      <c r="C7360">
        <v>225.746979</v>
      </c>
      <c r="D7360">
        <f t="shared" si="231"/>
        <v>-1.23660868569143</v>
      </c>
      <c r="E7360">
        <v>-0.0248786142117099</v>
      </c>
      <c r="G7360">
        <v>7351</v>
      </c>
      <c r="H7360">
        <f ca="1" t="shared" si="232"/>
        <v>-0.0510631397254289</v>
      </c>
    </row>
    <row r="7361" spans="2:8">
      <c r="B7361" s="31">
        <v>42124</v>
      </c>
      <c r="C7361">
        <v>504.907654</v>
      </c>
      <c r="D7361">
        <f t="shared" si="231"/>
        <v>0.789898772261432</v>
      </c>
      <c r="E7361">
        <v>-0.0248893691756156</v>
      </c>
      <c r="G7361">
        <v>7352</v>
      </c>
      <c r="H7361">
        <f ca="1" t="shared" si="232"/>
        <v>0.0433801224468094</v>
      </c>
    </row>
    <row r="7362" spans="2:8">
      <c r="B7362" s="31">
        <v>38740</v>
      </c>
      <c r="C7362">
        <v>106.081718</v>
      </c>
      <c r="D7362">
        <f t="shared" si="231"/>
        <v>-2.29918473793948</v>
      </c>
      <c r="E7362">
        <v>-0.0249690337782803</v>
      </c>
      <c r="G7362">
        <v>7353</v>
      </c>
      <c r="H7362">
        <f ca="1" t="shared" si="232"/>
        <v>0.00714206346427585</v>
      </c>
    </row>
    <row r="7363" spans="2:8">
      <c r="B7363" s="31">
        <v>42291</v>
      </c>
      <c r="C7363">
        <v>349.983185</v>
      </c>
      <c r="D7363">
        <f t="shared" si="231"/>
        <v>0.914022057945441</v>
      </c>
      <c r="E7363">
        <v>-0.0249787914810822</v>
      </c>
      <c r="G7363">
        <v>7354</v>
      </c>
      <c r="H7363">
        <f ca="1" t="shared" si="232"/>
        <v>0.0211324720045628</v>
      </c>
    </row>
    <row r="7364" spans="2:8">
      <c r="B7364" s="31">
        <v>33891</v>
      </c>
      <c r="C7364">
        <v>30.090834</v>
      </c>
      <c r="D7364">
        <f t="shared" si="231"/>
        <v>-1.3118465908921</v>
      </c>
      <c r="E7364">
        <v>-0.0250000714503293</v>
      </c>
      <c r="G7364">
        <v>7355</v>
      </c>
      <c r="H7364">
        <f ca="1" t="shared" si="232"/>
        <v>0.0316634748412354</v>
      </c>
    </row>
    <row r="7365" spans="2:8">
      <c r="B7365" s="31">
        <v>39645</v>
      </c>
      <c r="C7365">
        <v>69.565392</v>
      </c>
      <c r="D7365">
        <f t="shared" si="231"/>
        <v>-3.76588135951279</v>
      </c>
      <c r="E7365">
        <v>-0.0250190928270769</v>
      </c>
      <c r="G7365">
        <v>7356</v>
      </c>
      <c r="H7365">
        <f ca="1" t="shared" si="232"/>
        <v>0.0163911609393745</v>
      </c>
    </row>
    <row r="7366" spans="2:8">
      <c r="B7366" s="31">
        <v>43230</v>
      </c>
      <c r="C7366">
        <v>331.540405</v>
      </c>
      <c r="D7366">
        <f t="shared" si="231"/>
        <v>0.914746728984662</v>
      </c>
      <c r="E7366">
        <v>-0.0250300170804218</v>
      </c>
      <c r="G7366">
        <v>7357</v>
      </c>
      <c r="H7366">
        <f ca="1" t="shared" si="232"/>
        <v>-0.0239562183707593</v>
      </c>
    </row>
    <row r="7367" spans="2:8">
      <c r="B7367" s="31">
        <v>39808</v>
      </c>
      <c r="C7367">
        <v>28.264904</v>
      </c>
      <c r="D7367">
        <f t="shared" si="231"/>
        <v>-0.896050133409263</v>
      </c>
      <c r="E7367">
        <v>-0.0250482011189565</v>
      </c>
      <c r="G7367">
        <v>7358</v>
      </c>
      <c r="H7367">
        <f ca="1" t="shared" si="232"/>
        <v>0.0198287992276692</v>
      </c>
    </row>
    <row r="7368" spans="2:8">
      <c r="B7368" s="31">
        <v>35507</v>
      </c>
      <c r="C7368">
        <v>53.591675</v>
      </c>
      <c r="D7368">
        <f t="shared" si="231"/>
        <v>0.506090768762126</v>
      </c>
      <c r="E7368">
        <v>-0.0250759096445483</v>
      </c>
      <c r="G7368">
        <v>7359</v>
      </c>
      <c r="H7368">
        <f ca="1" t="shared" si="232"/>
        <v>-0.0348293620523849</v>
      </c>
    </row>
    <row r="7369" spans="2:8">
      <c r="B7369" s="31">
        <v>36557</v>
      </c>
      <c r="C7369">
        <v>26.469423</v>
      </c>
      <c r="D7369">
        <f t="shared" si="231"/>
        <v>-0.631090711724241</v>
      </c>
      <c r="E7369">
        <v>-0.0250999426772545</v>
      </c>
      <c r="G7369">
        <v>7360</v>
      </c>
      <c r="H7369">
        <f ca="1" t="shared" si="232"/>
        <v>-0.0278842956521956</v>
      </c>
    </row>
    <row r="7370" spans="2:8">
      <c r="B7370" s="31">
        <v>35800</v>
      </c>
      <c r="C7370">
        <v>43.17403</v>
      </c>
      <c r="D7370">
        <f t="shared" ref="D7370:D7433" si="233">(C7370-C7371)/C7370</f>
        <v>0.745299570135102</v>
      </c>
      <c r="E7370">
        <v>-0.0251129903787068</v>
      </c>
      <c r="G7370">
        <v>7361</v>
      </c>
      <c r="H7370">
        <f ca="1" t="shared" si="232"/>
        <v>0.0298360412485639</v>
      </c>
    </row>
    <row r="7371" spans="2:8">
      <c r="B7371" s="31">
        <v>37056</v>
      </c>
      <c r="C7371">
        <v>10.996444</v>
      </c>
      <c r="D7371">
        <f t="shared" si="233"/>
        <v>-2.41675672608345</v>
      </c>
      <c r="E7371">
        <v>-0.0251746837432172</v>
      </c>
      <c r="G7371">
        <v>7362</v>
      </c>
      <c r="H7371">
        <f ca="1" t="shared" ref="H7371:H7434" si="234">_xlfn.NORM.INV(RAND(),N$12,N$13)</f>
        <v>-0.0641137946403173</v>
      </c>
    </row>
    <row r="7372" spans="2:8">
      <c r="B7372" s="31">
        <v>35927</v>
      </c>
      <c r="C7372">
        <v>37.572174</v>
      </c>
      <c r="D7372">
        <f t="shared" si="233"/>
        <v>0.319251236300566</v>
      </c>
      <c r="E7372">
        <v>-0.0252020551166404</v>
      </c>
      <c r="G7372">
        <v>7363</v>
      </c>
      <c r="H7372">
        <f ca="1" t="shared" si="234"/>
        <v>0.0652475975254241</v>
      </c>
    </row>
    <row r="7373" spans="2:8">
      <c r="B7373" s="31">
        <v>33619</v>
      </c>
      <c r="C7373">
        <v>25.577211</v>
      </c>
      <c r="D7373">
        <f t="shared" si="233"/>
        <v>-1.65837060968063</v>
      </c>
      <c r="E7373">
        <v>-0.0252100981612108</v>
      </c>
      <c r="G7373">
        <v>7364</v>
      </c>
      <c r="H7373">
        <f ca="1" t="shared" si="234"/>
        <v>0.00324866885979868</v>
      </c>
    </row>
    <row r="7374" spans="2:8">
      <c r="B7374" s="31">
        <v>39717</v>
      </c>
      <c r="C7374">
        <v>67.993706</v>
      </c>
      <c r="D7374">
        <f t="shared" si="233"/>
        <v>-3.24895670490442</v>
      </c>
      <c r="E7374">
        <v>-0.025230276461177</v>
      </c>
      <c r="G7374">
        <v>7365</v>
      </c>
      <c r="H7374">
        <f ca="1" t="shared" si="234"/>
        <v>-0.0487734545530867</v>
      </c>
    </row>
    <row r="7375" spans="2:8">
      <c r="B7375" s="31">
        <v>41319</v>
      </c>
      <c r="C7375">
        <v>288.902313</v>
      </c>
      <c r="D7375">
        <f t="shared" si="233"/>
        <v>0.964146403355379</v>
      </c>
      <c r="E7375">
        <v>-0.0252355854277982</v>
      </c>
      <c r="G7375">
        <v>7366</v>
      </c>
      <c r="H7375">
        <f ca="1" t="shared" si="234"/>
        <v>0.0145810338457884</v>
      </c>
    </row>
    <row r="7376" spans="2:8">
      <c r="B7376" s="31">
        <v>37165</v>
      </c>
      <c r="C7376">
        <v>10.358187</v>
      </c>
      <c r="D7376">
        <f t="shared" si="233"/>
        <v>-5.55504298194269</v>
      </c>
      <c r="E7376">
        <v>-0.0252411932705985</v>
      </c>
      <c r="G7376">
        <v>7367</v>
      </c>
      <c r="H7376">
        <f ca="1" t="shared" si="234"/>
        <v>-0.0126509589090713</v>
      </c>
    </row>
    <row r="7377" spans="2:8">
      <c r="B7377" s="31">
        <v>38205</v>
      </c>
      <c r="C7377">
        <v>67.898361</v>
      </c>
      <c r="D7377">
        <f t="shared" si="233"/>
        <v>0.33113596070456</v>
      </c>
      <c r="E7377">
        <v>-0.0252818915614178</v>
      </c>
      <c r="G7377">
        <v>7368</v>
      </c>
      <c r="H7377">
        <f ca="1" t="shared" si="234"/>
        <v>-0.0318439925877731</v>
      </c>
    </row>
    <row r="7378" spans="2:8">
      <c r="B7378" s="31">
        <v>35762</v>
      </c>
      <c r="C7378">
        <v>45.414772</v>
      </c>
      <c r="D7378">
        <f t="shared" si="233"/>
        <v>-9.89020220116926</v>
      </c>
      <c r="E7378">
        <v>-0.0253063914974626</v>
      </c>
      <c r="G7378">
        <v>7369</v>
      </c>
      <c r="H7378">
        <f ca="1" t="shared" si="234"/>
        <v>-0.00327628078298495</v>
      </c>
    </row>
    <row r="7379" spans="2:8">
      <c r="B7379" s="31">
        <v>42130</v>
      </c>
      <c r="C7379">
        <v>494.57605</v>
      </c>
      <c r="D7379">
        <f t="shared" si="233"/>
        <v>0.00683630555907431</v>
      </c>
      <c r="E7379">
        <v>-0.0253088498725323</v>
      </c>
      <c r="G7379">
        <v>7370</v>
      </c>
      <c r="H7379">
        <f ca="1" t="shared" si="234"/>
        <v>0.0407931744382186</v>
      </c>
    </row>
    <row r="7380" spans="2:8">
      <c r="B7380" s="31">
        <v>41898</v>
      </c>
      <c r="C7380">
        <v>491.194977</v>
      </c>
      <c r="D7380">
        <f t="shared" si="233"/>
        <v>0.644306969368703</v>
      </c>
      <c r="E7380">
        <v>-0.02531263873246</v>
      </c>
      <c r="G7380">
        <v>7371</v>
      </c>
      <c r="H7380">
        <f ca="1" t="shared" si="234"/>
        <v>-0.0147621876260487</v>
      </c>
    </row>
    <row r="7381" spans="2:8">
      <c r="B7381" s="31">
        <v>43501</v>
      </c>
      <c r="C7381">
        <v>174.71463</v>
      </c>
      <c r="D7381">
        <f t="shared" si="233"/>
        <v>0.659131127141442</v>
      </c>
      <c r="E7381">
        <v>-0.0253127972168101</v>
      </c>
      <c r="G7381">
        <v>7372</v>
      </c>
      <c r="H7381">
        <f ca="1" t="shared" si="234"/>
        <v>-0.0377813437282184</v>
      </c>
    </row>
    <row r="7382" spans="2:8">
      <c r="B7382" s="31">
        <v>38222</v>
      </c>
      <c r="C7382">
        <v>59.554779</v>
      </c>
      <c r="D7382">
        <f t="shared" si="233"/>
        <v>-2.98877396556202</v>
      </c>
      <c r="E7382">
        <v>-0.0253385039007533</v>
      </c>
      <c r="G7382">
        <v>7373</v>
      </c>
      <c r="H7382">
        <f ca="1" t="shared" si="234"/>
        <v>-0.022893038325927</v>
      </c>
    </row>
    <row r="7383" spans="2:8">
      <c r="B7383" s="31">
        <v>40540</v>
      </c>
      <c r="C7383">
        <v>237.550552</v>
      </c>
      <c r="D7383">
        <f t="shared" si="233"/>
        <v>0.952802643876828</v>
      </c>
      <c r="E7383">
        <v>-0.025376232339801</v>
      </c>
      <c r="G7383">
        <v>7374</v>
      </c>
      <c r="H7383">
        <f ca="1" t="shared" si="234"/>
        <v>-0.0276907147301969</v>
      </c>
    </row>
    <row r="7384" spans="2:8">
      <c r="B7384" s="31">
        <v>37014</v>
      </c>
      <c r="C7384">
        <v>11.211758</v>
      </c>
      <c r="D7384">
        <f t="shared" si="233"/>
        <v>0.0541840093230696</v>
      </c>
      <c r="E7384">
        <v>-0.0253773761438661</v>
      </c>
      <c r="G7384">
        <v>7375</v>
      </c>
      <c r="H7384">
        <f ca="1" t="shared" si="234"/>
        <v>0.0412291498416589</v>
      </c>
    </row>
    <row r="7385" spans="2:8">
      <c r="B7385" s="31">
        <v>37104</v>
      </c>
      <c r="C7385">
        <v>10.60426</v>
      </c>
      <c r="D7385">
        <f t="shared" si="233"/>
        <v>-1.85920969497164</v>
      </c>
      <c r="E7385">
        <v>-0.0253808375124714</v>
      </c>
      <c r="G7385">
        <v>7376</v>
      </c>
      <c r="H7385">
        <f ca="1" t="shared" si="234"/>
        <v>-0.0562664530500946</v>
      </c>
    </row>
    <row r="7386" spans="2:8">
      <c r="B7386" s="31">
        <v>36342</v>
      </c>
      <c r="C7386">
        <v>30.319803</v>
      </c>
      <c r="D7386">
        <f t="shared" si="233"/>
        <v>-3.22206390984796</v>
      </c>
      <c r="E7386">
        <v>-0.0253981201658863</v>
      </c>
      <c r="G7386">
        <v>7377</v>
      </c>
      <c r="H7386">
        <f ca="1" t="shared" si="234"/>
        <v>0.0198673784297265</v>
      </c>
    </row>
    <row r="7387" spans="2:8">
      <c r="B7387" s="31">
        <v>39463</v>
      </c>
      <c r="C7387">
        <v>128.012146</v>
      </c>
      <c r="D7387">
        <f t="shared" si="233"/>
        <v>-0.744706537456219</v>
      </c>
      <c r="E7387">
        <v>-0.02540192553291</v>
      </c>
      <c r="G7387">
        <v>7378</v>
      </c>
      <c r="H7387">
        <f ca="1" t="shared" si="234"/>
        <v>-0.0473148916231857</v>
      </c>
    </row>
    <row r="7388" spans="2:8">
      <c r="B7388" s="31">
        <v>40938</v>
      </c>
      <c r="C7388">
        <v>223.343628</v>
      </c>
      <c r="D7388">
        <f t="shared" si="233"/>
        <v>0.450836707998672</v>
      </c>
      <c r="E7388">
        <v>-0.0254381871149688</v>
      </c>
      <c r="G7388">
        <v>7379</v>
      </c>
      <c r="H7388">
        <f ca="1" t="shared" si="234"/>
        <v>-0.0182273902704035</v>
      </c>
    </row>
    <row r="7389" spans="2:8">
      <c r="B7389" s="31">
        <v>39205</v>
      </c>
      <c r="C7389">
        <v>122.652122</v>
      </c>
      <c r="D7389">
        <f t="shared" si="233"/>
        <v>0.913792743023231</v>
      </c>
      <c r="E7389">
        <v>-0.0254401876552938</v>
      </c>
      <c r="G7389">
        <v>7380</v>
      </c>
      <c r="H7389">
        <f ca="1" t="shared" si="234"/>
        <v>0.0179183985555708</v>
      </c>
    </row>
    <row r="7390" spans="2:8">
      <c r="B7390" s="31">
        <v>37168</v>
      </c>
      <c r="C7390">
        <v>10.573503</v>
      </c>
      <c r="D7390">
        <f t="shared" si="233"/>
        <v>-40.1638560087418</v>
      </c>
      <c r="E7390">
        <v>-0.0254545726236611</v>
      </c>
      <c r="G7390">
        <v>7381</v>
      </c>
      <c r="H7390">
        <f ca="1" t="shared" si="234"/>
        <v>-0.0278878533417282</v>
      </c>
    </row>
    <row r="7391" spans="2:8">
      <c r="B7391" s="31">
        <v>42873</v>
      </c>
      <c r="C7391">
        <v>435.246155</v>
      </c>
      <c r="D7391">
        <f t="shared" si="233"/>
        <v>0.888359473273233</v>
      </c>
      <c r="E7391">
        <v>-0.0254595632211846</v>
      </c>
      <c r="G7391">
        <v>7382</v>
      </c>
      <c r="H7391">
        <f ca="1" t="shared" si="234"/>
        <v>0.0257573402377642</v>
      </c>
    </row>
    <row r="7392" spans="2:8">
      <c r="B7392" s="31">
        <v>35395</v>
      </c>
      <c r="C7392">
        <v>48.59111</v>
      </c>
      <c r="D7392">
        <f t="shared" si="233"/>
        <v>0.0310060420517252</v>
      </c>
      <c r="E7392">
        <v>-0.0254730340591108</v>
      </c>
      <c r="G7392">
        <v>7383</v>
      </c>
      <c r="H7392">
        <f ca="1" t="shared" si="234"/>
        <v>-0.0226568291854934</v>
      </c>
    </row>
    <row r="7393" spans="2:8">
      <c r="B7393" s="31">
        <v>35695</v>
      </c>
      <c r="C7393">
        <v>47.084492</v>
      </c>
      <c r="D7393">
        <f t="shared" si="233"/>
        <v>0.443268794319794</v>
      </c>
      <c r="E7393">
        <v>-0.0254835073934748</v>
      </c>
      <c r="G7393">
        <v>7384</v>
      </c>
      <c r="H7393">
        <f ca="1" t="shared" si="234"/>
        <v>0.00551375139794328</v>
      </c>
    </row>
    <row r="7394" spans="2:8">
      <c r="B7394" s="31">
        <v>36243</v>
      </c>
      <c r="C7394">
        <v>26.213406</v>
      </c>
      <c r="D7394">
        <f t="shared" si="233"/>
        <v>0.367527745154521</v>
      </c>
      <c r="E7394">
        <v>-0.0255100386420597</v>
      </c>
      <c r="G7394">
        <v>7385</v>
      </c>
      <c r="H7394">
        <f ca="1" t="shared" si="234"/>
        <v>0.023641814765341</v>
      </c>
    </row>
    <row r="7395" spans="2:8">
      <c r="B7395" s="31">
        <v>37230</v>
      </c>
      <c r="C7395">
        <v>16.579252</v>
      </c>
      <c r="D7395">
        <f t="shared" si="233"/>
        <v>-0.510736250344708</v>
      </c>
      <c r="E7395">
        <v>-0.0255101979269029</v>
      </c>
      <c r="G7395">
        <v>7386</v>
      </c>
      <c r="H7395">
        <f ca="1" t="shared" si="234"/>
        <v>-0.0705253207790316</v>
      </c>
    </row>
    <row r="7396" spans="2:8">
      <c r="B7396" s="31">
        <v>35993</v>
      </c>
      <c r="C7396">
        <v>25.046877</v>
      </c>
      <c r="D7396">
        <f t="shared" si="233"/>
        <v>-0.13883116046763</v>
      </c>
      <c r="E7396">
        <v>-0.0255116835524046</v>
      </c>
      <c r="G7396">
        <v>7387</v>
      </c>
      <c r="H7396">
        <f ca="1" t="shared" si="234"/>
        <v>-0.00712767247430827</v>
      </c>
    </row>
    <row r="7397" spans="2:8">
      <c r="B7397" s="31">
        <v>36297</v>
      </c>
      <c r="C7397">
        <v>28.524164</v>
      </c>
      <c r="D7397">
        <f t="shared" si="233"/>
        <v>-5.09593515168402</v>
      </c>
      <c r="E7397">
        <v>-0.0255277244935206</v>
      </c>
      <c r="G7397">
        <v>7388</v>
      </c>
      <c r="H7397">
        <f ca="1" t="shared" si="234"/>
        <v>0.00285406109354431</v>
      </c>
    </row>
    <row r="7398" spans="2:8">
      <c r="B7398" s="31">
        <v>40904</v>
      </c>
      <c r="C7398">
        <v>173.881454</v>
      </c>
      <c r="D7398">
        <f t="shared" si="233"/>
        <v>-1.72257204037413</v>
      </c>
      <c r="E7398">
        <v>-0.0255354432451434</v>
      </c>
      <c r="G7398">
        <v>7389</v>
      </c>
      <c r="H7398">
        <f ca="1" t="shared" si="234"/>
        <v>0.0405026699262104</v>
      </c>
    </row>
    <row r="7399" spans="2:8">
      <c r="B7399" s="31">
        <v>41989</v>
      </c>
      <c r="C7399">
        <v>473.404785</v>
      </c>
      <c r="D7399">
        <f t="shared" si="233"/>
        <v>0.740379937224335</v>
      </c>
      <c r="E7399">
        <v>-0.0255372957415291</v>
      </c>
      <c r="G7399">
        <v>7390</v>
      </c>
      <c r="H7399">
        <f ca="1" t="shared" si="234"/>
        <v>0.00267058935364497</v>
      </c>
    </row>
    <row r="7400" spans="2:8">
      <c r="B7400" s="31">
        <v>40234</v>
      </c>
      <c r="C7400">
        <v>122.90538</v>
      </c>
      <c r="D7400">
        <f t="shared" si="233"/>
        <v>0.797795222633867</v>
      </c>
      <c r="E7400">
        <v>-0.0255469288651157</v>
      </c>
      <c r="G7400">
        <v>7391</v>
      </c>
      <c r="H7400">
        <f ca="1" t="shared" si="234"/>
        <v>0.0337721514855478</v>
      </c>
    </row>
    <row r="7401" spans="2:8">
      <c r="B7401" s="31">
        <v>39780</v>
      </c>
      <c r="C7401">
        <v>24.852055</v>
      </c>
      <c r="D7401">
        <f t="shared" si="233"/>
        <v>-0.0873662157918128</v>
      </c>
      <c r="E7401">
        <v>-0.0255663364659382</v>
      </c>
      <c r="G7401">
        <v>7392</v>
      </c>
      <c r="H7401">
        <f ca="1" t="shared" si="234"/>
        <v>0.0271669097741568</v>
      </c>
    </row>
    <row r="7402" spans="2:8">
      <c r="B7402" s="31">
        <v>36217</v>
      </c>
      <c r="C7402">
        <v>27.023285</v>
      </c>
      <c r="D7402">
        <f t="shared" si="233"/>
        <v>0.0541655094856159</v>
      </c>
      <c r="E7402">
        <v>-0.0255705403691668</v>
      </c>
      <c r="G7402">
        <v>7393</v>
      </c>
      <c r="H7402">
        <f ca="1" t="shared" si="234"/>
        <v>-0.00699638877493891</v>
      </c>
    </row>
    <row r="7403" spans="2:8">
      <c r="B7403" s="31">
        <v>36244</v>
      </c>
      <c r="C7403">
        <v>25.559555</v>
      </c>
      <c r="D7403">
        <f t="shared" si="233"/>
        <v>-0.736143293574556</v>
      </c>
      <c r="E7403">
        <v>-0.0255814704129238</v>
      </c>
      <c r="G7403">
        <v>7394</v>
      </c>
      <c r="H7403">
        <f ca="1" t="shared" si="234"/>
        <v>0.012050866626155</v>
      </c>
    </row>
    <row r="7404" spans="2:8">
      <c r="B7404" s="31">
        <v>37873</v>
      </c>
      <c r="C7404">
        <v>44.37505</v>
      </c>
      <c r="D7404">
        <f t="shared" si="233"/>
        <v>0.66208153004898</v>
      </c>
      <c r="E7404">
        <v>-0.0256320612596492</v>
      </c>
      <c r="G7404">
        <v>7395</v>
      </c>
      <c r="H7404">
        <f ca="1" t="shared" si="234"/>
        <v>0.00760461462124483</v>
      </c>
    </row>
    <row r="7405" spans="2:8">
      <c r="B7405" s="31">
        <v>36872</v>
      </c>
      <c r="C7405">
        <v>14.995149</v>
      </c>
      <c r="D7405">
        <f t="shared" si="233"/>
        <v>-0.27393165616427</v>
      </c>
      <c r="E7405">
        <v>-0.025641159017493</v>
      </c>
      <c r="G7405">
        <v>7396</v>
      </c>
      <c r="H7405">
        <f ca="1" t="shared" si="234"/>
        <v>0.03812852407995</v>
      </c>
    </row>
    <row r="7406" spans="2:8">
      <c r="B7406" s="31">
        <v>36010</v>
      </c>
      <c r="C7406">
        <v>19.102795</v>
      </c>
      <c r="D7406">
        <f t="shared" si="233"/>
        <v>-0.708128051418654</v>
      </c>
      <c r="E7406">
        <v>-0.0256710601773196</v>
      </c>
      <c r="G7406">
        <v>7397</v>
      </c>
      <c r="H7406">
        <f ca="1" t="shared" si="234"/>
        <v>0.0128404425283548</v>
      </c>
    </row>
    <row r="7407" spans="2:8">
      <c r="B7407" s="31">
        <v>36507</v>
      </c>
      <c r="C7407">
        <v>32.63002</v>
      </c>
      <c r="D7407">
        <f t="shared" si="233"/>
        <v>-3.49703736007517</v>
      </c>
      <c r="E7407">
        <v>-0.025682607611028</v>
      </c>
      <c r="G7407">
        <v>7398</v>
      </c>
      <c r="H7407">
        <f ca="1" t="shared" si="234"/>
        <v>0.0133099812714263</v>
      </c>
    </row>
    <row r="7408" spans="2:8">
      <c r="B7408" s="31">
        <v>44091</v>
      </c>
      <c r="C7408">
        <v>146.738419</v>
      </c>
      <c r="D7408">
        <f t="shared" si="233"/>
        <v>0.819935861514223</v>
      </c>
      <c r="E7408">
        <v>-0.0257366136676177</v>
      </c>
      <c r="G7408">
        <v>7399</v>
      </c>
      <c r="H7408">
        <f ca="1" t="shared" si="234"/>
        <v>-0.0173886925481784</v>
      </c>
    </row>
    <row r="7409" spans="2:8">
      <c r="B7409" s="31">
        <v>39874</v>
      </c>
      <c r="C7409">
        <v>26.422327</v>
      </c>
      <c r="D7409">
        <f t="shared" si="233"/>
        <v>-5.23934281034369</v>
      </c>
      <c r="E7409">
        <v>-0.0257644226415032</v>
      </c>
      <c r="G7409">
        <v>7400</v>
      </c>
      <c r="H7409">
        <f ca="1" t="shared" si="234"/>
        <v>0.00814828098247556</v>
      </c>
    </row>
    <row r="7410" spans="2:8">
      <c r="B7410" s="31">
        <v>40892</v>
      </c>
      <c r="C7410">
        <v>164.857956</v>
      </c>
      <c r="D7410">
        <f t="shared" si="233"/>
        <v>-1.60172335874406</v>
      </c>
      <c r="E7410">
        <v>-0.0257747706152562</v>
      </c>
      <c r="G7410">
        <v>7401</v>
      </c>
      <c r="H7410">
        <f ca="1" t="shared" si="234"/>
        <v>-0.0446841521992562</v>
      </c>
    </row>
    <row r="7411" spans="2:8">
      <c r="B7411" s="31">
        <v>41803</v>
      </c>
      <c r="C7411">
        <v>428.914795</v>
      </c>
      <c r="D7411">
        <f t="shared" si="233"/>
        <v>0.954820061639515</v>
      </c>
      <c r="E7411">
        <v>-0.0257844358108468</v>
      </c>
      <c r="G7411">
        <v>7402</v>
      </c>
      <c r="H7411">
        <f ca="1" t="shared" si="234"/>
        <v>-0.00443104651090188</v>
      </c>
    </row>
    <row r="7412" spans="2:8">
      <c r="B7412" s="31">
        <v>37368</v>
      </c>
      <c r="C7412">
        <v>19.378344</v>
      </c>
      <c r="D7412">
        <f t="shared" si="233"/>
        <v>-18.6807718967111</v>
      </c>
      <c r="E7412">
        <v>-0.025793793318975</v>
      </c>
      <c r="G7412">
        <v>7403</v>
      </c>
      <c r="H7412">
        <f ca="1" t="shared" si="234"/>
        <v>-0.00946594526004539</v>
      </c>
    </row>
    <row r="7413" spans="2:8">
      <c r="B7413" s="31">
        <v>43133</v>
      </c>
      <c r="C7413">
        <v>381.380768</v>
      </c>
      <c r="D7413">
        <f t="shared" si="233"/>
        <v>-0.181368054720578</v>
      </c>
      <c r="E7413">
        <v>-0.0257980155936966</v>
      </c>
      <c r="G7413">
        <v>7404</v>
      </c>
      <c r="H7413">
        <f ca="1" t="shared" si="234"/>
        <v>-0.0806750709425029</v>
      </c>
    </row>
    <row r="7414" spans="2:8">
      <c r="B7414" s="31">
        <v>44802</v>
      </c>
      <c r="C7414">
        <v>450.551056</v>
      </c>
      <c r="D7414">
        <f t="shared" si="233"/>
        <v>-0.0422601939257246</v>
      </c>
      <c r="E7414">
        <v>-0.0258079008919246</v>
      </c>
      <c r="G7414">
        <v>7405</v>
      </c>
      <c r="H7414">
        <f ca="1" t="shared" si="234"/>
        <v>0.0100521586488688</v>
      </c>
    </row>
    <row r="7415" spans="2:8">
      <c r="B7415" s="31">
        <v>42543</v>
      </c>
      <c r="C7415">
        <v>469.591431</v>
      </c>
      <c r="D7415">
        <f t="shared" si="233"/>
        <v>0.568345057812607</v>
      </c>
      <c r="E7415">
        <v>-0.0258091400309219</v>
      </c>
      <c r="G7415">
        <v>7406</v>
      </c>
      <c r="H7415">
        <f ca="1" t="shared" si="234"/>
        <v>-0.00860512214861757</v>
      </c>
    </row>
    <row r="7416" spans="2:8">
      <c r="B7416" s="31">
        <v>40602</v>
      </c>
      <c r="C7416">
        <v>202.701462</v>
      </c>
      <c r="D7416">
        <f t="shared" si="233"/>
        <v>0.08871292206072</v>
      </c>
      <c r="E7416">
        <v>-0.0258138148011977</v>
      </c>
      <c r="G7416">
        <v>7407</v>
      </c>
      <c r="H7416">
        <f ca="1" t="shared" si="234"/>
        <v>0.00511106885582677</v>
      </c>
    </row>
    <row r="7417" spans="2:8">
      <c r="B7417" s="31">
        <v>40848</v>
      </c>
      <c r="C7417">
        <v>184.719223</v>
      </c>
      <c r="D7417">
        <f t="shared" si="233"/>
        <v>0.892220502681521</v>
      </c>
      <c r="E7417">
        <v>-0.0258462921317073</v>
      </c>
      <c r="G7417">
        <v>7408</v>
      </c>
      <c r="H7417">
        <f ca="1" t="shared" si="234"/>
        <v>0.00331767832798341</v>
      </c>
    </row>
    <row r="7418" spans="2:8">
      <c r="B7418" s="31">
        <v>37466</v>
      </c>
      <c r="C7418">
        <v>19.908945</v>
      </c>
      <c r="D7418">
        <f t="shared" si="233"/>
        <v>-5.2177752261609</v>
      </c>
      <c r="E7418">
        <v>-0.0258784681960797</v>
      </c>
      <c r="G7418">
        <v>7409</v>
      </c>
      <c r="H7418">
        <f ca="1" t="shared" si="234"/>
        <v>-0.0326609368325901</v>
      </c>
    </row>
    <row r="7419" spans="2:8">
      <c r="B7419" s="31">
        <v>40214</v>
      </c>
      <c r="C7419">
        <v>123.789345</v>
      </c>
      <c r="D7419">
        <f t="shared" si="233"/>
        <v>-0.314644883208648</v>
      </c>
      <c r="E7419">
        <v>-0.0258851034392338</v>
      </c>
      <c r="G7419">
        <v>7410</v>
      </c>
      <c r="H7419">
        <f ca="1" t="shared" si="234"/>
        <v>0.00839634315902437</v>
      </c>
    </row>
    <row r="7420" spans="2:8">
      <c r="B7420" s="31">
        <v>43648</v>
      </c>
      <c r="C7420">
        <v>162.739029</v>
      </c>
      <c r="D7420">
        <f t="shared" si="233"/>
        <v>0.903510472586143</v>
      </c>
      <c r="E7420">
        <v>-0.025954253420057</v>
      </c>
      <c r="G7420">
        <v>7411</v>
      </c>
      <c r="H7420">
        <f ca="1" t="shared" si="234"/>
        <v>0.0199380746975955</v>
      </c>
    </row>
    <row r="7421" spans="2:8">
      <c r="B7421" s="31">
        <v>36767</v>
      </c>
      <c r="C7421">
        <v>15.702612</v>
      </c>
      <c r="D7421">
        <f t="shared" si="233"/>
        <v>-17.9493228260368</v>
      </c>
      <c r="E7421">
        <v>-0.0259550449313783</v>
      </c>
      <c r="G7421">
        <v>7412</v>
      </c>
      <c r="H7421">
        <f ca="1" t="shared" si="234"/>
        <v>0.0397731303250164</v>
      </c>
    </row>
    <row r="7422" spans="2:8">
      <c r="B7422" s="31">
        <v>41429</v>
      </c>
      <c r="C7422">
        <v>297.553864</v>
      </c>
      <c r="D7422">
        <f t="shared" si="233"/>
        <v>0.534579540865919</v>
      </c>
      <c r="E7422">
        <v>-0.0259718589976032</v>
      </c>
      <c r="G7422">
        <v>7413</v>
      </c>
      <c r="H7422">
        <f ca="1" t="shared" si="234"/>
        <v>-0.00496346251406643</v>
      </c>
    </row>
    <row r="7423" spans="2:8">
      <c r="B7423" s="31">
        <v>39021</v>
      </c>
      <c r="C7423">
        <v>138.487656</v>
      </c>
      <c r="D7423">
        <f t="shared" si="233"/>
        <v>0.61677760651823</v>
      </c>
      <c r="E7423">
        <v>-0.0259742066830853</v>
      </c>
      <c r="G7423">
        <v>7414</v>
      </c>
      <c r="H7423">
        <f ca="1" t="shared" si="234"/>
        <v>-0.0504912839107572</v>
      </c>
    </row>
    <row r="7424" spans="2:8">
      <c r="B7424" s="31">
        <v>39731</v>
      </c>
      <c r="C7424">
        <v>53.071571</v>
      </c>
      <c r="D7424">
        <f t="shared" si="233"/>
        <v>-0.266825830348983</v>
      </c>
      <c r="E7424">
        <v>-0.0259963286181975</v>
      </c>
      <c r="G7424">
        <v>7415</v>
      </c>
      <c r="H7424">
        <f ca="1" t="shared" si="234"/>
        <v>-0.0215668204100186</v>
      </c>
    </row>
    <row r="7425" spans="2:8">
      <c r="B7425" s="31">
        <v>35205</v>
      </c>
      <c r="C7425">
        <v>67.232437</v>
      </c>
      <c r="D7425">
        <f t="shared" si="233"/>
        <v>-0.932000204008669</v>
      </c>
      <c r="E7425">
        <v>-0.0260009614109333</v>
      </c>
      <c r="G7425">
        <v>7416</v>
      </c>
      <c r="H7425">
        <f ca="1" t="shared" si="234"/>
        <v>-0.0419132698903353</v>
      </c>
    </row>
    <row r="7426" spans="2:8">
      <c r="B7426" s="31">
        <v>44118</v>
      </c>
      <c r="C7426">
        <v>129.893082</v>
      </c>
      <c r="D7426">
        <f t="shared" si="233"/>
        <v>-2.07268538750971</v>
      </c>
      <c r="E7426">
        <v>-0.0260136794660088</v>
      </c>
      <c r="G7426">
        <v>7417</v>
      </c>
      <c r="H7426">
        <f ca="1" t="shared" si="234"/>
        <v>-0.020146480452334</v>
      </c>
    </row>
    <row r="7427" spans="2:8">
      <c r="B7427" s="31">
        <v>45013</v>
      </c>
      <c r="C7427">
        <v>399.120575</v>
      </c>
      <c r="D7427">
        <f t="shared" si="233"/>
        <v>-0.310508033819103</v>
      </c>
      <c r="E7427">
        <v>-0.0260208760222397</v>
      </c>
      <c r="G7427">
        <v>7418</v>
      </c>
      <c r="H7427">
        <f ca="1" t="shared" si="234"/>
        <v>-0.0259953341837605</v>
      </c>
    </row>
    <row r="7428" spans="2:8">
      <c r="B7428" s="31">
        <v>42642</v>
      </c>
      <c r="C7428">
        <v>523.05072</v>
      </c>
      <c r="D7428">
        <f t="shared" si="233"/>
        <v>0.872307245844151</v>
      </c>
      <c r="E7428">
        <v>-0.0260306629536807</v>
      </c>
      <c r="G7428">
        <v>7419</v>
      </c>
      <c r="H7428">
        <f ca="1" t="shared" si="234"/>
        <v>-0.0484327636484319</v>
      </c>
    </row>
    <row r="7429" spans="2:8">
      <c r="B7429" s="31">
        <v>35318</v>
      </c>
      <c r="C7429">
        <v>66.789787</v>
      </c>
      <c r="D7429">
        <f t="shared" si="233"/>
        <v>-7.6706925416606</v>
      </c>
      <c r="E7429">
        <v>-0.026051063765183</v>
      </c>
      <c r="G7429">
        <v>7420</v>
      </c>
      <c r="H7429">
        <f ca="1" t="shared" si="234"/>
        <v>0.0202790747709608</v>
      </c>
    </row>
    <row r="7430" spans="2:8">
      <c r="B7430" s="31">
        <v>42032</v>
      </c>
      <c r="C7430">
        <v>579.113708</v>
      </c>
      <c r="D7430">
        <f t="shared" si="233"/>
        <v>0.900739980411584</v>
      </c>
      <c r="E7430">
        <v>-0.0260522584625125</v>
      </c>
      <c r="G7430">
        <v>7421</v>
      </c>
      <c r="H7430">
        <f ca="1" t="shared" si="234"/>
        <v>0.0286917260885982</v>
      </c>
    </row>
    <row r="7431" spans="2:8">
      <c r="B7431" s="31">
        <v>37921</v>
      </c>
      <c r="C7431">
        <v>57.482838</v>
      </c>
      <c r="D7431">
        <f t="shared" si="233"/>
        <v>0.552028833371101</v>
      </c>
      <c r="E7431">
        <v>-0.0260644055187393</v>
      </c>
      <c r="G7431">
        <v>7422</v>
      </c>
      <c r="H7431">
        <f ca="1" t="shared" si="234"/>
        <v>-0.0109663543127685</v>
      </c>
    </row>
    <row r="7432" spans="2:8">
      <c r="B7432" s="31">
        <v>39875</v>
      </c>
      <c r="C7432">
        <v>25.750654</v>
      </c>
      <c r="D7432">
        <f t="shared" si="233"/>
        <v>-8.76774543279561</v>
      </c>
      <c r="E7432">
        <v>-0.0260837258735253</v>
      </c>
      <c r="G7432">
        <v>7423</v>
      </c>
      <c r="H7432">
        <f ca="1" t="shared" si="234"/>
        <v>-0.0392394653283202</v>
      </c>
    </row>
    <row r="7433" spans="2:8">
      <c r="B7433" s="31">
        <v>41235</v>
      </c>
      <c r="C7433">
        <v>251.525833</v>
      </c>
      <c r="D7433">
        <f t="shared" si="233"/>
        <v>0.926197525007302</v>
      </c>
      <c r="E7433">
        <v>-0.0260869387519333</v>
      </c>
      <c r="G7433">
        <v>7424</v>
      </c>
      <c r="H7433">
        <f ca="1" t="shared" si="234"/>
        <v>0.0469644538979442</v>
      </c>
    </row>
    <row r="7434" spans="2:8">
      <c r="B7434" s="31">
        <v>37406</v>
      </c>
      <c r="C7434">
        <v>18.563229</v>
      </c>
      <c r="D7434">
        <f t="shared" ref="D7434:D7497" si="235">(C7434-C7435)/C7434</f>
        <v>-5.86980174623714</v>
      </c>
      <c r="E7434">
        <v>-0.0260975609361928</v>
      </c>
      <c r="G7434">
        <v>7425</v>
      </c>
      <c r="H7434">
        <f ca="1" t="shared" si="234"/>
        <v>-0.0335974499221166</v>
      </c>
    </row>
    <row r="7435" spans="2:8">
      <c r="B7435" s="31">
        <v>39287</v>
      </c>
      <c r="C7435">
        <v>127.525703</v>
      </c>
      <c r="D7435">
        <f t="shared" si="235"/>
        <v>0.880002684635269</v>
      </c>
      <c r="E7435">
        <v>-0.0261008559192181</v>
      </c>
      <c r="G7435">
        <v>7426</v>
      </c>
      <c r="H7435">
        <f ca="1" t="shared" ref="H7435:H7498" si="236">_xlfn.NORM.INV(RAND(),N$12,N$13)</f>
        <v>-0.00478386583470189</v>
      </c>
    </row>
    <row r="7436" spans="2:8">
      <c r="B7436" s="31">
        <v>36768</v>
      </c>
      <c r="C7436">
        <v>15.302742</v>
      </c>
      <c r="D7436">
        <f t="shared" si="235"/>
        <v>-7.17289496222311</v>
      </c>
      <c r="E7436">
        <v>-0.0261306111022456</v>
      </c>
      <c r="G7436">
        <v>7427</v>
      </c>
      <c r="H7436">
        <f ca="1" t="shared" si="236"/>
        <v>0.00418491864622535</v>
      </c>
    </row>
    <row r="7437" spans="2:8">
      <c r="B7437" s="31">
        <v>39496</v>
      </c>
      <c r="C7437">
        <v>125.067703</v>
      </c>
      <c r="D7437">
        <f t="shared" si="235"/>
        <v>0.847209147192861</v>
      </c>
      <c r="E7437">
        <v>-0.0261362359873196</v>
      </c>
      <c r="G7437">
        <v>7428</v>
      </c>
      <c r="H7437">
        <f ca="1" t="shared" si="236"/>
        <v>-0.020014631561764</v>
      </c>
    </row>
    <row r="7438" spans="2:8">
      <c r="B7438" s="31">
        <v>37292</v>
      </c>
      <c r="C7438">
        <v>19.109201</v>
      </c>
      <c r="D7438">
        <f t="shared" si="235"/>
        <v>-5.95891916150759</v>
      </c>
      <c r="E7438">
        <v>-0.0261570329392633</v>
      </c>
      <c r="G7438">
        <v>7429</v>
      </c>
      <c r="H7438">
        <f ca="1" t="shared" si="236"/>
        <v>0.00589497329735274</v>
      </c>
    </row>
    <row r="7439" spans="2:8">
      <c r="B7439" s="31">
        <v>39360</v>
      </c>
      <c r="C7439">
        <v>132.979385</v>
      </c>
      <c r="D7439">
        <f t="shared" si="235"/>
        <v>0.784223938169063</v>
      </c>
      <c r="E7439">
        <v>-0.02618562268129</v>
      </c>
      <c r="G7439">
        <v>7430</v>
      </c>
      <c r="H7439">
        <f ca="1" t="shared" si="236"/>
        <v>-0.00881783632722456</v>
      </c>
    </row>
    <row r="7440" spans="2:8">
      <c r="B7440" s="31">
        <v>33498</v>
      </c>
      <c r="C7440">
        <v>28.693768</v>
      </c>
      <c r="D7440">
        <f t="shared" si="235"/>
        <v>0.0481609107594373</v>
      </c>
      <c r="E7440">
        <v>-0.0262170168797629</v>
      </c>
      <c r="G7440">
        <v>7431</v>
      </c>
      <c r="H7440">
        <f ca="1" t="shared" si="236"/>
        <v>-0.0252542438808649</v>
      </c>
    </row>
    <row r="7441" spans="2:8">
      <c r="B7441" s="31">
        <v>39764</v>
      </c>
      <c r="C7441">
        <v>27.31185</v>
      </c>
      <c r="D7441">
        <f t="shared" si="235"/>
        <v>0.217273784090056</v>
      </c>
      <c r="E7441">
        <v>-0.0262544646371447</v>
      </c>
      <c r="G7441">
        <v>7432</v>
      </c>
      <c r="H7441">
        <f ca="1" t="shared" si="236"/>
        <v>0.00457200486806657</v>
      </c>
    </row>
    <row r="7442" spans="2:8">
      <c r="B7442" s="31">
        <v>37302</v>
      </c>
      <c r="C7442">
        <v>21.377701</v>
      </c>
      <c r="D7442">
        <f t="shared" si="235"/>
        <v>-6.00736178319643</v>
      </c>
      <c r="E7442">
        <v>-0.0262589040795361</v>
      </c>
      <c r="G7442">
        <v>7433</v>
      </c>
      <c r="H7442">
        <f ca="1" t="shared" si="236"/>
        <v>0.0268747452019297</v>
      </c>
    </row>
    <row r="7443" spans="2:8">
      <c r="B7443" s="31">
        <v>40304</v>
      </c>
      <c r="C7443">
        <v>149.801285</v>
      </c>
      <c r="D7443">
        <f t="shared" si="235"/>
        <v>0.804288714879849</v>
      </c>
      <c r="E7443">
        <v>-0.0263077382814173</v>
      </c>
      <c r="G7443">
        <v>7434</v>
      </c>
      <c r="H7443">
        <f ca="1" t="shared" si="236"/>
        <v>0.047517214344981</v>
      </c>
    </row>
    <row r="7444" spans="2:8">
      <c r="B7444" s="31">
        <v>39825</v>
      </c>
      <c r="C7444">
        <v>29.317802</v>
      </c>
      <c r="D7444">
        <f t="shared" si="235"/>
        <v>0.442829172528009</v>
      </c>
      <c r="E7444">
        <v>-0.0263157176653284</v>
      </c>
      <c r="G7444">
        <v>7435</v>
      </c>
      <c r="H7444">
        <f ca="1" t="shared" si="236"/>
        <v>-0.0109026341054509</v>
      </c>
    </row>
    <row r="7445" spans="2:8">
      <c r="B7445" s="31">
        <v>34137</v>
      </c>
      <c r="C7445">
        <v>16.335024</v>
      </c>
      <c r="D7445">
        <f t="shared" si="235"/>
        <v>-0.787933461254786</v>
      </c>
      <c r="E7445">
        <v>-0.0263160923424415</v>
      </c>
      <c r="G7445">
        <v>7436</v>
      </c>
      <c r="H7445">
        <f ca="1" t="shared" si="236"/>
        <v>0.022405540945544</v>
      </c>
    </row>
    <row r="7446" spans="2:8">
      <c r="B7446" s="31">
        <v>37795</v>
      </c>
      <c r="C7446">
        <v>29.205936</v>
      </c>
      <c r="D7446">
        <f t="shared" si="235"/>
        <v>-0.240423659080811</v>
      </c>
      <c r="E7446">
        <v>-0.026329852944963</v>
      </c>
      <c r="G7446">
        <v>7437</v>
      </c>
      <c r="H7446">
        <f ca="1" t="shared" si="236"/>
        <v>-0.000155158427941585</v>
      </c>
    </row>
    <row r="7447" spans="2:8">
      <c r="B7447" s="31">
        <v>35944</v>
      </c>
      <c r="C7447">
        <v>36.227734</v>
      </c>
      <c r="D7447">
        <f t="shared" si="235"/>
        <v>-8.38368419620173</v>
      </c>
      <c r="E7447">
        <v>-0.0263366182383916</v>
      </c>
      <c r="G7447">
        <v>7438</v>
      </c>
      <c r="H7447">
        <f ca="1" t="shared" si="236"/>
        <v>0.00356363735769397</v>
      </c>
    </row>
    <row r="7448" spans="2:8">
      <c r="B7448" s="31">
        <v>42236</v>
      </c>
      <c r="C7448">
        <v>339.949615</v>
      </c>
      <c r="D7448">
        <f t="shared" si="235"/>
        <v>0.879577630938044</v>
      </c>
      <c r="E7448">
        <v>-0.026446504432723</v>
      </c>
      <c r="G7448">
        <v>7439</v>
      </c>
      <c r="H7448">
        <f ca="1" t="shared" si="236"/>
        <v>0.0262370011155061</v>
      </c>
    </row>
    <row r="7449" spans="2:8">
      <c r="B7449" s="31">
        <v>34530</v>
      </c>
      <c r="C7449">
        <v>40.937538</v>
      </c>
      <c r="D7449">
        <f t="shared" si="235"/>
        <v>0.75862202558444</v>
      </c>
      <c r="E7449">
        <v>-0.0264548639930422</v>
      </c>
      <c r="G7449">
        <v>7440</v>
      </c>
      <c r="H7449">
        <f ca="1" t="shared" si="236"/>
        <v>0.0460809598225508</v>
      </c>
    </row>
    <row r="7450" spans="2:8">
      <c r="B7450" s="31">
        <v>37063</v>
      </c>
      <c r="C7450">
        <v>9.88142</v>
      </c>
      <c r="D7450">
        <f t="shared" si="235"/>
        <v>-4.40701650167688</v>
      </c>
      <c r="E7450">
        <v>-0.0264589502318493</v>
      </c>
      <c r="G7450">
        <v>7441</v>
      </c>
      <c r="H7450">
        <f ca="1" t="shared" si="236"/>
        <v>-0.0377866561282628</v>
      </c>
    </row>
    <row r="7451" spans="2:8">
      <c r="B7451" s="31">
        <v>35390</v>
      </c>
      <c r="C7451">
        <v>53.429001</v>
      </c>
      <c r="D7451">
        <f t="shared" si="235"/>
        <v>-5.25082398602212</v>
      </c>
      <c r="E7451">
        <v>-0.0264759769698857</v>
      </c>
      <c r="G7451">
        <v>7442</v>
      </c>
      <c r="H7451">
        <f ca="1" t="shared" si="236"/>
        <v>0.000764845472334778</v>
      </c>
    </row>
    <row r="7452" spans="2:8">
      <c r="B7452" s="31">
        <v>44475</v>
      </c>
      <c r="C7452">
        <v>333.975281</v>
      </c>
      <c r="D7452">
        <f t="shared" si="235"/>
        <v>0.939144621903919</v>
      </c>
      <c r="E7452">
        <v>-0.026484091797201</v>
      </c>
      <c r="G7452">
        <v>7443</v>
      </c>
      <c r="H7452">
        <f ca="1" t="shared" si="236"/>
        <v>-0.00247734218281352</v>
      </c>
    </row>
    <row r="7453" spans="2:8">
      <c r="B7453" s="31">
        <v>37554</v>
      </c>
      <c r="C7453">
        <v>20.324192</v>
      </c>
      <c r="D7453">
        <f t="shared" si="235"/>
        <v>0.430192895245233</v>
      </c>
      <c r="E7453">
        <v>-0.0264852841382328</v>
      </c>
      <c r="G7453">
        <v>7444</v>
      </c>
      <c r="H7453">
        <f ca="1" t="shared" si="236"/>
        <v>-0.0195269057416284</v>
      </c>
    </row>
    <row r="7454" spans="2:8">
      <c r="B7454" s="31">
        <v>37022</v>
      </c>
      <c r="C7454">
        <v>11.580869</v>
      </c>
      <c r="D7454">
        <f t="shared" si="235"/>
        <v>-2.48917745291826</v>
      </c>
      <c r="E7454">
        <v>-0.0265603557038768</v>
      </c>
      <c r="G7454">
        <v>7445</v>
      </c>
      <c r="H7454">
        <f ca="1" t="shared" si="236"/>
        <v>-0.0236313428094026</v>
      </c>
    </row>
    <row r="7455" spans="2:8">
      <c r="B7455" s="31">
        <v>34439</v>
      </c>
      <c r="C7455">
        <v>40.407707</v>
      </c>
      <c r="D7455">
        <f t="shared" si="235"/>
        <v>-2.46788970232832</v>
      </c>
      <c r="E7455">
        <v>-0.0265954462597939</v>
      </c>
      <c r="G7455">
        <v>7446</v>
      </c>
      <c r="H7455">
        <f ca="1" t="shared" si="236"/>
        <v>-0.00826799772252307</v>
      </c>
    </row>
    <row r="7456" spans="2:8">
      <c r="B7456" s="31">
        <v>44111</v>
      </c>
      <c r="C7456">
        <v>140.129471</v>
      </c>
      <c r="D7456">
        <f t="shared" si="235"/>
        <v>-1.53318632737863</v>
      </c>
      <c r="E7456">
        <v>-0.0265958900251611</v>
      </c>
      <c r="G7456">
        <v>7447</v>
      </c>
      <c r="H7456">
        <f ca="1" t="shared" si="236"/>
        <v>0.00655162361564005</v>
      </c>
    </row>
    <row r="7457" spans="2:8">
      <c r="B7457" s="31">
        <v>41642</v>
      </c>
      <c r="C7457">
        <v>354.97406</v>
      </c>
      <c r="D7457">
        <f t="shared" si="235"/>
        <v>0.78871433309803</v>
      </c>
      <c r="E7457">
        <v>-0.0266061384879785</v>
      </c>
      <c r="G7457">
        <v>7448</v>
      </c>
      <c r="H7457">
        <f ca="1" t="shared" si="236"/>
        <v>0.00928599686149914</v>
      </c>
    </row>
    <row r="7458" spans="2:8">
      <c r="B7458" s="31">
        <v>39703</v>
      </c>
      <c r="C7458">
        <v>75.000931</v>
      </c>
      <c r="D7458">
        <f t="shared" si="235"/>
        <v>0.785068148020723</v>
      </c>
      <c r="E7458">
        <v>-0.0266246294995993</v>
      </c>
      <c r="G7458">
        <v>7449</v>
      </c>
      <c r="H7458">
        <f ca="1" t="shared" si="236"/>
        <v>0.0178515232816514</v>
      </c>
    </row>
    <row r="7459" spans="2:8">
      <c r="B7459" s="31">
        <v>34145</v>
      </c>
      <c r="C7459">
        <v>16.120089</v>
      </c>
      <c r="D7459">
        <f t="shared" si="235"/>
        <v>0</v>
      </c>
      <c r="E7459">
        <v>-0.0266666021508938</v>
      </c>
      <c r="G7459">
        <v>7450</v>
      </c>
      <c r="H7459">
        <f ca="1" t="shared" si="236"/>
        <v>0.00693936549828774</v>
      </c>
    </row>
    <row r="7460" spans="2:8">
      <c r="B7460" s="31">
        <v>33297</v>
      </c>
      <c r="C7460">
        <v>16.120089</v>
      </c>
      <c r="D7460">
        <f t="shared" si="235"/>
        <v>-30.0908018559947</v>
      </c>
      <c r="E7460">
        <v>-0.0266666021508938</v>
      </c>
      <c r="G7460">
        <v>7451</v>
      </c>
      <c r="H7460">
        <f ca="1" t="shared" si="236"/>
        <v>-0.046369272067621</v>
      </c>
    </row>
    <row r="7461" spans="2:8">
      <c r="B7461" s="31">
        <v>44593</v>
      </c>
      <c r="C7461">
        <v>501.186493</v>
      </c>
      <c r="D7461">
        <f t="shared" si="235"/>
        <v>0.115903185363776</v>
      </c>
      <c r="E7461">
        <v>-0.0266706588998199</v>
      </c>
      <c r="G7461">
        <v>7452</v>
      </c>
      <c r="H7461">
        <f ca="1" t="shared" si="236"/>
        <v>-0.0161236843524168</v>
      </c>
    </row>
    <row r="7462" spans="2:8">
      <c r="B7462" s="31">
        <v>44811</v>
      </c>
      <c r="C7462">
        <v>443.097382</v>
      </c>
      <c r="D7462">
        <f t="shared" si="235"/>
        <v>0.00100934019962225</v>
      </c>
      <c r="E7462">
        <v>-0.0266905368445621</v>
      </c>
      <c r="G7462">
        <v>7453</v>
      </c>
      <c r="H7462">
        <f ca="1" t="shared" si="236"/>
        <v>0.00943495390565555</v>
      </c>
    </row>
    <row r="7463" spans="2:8">
      <c r="B7463" s="31">
        <v>42943</v>
      </c>
      <c r="C7463">
        <v>442.650146</v>
      </c>
      <c r="D7463">
        <f t="shared" si="235"/>
        <v>0.58383730432566</v>
      </c>
      <c r="E7463">
        <v>-0.0267175061543976</v>
      </c>
      <c r="G7463">
        <v>7454</v>
      </c>
      <c r="H7463">
        <f ca="1" t="shared" si="236"/>
        <v>0.0134168878079897</v>
      </c>
    </row>
    <row r="7464" spans="2:8">
      <c r="B7464" s="31">
        <v>40708</v>
      </c>
      <c r="C7464">
        <v>184.214478</v>
      </c>
      <c r="D7464">
        <f t="shared" si="235"/>
        <v>0.518439652718284</v>
      </c>
      <c r="E7464">
        <v>-0.0267276169248759</v>
      </c>
      <c r="G7464">
        <v>7455</v>
      </c>
      <c r="H7464">
        <f ca="1" t="shared" si="236"/>
        <v>0.0553808495329624</v>
      </c>
    </row>
    <row r="7465" spans="2:8">
      <c r="B7465" s="31">
        <v>39618</v>
      </c>
      <c r="C7465">
        <v>88.710388</v>
      </c>
      <c r="D7465">
        <f t="shared" si="235"/>
        <v>0.267651856059969</v>
      </c>
      <c r="E7465">
        <v>-0.0267538566058352</v>
      </c>
      <c r="G7465">
        <v>7456</v>
      </c>
      <c r="H7465">
        <f ca="1" t="shared" si="236"/>
        <v>-0.0313958731033939</v>
      </c>
    </row>
    <row r="7466" spans="2:8">
      <c r="B7466" s="31">
        <v>38134</v>
      </c>
      <c r="C7466">
        <v>64.966888</v>
      </c>
      <c r="D7466">
        <f t="shared" si="235"/>
        <v>-0.823279175693316</v>
      </c>
      <c r="E7466">
        <v>-0.0267604167833928</v>
      </c>
      <c r="G7466">
        <v>7457</v>
      </c>
      <c r="H7466">
        <f ca="1" t="shared" si="236"/>
        <v>-0.0123886862094178</v>
      </c>
    </row>
    <row r="7467" spans="2:8">
      <c r="B7467" s="31">
        <v>39225</v>
      </c>
      <c r="C7467">
        <v>118.452774</v>
      </c>
      <c r="D7467">
        <f t="shared" si="235"/>
        <v>-1.15233209312599</v>
      </c>
      <c r="E7467">
        <v>-0.0267653081725211</v>
      </c>
      <c r="G7467">
        <v>7458</v>
      </c>
      <c r="H7467">
        <f ca="1" t="shared" si="236"/>
        <v>0.00575631360462846</v>
      </c>
    </row>
    <row r="7468" spans="2:8">
      <c r="B7468" s="31">
        <v>40974</v>
      </c>
      <c r="C7468">
        <v>254.949707</v>
      </c>
      <c r="D7468">
        <f t="shared" si="235"/>
        <v>0.900917497426267</v>
      </c>
      <c r="E7468">
        <v>-0.0267792502307131</v>
      </c>
      <c r="G7468">
        <v>7459</v>
      </c>
      <c r="H7468">
        <f ca="1" t="shared" si="236"/>
        <v>0.0272891066580189</v>
      </c>
    </row>
    <row r="7469" spans="2:8">
      <c r="B7469" s="31">
        <v>37599</v>
      </c>
      <c r="C7469">
        <v>25.261055</v>
      </c>
      <c r="D7469">
        <f t="shared" si="235"/>
        <v>-5.98355096412244</v>
      </c>
      <c r="E7469">
        <v>-0.0267885882042536</v>
      </c>
      <c r="G7469">
        <v>7460</v>
      </c>
      <c r="H7469">
        <f ca="1" t="shared" si="236"/>
        <v>-0.012147256523771</v>
      </c>
    </row>
    <row r="7470" spans="2:8">
      <c r="B7470" s="31">
        <v>40856</v>
      </c>
      <c r="C7470">
        <v>176.411865</v>
      </c>
      <c r="D7470">
        <f t="shared" si="235"/>
        <v>0.841002984691534</v>
      </c>
      <c r="E7470">
        <v>-0.0267930334504428</v>
      </c>
      <c r="G7470">
        <v>7461</v>
      </c>
      <c r="H7470">
        <f ca="1" t="shared" si="236"/>
        <v>0.0122729843489407</v>
      </c>
    </row>
    <row r="7471" spans="2:8">
      <c r="B7471" s="31">
        <v>33905</v>
      </c>
      <c r="C7471">
        <v>28.04896</v>
      </c>
      <c r="D7471">
        <f t="shared" si="235"/>
        <v>-1.40903758998551</v>
      </c>
      <c r="E7471">
        <v>-0.0268199248742199</v>
      </c>
      <c r="G7471">
        <v>7462</v>
      </c>
      <c r="H7471">
        <f ca="1" t="shared" si="236"/>
        <v>-0.00380731125682184</v>
      </c>
    </row>
    <row r="7472" spans="2:8">
      <c r="B7472" s="31">
        <v>38434</v>
      </c>
      <c r="C7472">
        <v>67.570999</v>
      </c>
      <c r="D7472">
        <f t="shared" si="235"/>
        <v>-0.100637760291216</v>
      </c>
      <c r="E7472">
        <v>-0.0268226166080511</v>
      </c>
      <c r="G7472">
        <v>7463</v>
      </c>
      <c r="H7472">
        <f ca="1" t="shared" si="236"/>
        <v>0.0571033212976482</v>
      </c>
    </row>
    <row r="7473" spans="2:8">
      <c r="B7473" s="31">
        <v>40035</v>
      </c>
      <c r="C7473">
        <v>74.371193</v>
      </c>
      <c r="D7473">
        <f t="shared" si="235"/>
        <v>-3.48020322868829</v>
      </c>
      <c r="E7473">
        <v>-0.0268664911695043</v>
      </c>
      <c r="G7473">
        <v>7464</v>
      </c>
      <c r="H7473">
        <f ca="1" t="shared" si="236"/>
        <v>-0.0100160594768608</v>
      </c>
    </row>
    <row r="7474" spans="2:8">
      <c r="B7474" s="31">
        <v>41528</v>
      </c>
      <c r="C7474">
        <v>333.198059</v>
      </c>
      <c r="D7474">
        <f t="shared" si="235"/>
        <v>0.864972268640977</v>
      </c>
      <c r="E7474">
        <v>-0.0268762339939081</v>
      </c>
      <c r="G7474">
        <v>7465</v>
      </c>
      <c r="H7474">
        <f ca="1" t="shared" si="236"/>
        <v>0.0550448739140608</v>
      </c>
    </row>
    <row r="7475" spans="2:8">
      <c r="B7475" s="31">
        <v>35411</v>
      </c>
      <c r="C7475">
        <v>44.990978</v>
      </c>
      <c r="D7475">
        <f t="shared" si="235"/>
        <v>-3.94131999086572</v>
      </c>
      <c r="E7475">
        <v>-0.0268826563405668</v>
      </c>
      <c r="G7475">
        <v>7466</v>
      </c>
      <c r="H7475">
        <f ca="1" t="shared" si="236"/>
        <v>-0.0201349604732478</v>
      </c>
    </row>
    <row r="7476" spans="2:8">
      <c r="B7476" s="31">
        <v>41157</v>
      </c>
      <c r="C7476">
        <v>222.314819</v>
      </c>
      <c r="D7476">
        <f t="shared" si="235"/>
        <v>0.450176683903379</v>
      </c>
      <c r="E7476">
        <v>-0.0268910189023432</v>
      </c>
      <c r="G7476">
        <v>7467</v>
      </c>
      <c r="H7476">
        <f ca="1" t="shared" si="236"/>
        <v>0.0368998709551491</v>
      </c>
    </row>
    <row r="7477" spans="2:8">
      <c r="B7477" s="31">
        <v>39189</v>
      </c>
      <c r="C7477">
        <v>122.233871</v>
      </c>
      <c r="D7477">
        <f t="shared" si="235"/>
        <v>-0.349881081652073</v>
      </c>
      <c r="E7477">
        <v>-0.0268958429697446</v>
      </c>
      <c r="G7477">
        <v>7468</v>
      </c>
      <c r="H7477">
        <f ca="1" t="shared" si="236"/>
        <v>-0.00437747336056511</v>
      </c>
    </row>
    <row r="7478" spans="2:8">
      <c r="B7478" s="31">
        <v>40877</v>
      </c>
      <c r="C7478">
        <v>165.00119</v>
      </c>
      <c r="D7478">
        <f t="shared" si="235"/>
        <v>0.846687069347803</v>
      </c>
      <c r="E7478">
        <v>-0.0269097453175943</v>
      </c>
      <c r="G7478">
        <v>7469</v>
      </c>
      <c r="H7478">
        <f ca="1" t="shared" si="236"/>
        <v>-0.00642227515219847</v>
      </c>
    </row>
    <row r="7479" spans="2:8">
      <c r="B7479" s="31">
        <v>39877</v>
      </c>
      <c r="C7479">
        <v>25.296816</v>
      </c>
      <c r="D7479">
        <f t="shared" si="235"/>
        <v>-1.54579370779311</v>
      </c>
      <c r="E7479">
        <v>-0.0269106594284435</v>
      </c>
      <c r="G7479">
        <v>7470</v>
      </c>
      <c r="H7479">
        <f ca="1" t="shared" si="236"/>
        <v>0.0135437776266139</v>
      </c>
    </row>
    <row r="7480" spans="2:8">
      <c r="B7480" s="31">
        <v>35195</v>
      </c>
      <c r="C7480">
        <v>64.400475</v>
      </c>
      <c r="D7480">
        <f t="shared" si="235"/>
        <v>-0.623969217618348</v>
      </c>
      <c r="E7480">
        <v>-0.0269275343077826</v>
      </c>
      <c r="G7480">
        <v>7471</v>
      </c>
      <c r="H7480">
        <f ca="1" t="shared" si="236"/>
        <v>0.0101172743742918</v>
      </c>
    </row>
    <row r="7481" spans="2:8">
      <c r="B7481" s="31">
        <v>39542</v>
      </c>
      <c r="C7481">
        <v>104.584389</v>
      </c>
      <c r="D7481">
        <f t="shared" si="235"/>
        <v>0.0274046349307447</v>
      </c>
      <c r="E7481">
        <v>-0.0269301664132684</v>
      </c>
      <c r="G7481">
        <v>7472</v>
      </c>
      <c r="H7481">
        <f ca="1" t="shared" si="236"/>
        <v>-0.024547591917376</v>
      </c>
    </row>
    <row r="7482" spans="2:8">
      <c r="B7482" s="31">
        <v>40120</v>
      </c>
      <c r="C7482">
        <v>101.718292</v>
      </c>
      <c r="D7482">
        <f t="shared" si="235"/>
        <v>0.491230810285332</v>
      </c>
      <c r="E7482">
        <v>-0.0269755217675106</v>
      </c>
      <c r="G7482">
        <v>7473</v>
      </c>
      <c r="H7482">
        <f ca="1" t="shared" si="236"/>
        <v>0.0169060782278063</v>
      </c>
    </row>
    <row r="7483" spans="2:8">
      <c r="B7483" s="31">
        <v>35087</v>
      </c>
      <c r="C7483">
        <v>51.751133</v>
      </c>
      <c r="D7483">
        <f t="shared" si="235"/>
        <v>-1.29879769009115</v>
      </c>
      <c r="E7483">
        <v>-0.0270236015895536</v>
      </c>
      <c r="G7483">
        <v>7474</v>
      </c>
      <c r="H7483">
        <f ca="1" t="shared" si="236"/>
        <v>-0.0114872833540747</v>
      </c>
    </row>
    <row r="7484" spans="2:8">
      <c r="B7484" s="31">
        <v>39477</v>
      </c>
      <c r="C7484">
        <v>118.965385</v>
      </c>
      <c r="D7484">
        <f t="shared" si="235"/>
        <v>0.355471106154114</v>
      </c>
      <c r="E7484">
        <v>-0.0270464471661231</v>
      </c>
      <c r="G7484">
        <v>7475</v>
      </c>
      <c r="H7484">
        <f ca="1" t="shared" si="236"/>
        <v>-0.0119968371788815</v>
      </c>
    </row>
    <row r="7485" spans="2:8">
      <c r="B7485" s="31">
        <v>39672</v>
      </c>
      <c r="C7485">
        <v>76.676628</v>
      </c>
      <c r="D7485">
        <f t="shared" si="235"/>
        <v>-2.32535097917973</v>
      </c>
      <c r="E7485">
        <v>-0.0270551021101241</v>
      </c>
      <c r="G7485">
        <v>7476</v>
      </c>
      <c r="H7485">
        <f ca="1" t="shared" si="236"/>
        <v>0.0579754924842866</v>
      </c>
    </row>
    <row r="7486" spans="2:8">
      <c r="B7486" s="31">
        <v>41198</v>
      </c>
      <c r="C7486">
        <v>254.9767</v>
      </c>
      <c r="D7486">
        <f t="shared" si="235"/>
        <v>0.917154057606048</v>
      </c>
      <c r="E7486">
        <v>-0.0270682732971288</v>
      </c>
      <c r="G7486">
        <v>7477</v>
      </c>
      <c r="H7486">
        <f ca="1" t="shared" si="236"/>
        <v>-0.0401385948583393</v>
      </c>
    </row>
    <row r="7487" spans="2:8">
      <c r="B7487" s="31">
        <v>36118</v>
      </c>
      <c r="C7487">
        <v>21.123785</v>
      </c>
      <c r="D7487">
        <f t="shared" si="235"/>
        <v>-2.89407769488281</v>
      </c>
      <c r="E7487">
        <v>-0.0270838299102172</v>
      </c>
      <c r="G7487">
        <v>7478</v>
      </c>
      <c r="H7487">
        <f ca="1" t="shared" si="236"/>
        <v>0.0245690273365559</v>
      </c>
    </row>
    <row r="7488" spans="2:8">
      <c r="B7488" s="31">
        <v>38055</v>
      </c>
      <c r="C7488">
        <v>82.25766</v>
      </c>
      <c r="D7488">
        <f t="shared" si="235"/>
        <v>-0.270408324282504</v>
      </c>
      <c r="E7488">
        <v>-0.0270917991102592</v>
      </c>
      <c r="G7488">
        <v>7479</v>
      </c>
      <c r="H7488">
        <f ca="1" t="shared" si="236"/>
        <v>-0.003349839888356</v>
      </c>
    </row>
    <row r="7489" spans="2:8">
      <c r="B7489" s="31">
        <v>44026</v>
      </c>
      <c r="C7489">
        <v>104.500816</v>
      </c>
      <c r="D7489">
        <f t="shared" si="235"/>
        <v>-0.265251096221105</v>
      </c>
      <c r="E7489">
        <v>-0.0271041424212419</v>
      </c>
      <c r="G7489">
        <v>7480</v>
      </c>
      <c r="H7489">
        <f ca="1" t="shared" si="236"/>
        <v>0.0325832519068011</v>
      </c>
    </row>
    <row r="7490" spans="2:8">
      <c r="B7490" s="31">
        <v>39379</v>
      </c>
      <c r="C7490">
        <v>132.219772</v>
      </c>
      <c r="D7490">
        <f t="shared" si="235"/>
        <v>-1.47605011752705</v>
      </c>
      <c r="E7490">
        <v>-0.0271108847472525</v>
      </c>
      <c r="G7490">
        <v>7481</v>
      </c>
      <c r="H7490">
        <f ca="1" t="shared" si="236"/>
        <v>-0.0532880423646114</v>
      </c>
    </row>
    <row r="7491" spans="2:8">
      <c r="B7491" s="31">
        <v>42402</v>
      </c>
      <c r="C7491">
        <v>327.382782</v>
      </c>
      <c r="D7491">
        <f t="shared" si="235"/>
        <v>0.0951297096620067</v>
      </c>
      <c r="E7491">
        <v>-0.0271583433486737</v>
      </c>
      <c r="G7491">
        <v>7482</v>
      </c>
      <c r="H7491">
        <f ca="1" t="shared" si="236"/>
        <v>-0.0230451815917071</v>
      </c>
    </row>
    <row r="7492" spans="2:8">
      <c r="B7492" s="31">
        <v>42425</v>
      </c>
      <c r="C7492">
        <v>296.238953</v>
      </c>
      <c r="D7492">
        <f t="shared" si="235"/>
        <v>0.642378566602617</v>
      </c>
      <c r="E7492">
        <v>-0.0271629436929587</v>
      </c>
      <c r="G7492">
        <v>7483</v>
      </c>
      <c r="H7492">
        <f ca="1" t="shared" si="236"/>
        <v>0.0010480068708834</v>
      </c>
    </row>
    <row r="7493" spans="2:8">
      <c r="B7493" s="31">
        <v>39594</v>
      </c>
      <c r="C7493">
        <v>105.941399</v>
      </c>
      <c r="D7493">
        <f t="shared" si="235"/>
        <v>-0.811108356233808</v>
      </c>
      <c r="E7493">
        <v>-0.0272296007720268</v>
      </c>
      <c r="G7493">
        <v>7484</v>
      </c>
      <c r="H7493">
        <f ca="1" t="shared" si="236"/>
        <v>-0.00682327585679949</v>
      </c>
    </row>
    <row r="7494" spans="2:8">
      <c r="B7494" s="31">
        <v>40736</v>
      </c>
      <c r="C7494">
        <v>191.871353</v>
      </c>
      <c r="D7494">
        <f t="shared" si="235"/>
        <v>-0.342573265744366</v>
      </c>
      <c r="E7494">
        <v>-0.0272708662246208</v>
      </c>
      <c r="G7494">
        <v>7485</v>
      </c>
      <c r="H7494">
        <f ca="1" t="shared" si="236"/>
        <v>0.0250053733386511</v>
      </c>
    </row>
    <row r="7495" spans="2:8">
      <c r="B7495" s="31">
        <v>41229</v>
      </c>
      <c r="C7495">
        <v>257.601349</v>
      </c>
      <c r="D7495">
        <f t="shared" si="235"/>
        <v>0.414934236233367</v>
      </c>
      <c r="E7495">
        <v>-0.0273584630956261</v>
      </c>
      <c r="G7495">
        <v>7486</v>
      </c>
      <c r="H7495">
        <f ca="1" t="shared" si="236"/>
        <v>-0.0110377455570779</v>
      </c>
    </row>
    <row r="7496" spans="2:8">
      <c r="B7496" s="31">
        <v>43656</v>
      </c>
      <c r="C7496">
        <v>150.71373</v>
      </c>
      <c r="D7496">
        <f t="shared" si="235"/>
        <v>-0.156610568924278</v>
      </c>
      <c r="E7496">
        <v>-0.0273657217560736</v>
      </c>
      <c r="G7496">
        <v>7487</v>
      </c>
      <c r="H7496">
        <f ca="1" t="shared" si="236"/>
        <v>-0.00505625533965558</v>
      </c>
    </row>
    <row r="7497" spans="2:8">
      <c r="B7497" s="31">
        <v>43546</v>
      </c>
      <c r="C7497">
        <v>174.317093</v>
      </c>
      <c r="D7497">
        <f t="shared" si="235"/>
        <v>0.0253960866591551</v>
      </c>
      <c r="E7497">
        <v>-0.0273659623270564</v>
      </c>
      <c r="G7497">
        <v>7488</v>
      </c>
      <c r="H7497">
        <f ca="1" t="shared" si="236"/>
        <v>-0.0135180476901308</v>
      </c>
    </row>
    <row r="7498" spans="2:8">
      <c r="B7498" s="31">
        <v>40760</v>
      </c>
      <c r="C7498">
        <v>169.890121</v>
      </c>
      <c r="D7498">
        <f t="shared" ref="D7498:D7561" si="237">(C7498-C7499)/C7498</f>
        <v>0.816531692269499</v>
      </c>
      <c r="E7498">
        <v>-0.0273717681324154</v>
      </c>
      <c r="G7498">
        <v>7489</v>
      </c>
      <c r="H7498">
        <f ca="1" t="shared" si="236"/>
        <v>-0.0190193308277697</v>
      </c>
    </row>
    <row r="7499" spans="2:8">
      <c r="B7499" s="31">
        <v>39891</v>
      </c>
      <c r="C7499">
        <v>31.169453</v>
      </c>
      <c r="D7499">
        <f t="shared" si="237"/>
        <v>-9.94758364864472</v>
      </c>
      <c r="E7499">
        <v>-0.0273732747250971</v>
      </c>
      <c r="G7499">
        <v>7490</v>
      </c>
      <c r="H7499">
        <f ca="1" t="shared" ref="H7499:H7562" si="238">_xlfn.NORM.INV(RAND(),N$12,N$13)</f>
        <v>0.046676244119545</v>
      </c>
    </row>
    <row r="7500" spans="2:8">
      <c r="B7500" s="31">
        <v>44356</v>
      </c>
      <c r="C7500">
        <v>341.230194</v>
      </c>
      <c r="D7500">
        <f t="shared" si="237"/>
        <v>0.144167772562354</v>
      </c>
      <c r="E7500">
        <v>-0.0273772666201983</v>
      </c>
      <c r="G7500">
        <v>7491</v>
      </c>
      <c r="H7500">
        <f ca="1" t="shared" si="238"/>
        <v>-0.0222335885487441</v>
      </c>
    </row>
    <row r="7501" spans="2:8">
      <c r="B7501" s="31">
        <v>44316</v>
      </c>
      <c r="C7501">
        <v>292.035797</v>
      </c>
      <c r="D7501">
        <f t="shared" si="237"/>
        <v>0.946272939272578</v>
      </c>
      <c r="E7501">
        <v>-0.0273948436533621</v>
      </c>
      <c r="G7501">
        <v>7492</v>
      </c>
      <c r="H7501">
        <f ca="1" t="shared" si="238"/>
        <v>0.0333541126172125</v>
      </c>
    </row>
    <row r="7502" spans="2:8">
      <c r="B7502" s="31">
        <v>34148</v>
      </c>
      <c r="C7502">
        <v>15.690225</v>
      </c>
      <c r="D7502">
        <f t="shared" si="237"/>
        <v>-0.999999936266051</v>
      </c>
      <c r="E7502">
        <v>-0.0273969302543463</v>
      </c>
      <c r="G7502">
        <v>7493</v>
      </c>
      <c r="H7502">
        <f ca="1" t="shared" si="238"/>
        <v>-0.0132489995045959</v>
      </c>
    </row>
    <row r="7503" spans="2:8">
      <c r="B7503" s="31">
        <v>33858</v>
      </c>
      <c r="C7503">
        <v>31.380449</v>
      </c>
      <c r="D7503">
        <f t="shared" si="237"/>
        <v>-4.66422118434316</v>
      </c>
      <c r="E7503">
        <v>-0.0273969311274037</v>
      </c>
      <c r="G7503">
        <v>7494</v>
      </c>
      <c r="H7503">
        <f ca="1" t="shared" si="238"/>
        <v>0.025713306656607</v>
      </c>
    </row>
    <row r="7504" spans="2:8">
      <c r="B7504" s="31">
        <v>43867</v>
      </c>
      <c r="C7504">
        <v>177.745804</v>
      </c>
      <c r="D7504">
        <f t="shared" si="237"/>
        <v>0.173609116533631</v>
      </c>
      <c r="E7504">
        <v>-0.0273972768437336</v>
      </c>
      <c r="G7504">
        <v>7495</v>
      </c>
      <c r="H7504">
        <f ca="1" t="shared" si="238"/>
        <v>-0.00674651441087639</v>
      </c>
    </row>
    <row r="7505" spans="2:8">
      <c r="B7505" s="31">
        <v>44078</v>
      </c>
      <c r="C7505">
        <v>146.887512</v>
      </c>
      <c r="D7505">
        <f t="shared" si="237"/>
        <v>0.602267482071587</v>
      </c>
      <c r="E7505">
        <v>-0.0274018801543866</v>
      </c>
      <c r="G7505">
        <v>7496</v>
      </c>
      <c r="H7505">
        <f ca="1" t="shared" si="238"/>
        <v>0.0284711290825001</v>
      </c>
    </row>
    <row r="7506" spans="2:8">
      <c r="B7506" s="31">
        <v>35111</v>
      </c>
      <c r="C7506">
        <v>58.42194</v>
      </c>
      <c r="D7506">
        <f t="shared" si="237"/>
        <v>-0.807759601957758</v>
      </c>
      <c r="E7506">
        <v>-0.0274087440437617</v>
      </c>
      <c r="G7506">
        <v>7497</v>
      </c>
      <c r="H7506">
        <f ca="1" t="shared" si="238"/>
        <v>-0.0181545138567104</v>
      </c>
    </row>
    <row r="7507" spans="2:8">
      <c r="B7507" s="31">
        <v>38714</v>
      </c>
      <c r="C7507">
        <v>105.612823</v>
      </c>
      <c r="D7507">
        <f t="shared" si="237"/>
        <v>-2.19190251168648</v>
      </c>
      <c r="E7507">
        <v>-0.0274166897328366</v>
      </c>
      <c r="G7507">
        <v>7498</v>
      </c>
      <c r="H7507">
        <f ca="1" t="shared" si="238"/>
        <v>-0.0175920456559846</v>
      </c>
    </row>
    <row r="7508" spans="2:8">
      <c r="B7508" s="31">
        <v>44259</v>
      </c>
      <c r="C7508">
        <v>337.105835</v>
      </c>
      <c r="D7508">
        <f t="shared" si="237"/>
        <v>0.941968070650572</v>
      </c>
      <c r="E7508">
        <v>-0.0274173658251866</v>
      </c>
      <c r="G7508">
        <v>7499</v>
      </c>
      <c r="H7508">
        <f ca="1" t="shared" si="238"/>
        <v>0.00746556074727645</v>
      </c>
    </row>
    <row r="7509" spans="2:8">
      <c r="B7509" s="31">
        <v>37274</v>
      </c>
      <c r="C7509">
        <v>19.562902</v>
      </c>
      <c r="D7509">
        <f t="shared" si="237"/>
        <v>-16.4991334107792</v>
      </c>
      <c r="E7509">
        <v>-0.0275158051704189</v>
      </c>
      <c r="G7509">
        <v>7500</v>
      </c>
      <c r="H7509">
        <f ca="1" t="shared" si="238"/>
        <v>-0.0476517296118101</v>
      </c>
    </row>
    <row r="7510" spans="2:8">
      <c r="B7510" s="31">
        <v>42258</v>
      </c>
      <c r="C7510">
        <v>342.333832</v>
      </c>
      <c r="D7510">
        <f t="shared" si="237"/>
        <v>-0.456915941045523</v>
      </c>
      <c r="E7510">
        <v>-0.0275682071645202</v>
      </c>
      <c r="G7510">
        <v>7501</v>
      </c>
      <c r="H7510">
        <f ca="1" t="shared" si="238"/>
        <v>-0.0329415060295578</v>
      </c>
    </row>
    <row r="7511" spans="2:8">
      <c r="B7511" s="31">
        <v>44582</v>
      </c>
      <c r="C7511">
        <v>498.751617</v>
      </c>
      <c r="D7511">
        <f t="shared" si="237"/>
        <v>0.0690444578548604</v>
      </c>
      <c r="E7511">
        <v>-0.0275978974921299</v>
      </c>
      <c r="G7511">
        <v>7502</v>
      </c>
      <c r="H7511">
        <f ca="1" t="shared" si="238"/>
        <v>-0.0249725408952253</v>
      </c>
    </row>
    <row r="7512" spans="2:8">
      <c r="B7512" s="31">
        <v>44536</v>
      </c>
      <c r="C7512">
        <v>464.315582</v>
      </c>
      <c r="D7512">
        <f t="shared" si="237"/>
        <v>0.95810699284264</v>
      </c>
      <c r="E7512">
        <v>-0.0276112702157818</v>
      </c>
      <c r="G7512">
        <v>7503</v>
      </c>
      <c r="H7512">
        <f ca="1" t="shared" si="238"/>
        <v>0.0344093031190857</v>
      </c>
    </row>
    <row r="7513" spans="2:8">
      <c r="B7513" s="31">
        <v>33364</v>
      </c>
      <c r="C7513">
        <v>19.451576</v>
      </c>
      <c r="D7513">
        <f t="shared" si="237"/>
        <v>-1.01550409077393</v>
      </c>
      <c r="E7513">
        <v>-0.0276243940336763</v>
      </c>
      <c r="G7513">
        <v>7504</v>
      </c>
      <c r="H7513">
        <f ca="1" t="shared" si="238"/>
        <v>-0.0303495967056713</v>
      </c>
    </row>
    <row r="7514" spans="2:8">
      <c r="B7514" s="31">
        <v>34817</v>
      </c>
      <c r="C7514">
        <v>39.204731</v>
      </c>
      <c r="D7514">
        <f t="shared" si="237"/>
        <v>-3.44632799546565</v>
      </c>
      <c r="E7514">
        <v>-0.0276244211444787</v>
      </c>
      <c r="G7514">
        <v>7505</v>
      </c>
      <c r="H7514">
        <f ca="1" t="shared" si="238"/>
        <v>-0.0200110498720627</v>
      </c>
    </row>
    <row r="7515" spans="2:8">
      <c r="B7515" s="31">
        <v>43489</v>
      </c>
      <c r="C7515">
        <v>174.317093</v>
      </c>
      <c r="D7515">
        <f t="shared" si="237"/>
        <v>-0.309749566555702</v>
      </c>
      <c r="E7515">
        <v>-0.0276510634559515</v>
      </c>
      <c r="G7515">
        <v>7506</v>
      </c>
      <c r="H7515">
        <f ca="1" t="shared" si="238"/>
        <v>-0.00950369947341962</v>
      </c>
    </row>
    <row r="7516" spans="2:8">
      <c r="B7516" s="31">
        <v>40644</v>
      </c>
      <c r="C7516">
        <v>228.311737</v>
      </c>
      <c r="D7516">
        <f t="shared" si="237"/>
        <v>0.737214053082168</v>
      </c>
      <c r="E7516">
        <v>-0.0276742627559266</v>
      </c>
      <c r="G7516">
        <v>7507</v>
      </c>
      <c r="H7516">
        <f ca="1" t="shared" si="238"/>
        <v>-0.0234007232947229</v>
      </c>
    </row>
    <row r="7517" spans="2:8">
      <c r="B7517" s="31">
        <v>39724</v>
      </c>
      <c r="C7517">
        <v>59.997116</v>
      </c>
      <c r="D7517">
        <f t="shared" si="237"/>
        <v>0.40870494508436</v>
      </c>
      <c r="E7517">
        <v>-0.0276852307367574</v>
      </c>
      <c r="G7517">
        <v>7508</v>
      </c>
      <c r="H7517">
        <f ca="1" t="shared" si="238"/>
        <v>0.0135849757695605</v>
      </c>
    </row>
    <row r="7518" spans="2:8">
      <c r="B7518" s="31">
        <v>35817</v>
      </c>
      <c r="C7518">
        <v>35.475998</v>
      </c>
      <c r="D7518">
        <f t="shared" si="237"/>
        <v>-7.00179357885859</v>
      </c>
      <c r="E7518">
        <v>-0.0277097771851267</v>
      </c>
      <c r="G7518">
        <v>7509</v>
      </c>
      <c r="H7518">
        <f ca="1" t="shared" si="238"/>
        <v>0.0476331295592229</v>
      </c>
    </row>
    <row r="7519" spans="2:8">
      <c r="B7519" s="31">
        <v>41513</v>
      </c>
      <c r="C7519">
        <v>283.871613</v>
      </c>
      <c r="D7519">
        <f t="shared" si="237"/>
        <v>0.828602890279135</v>
      </c>
      <c r="E7519">
        <v>-0.0277538846408006</v>
      </c>
      <c r="G7519">
        <v>7510</v>
      </c>
      <c r="H7519">
        <f ca="1" t="shared" si="238"/>
        <v>-0.028242603794068</v>
      </c>
    </row>
    <row r="7520" spans="2:8">
      <c r="B7520" s="31">
        <v>35437</v>
      </c>
      <c r="C7520">
        <v>48.654774</v>
      </c>
      <c r="D7520">
        <f t="shared" si="237"/>
        <v>0.195444747107447</v>
      </c>
      <c r="E7520">
        <v>-0.0277657645681387</v>
      </c>
      <c r="G7520">
        <v>7511</v>
      </c>
      <c r="H7520">
        <f ca="1" t="shared" si="238"/>
        <v>-0.0285620644707997</v>
      </c>
    </row>
    <row r="7521" spans="2:8">
      <c r="B7521" s="31">
        <v>36437</v>
      </c>
      <c r="C7521">
        <v>39.145454</v>
      </c>
      <c r="D7521">
        <f t="shared" si="237"/>
        <v>0.209344180808326</v>
      </c>
      <c r="E7521">
        <v>-0.0277723691747195</v>
      </c>
      <c r="G7521">
        <v>7512</v>
      </c>
      <c r="H7521">
        <f ca="1" t="shared" si="238"/>
        <v>0.0495791419530126</v>
      </c>
    </row>
    <row r="7522" spans="2:8">
      <c r="B7522" s="31">
        <v>33865</v>
      </c>
      <c r="C7522">
        <v>30.950581</v>
      </c>
      <c r="D7522">
        <f t="shared" si="237"/>
        <v>-4.49617278590021</v>
      </c>
      <c r="E7522">
        <v>-0.0277776691817191</v>
      </c>
      <c r="G7522">
        <v>7513</v>
      </c>
      <c r="H7522">
        <f ca="1" t="shared" si="238"/>
        <v>0.00446605154865641</v>
      </c>
    </row>
    <row r="7523" spans="2:8">
      <c r="B7523" s="31">
        <v>40837</v>
      </c>
      <c r="C7523">
        <v>170.109741</v>
      </c>
      <c r="D7523">
        <f t="shared" si="237"/>
        <v>-1.98422864567174</v>
      </c>
      <c r="E7523">
        <v>-0.0277854635026456</v>
      </c>
      <c r="G7523">
        <v>7514</v>
      </c>
      <c r="H7523">
        <f ca="1" t="shared" si="238"/>
        <v>-0.0355447035005303</v>
      </c>
    </row>
    <row r="7524" spans="2:8">
      <c r="B7524" s="31">
        <v>44579</v>
      </c>
      <c r="C7524">
        <v>507.646362</v>
      </c>
      <c r="D7524">
        <f t="shared" si="237"/>
        <v>0.630383702030746</v>
      </c>
      <c r="E7524">
        <v>-0.027799600384017</v>
      </c>
      <c r="G7524">
        <v>7515</v>
      </c>
      <c r="H7524">
        <f ca="1" t="shared" si="238"/>
        <v>-0.00128017172219288</v>
      </c>
    </row>
    <row r="7525" spans="2:8">
      <c r="B7525" s="31">
        <v>43530</v>
      </c>
      <c r="C7525">
        <v>187.634369</v>
      </c>
      <c r="D7525">
        <f t="shared" si="237"/>
        <v>0.105402571529952</v>
      </c>
      <c r="E7525">
        <v>-0.0278072190495122</v>
      </c>
      <c r="G7525">
        <v>7516</v>
      </c>
      <c r="H7525">
        <f ca="1" t="shared" si="238"/>
        <v>-0.0195955488167647</v>
      </c>
    </row>
    <row r="7526" spans="2:8">
      <c r="B7526" s="31">
        <v>43871</v>
      </c>
      <c r="C7526">
        <v>167.857224</v>
      </c>
      <c r="D7526">
        <f t="shared" si="237"/>
        <v>0.148598579230644</v>
      </c>
      <c r="E7526">
        <v>-0.027827161016317</v>
      </c>
      <c r="G7526">
        <v>7517</v>
      </c>
      <c r="H7526">
        <f ca="1" t="shared" si="238"/>
        <v>-0.0290047903817926</v>
      </c>
    </row>
    <row r="7527" spans="2:8">
      <c r="B7527" s="31">
        <v>40246</v>
      </c>
      <c r="C7527">
        <v>142.913879</v>
      </c>
      <c r="D7527">
        <f t="shared" si="237"/>
        <v>-0.174928069792298</v>
      </c>
      <c r="E7527">
        <v>-0.0278331119960713</v>
      </c>
      <c r="G7527">
        <v>7518</v>
      </c>
      <c r="H7527">
        <f ca="1" t="shared" si="238"/>
        <v>0.0218026108125586</v>
      </c>
    </row>
    <row r="7528" spans="2:8">
      <c r="B7528" s="31">
        <v>40829</v>
      </c>
      <c r="C7528">
        <v>167.913528</v>
      </c>
      <c r="D7528">
        <f t="shared" si="237"/>
        <v>0.917978794418518</v>
      </c>
      <c r="E7528">
        <v>-0.0278646339918484</v>
      </c>
      <c r="G7528">
        <v>7519</v>
      </c>
      <c r="H7528">
        <f ca="1" t="shared" si="238"/>
        <v>0.0512911068158569</v>
      </c>
    </row>
    <row r="7529" spans="2:8">
      <c r="B7529" s="31">
        <v>36788</v>
      </c>
      <c r="C7529">
        <v>13.77247</v>
      </c>
      <c r="D7529">
        <f t="shared" si="237"/>
        <v>-70.5564302554298</v>
      </c>
      <c r="E7529">
        <v>-0.0279172871678065</v>
      </c>
      <c r="G7529">
        <v>7520</v>
      </c>
      <c r="H7529">
        <f ca="1" t="shared" si="238"/>
        <v>0.0286397842264261</v>
      </c>
    </row>
    <row r="7530" spans="2:8">
      <c r="B7530" s="31">
        <v>45419</v>
      </c>
      <c r="C7530">
        <v>985.508789</v>
      </c>
      <c r="D7530">
        <f t="shared" si="237"/>
        <v>0.909165711154302</v>
      </c>
      <c r="E7530">
        <v>-0.0279702639973107</v>
      </c>
      <c r="G7530">
        <v>7521</v>
      </c>
      <c r="H7530">
        <f ca="1" t="shared" si="238"/>
        <v>-0.00128003018278158</v>
      </c>
    </row>
    <row r="7531" spans="2:8">
      <c r="B7531" s="31">
        <v>40052</v>
      </c>
      <c r="C7531">
        <v>89.51799</v>
      </c>
      <c r="D7531">
        <f t="shared" si="237"/>
        <v>0.699872427877346</v>
      </c>
      <c r="E7531">
        <v>-0.0279778064721963</v>
      </c>
      <c r="G7531">
        <v>7522</v>
      </c>
      <c r="H7531">
        <f ca="1" t="shared" si="238"/>
        <v>0.0296878320502452</v>
      </c>
    </row>
    <row r="7532" spans="2:8">
      <c r="B7532" s="31">
        <v>33514</v>
      </c>
      <c r="C7532">
        <v>26.866817</v>
      </c>
      <c r="D7532">
        <f t="shared" si="237"/>
        <v>-5.21608521768693</v>
      </c>
      <c r="E7532">
        <v>-0.0280001907185357</v>
      </c>
      <c r="G7532">
        <v>7523</v>
      </c>
      <c r="H7532">
        <f ca="1" t="shared" si="238"/>
        <v>0.0465064456833379</v>
      </c>
    </row>
    <row r="7533" spans="2:8">
      <c r="B7533" s="31">
        <v>40897</v>
      </c>
      <c r="C7533">
        <v>167.006424</v>
      </c>
      <c r="D7533">
        <f t="shared" si="237"/>
        <v>0.234256024786208</v>
      </c>
      <c r="E7533">
        <v>-0.028015796566005</v>
      </c>
      <c r="G7533">
        <v>7524</v>
      </c>
      <c r="H7533">
        <f ca="1" t="shared" si="238"/>
        <v>0.00951094231843337</v>
      </c>
    </row>
    <row r="7534" spans="2:8">
      <c r="B7534" s="31">
        <v>39457</v>
      </c>
      <c r="C7534">
        <v>127.884163</v>
      </c>
      <c r="D7534">
        <f t="shared" si="237"/>
        <v>0.820165386702339</v>
      </c>
      <c r="E7534">
        <v>-0.0280299523874586</v>
      </c>
      <c r="G7534">
        <v>7525</v>
      </c>
      <c r="H7534">
        <f ca="1" t="shared" si="238"/>
        <v>-0.012189634967928</v>
      </c>
    </row>
    <row r="7535" spans="2:8">
      <c r="B7535" s="31">
        <v>33581</v>
      </c>
      <c r="C7535">
        <v>22.997999</v>
      </c>
      <c r="D7535">
        <f t="shared" si="237"/>
        <v>0.571004546960803</v>
      </c>
      <c r="E7535">
        <v>-0.0280373088110839</v>
      </c>
      <c r="G7535">
        <v>7526</v>
      </c>
      <c r="H7535">
        <f ca="1" t="shared" si="238"/>
        <v>-0.0247414585571955</v>
      </c>
    </row>
    <row r="7536" spans="2:8">
      <c r="B7536" s="31">
        <v>36991</v>
      </c>
      <c r="C7536">
        <v>9.866037</v>
      </c>
      <c r="D7536">
        <f t="shared" si="237"/>
        <v>-1.29540219644423</v>
      </c>
      <c r="E7536">
        <v>-0.0280593920334984</v>
      </c>
      <c r="G7536">
        <v>7527</v>
      </c>
      <c r="H7536">
        <f ca="1" t="shared" si="238"/>
        <v>-0.0567663046786006</v>
      </c>
    </row>
    <row r="7537" spans="2:8">
      <c r="B7537" s="31">
        <v>37426</v>
      </c>
      <c r="C7537">
        <v>22.646523</v>
      </c>
      <c r="D7537">
        <f t="shared" si="237"/>
        <v>-1.97385355800535</v>
      </c>
      <c r="E7537">
        <v>-0.0281834875932169</v>
      </c>
      <c r="G7537">
        <v>7528</v>
      </c>
      <c r="H7537">
        <f ca="1" t="shared" si="238"/>
        <v>-0.0272409997735583</v>
      </c>
    </row>
    <row r="7538" spans="2:8">
      <c r="B7538" s="31">
        <v>38210</v>
      </c>
      <c r="C7538">
        <v>67.347443</v>
      </c>
      <c r="D7538">
        <f t="shared" si="237"/>
        <v>-0.356995691729529</v>
      </c>
      <c r="E7538">
        <v>-0.0282156666289469</v>
      </c>
      <c r="G7538">
        <v>7529</v>
      </c>
      <c r="H7538">
        <f ca="1" t="shared" si="238"/>
        <v>-0.00812598968710019</v>
      </c>
    </row>
    <row r="7539" spans="2:8">
      <c r="B7539" s="31">
        <v>38631</v>
      </c>
      <c r="C7539">
        <v>91.39019</v>
      </c>
      <c r="D7539">
        <f t="shared" si="237"/>
        <v>0.458677129350535</v>
      </c>
      <c r="E7539">
        <v>-0.0282627599307978</v>
      </c>
      <c r="G7539">
        <v>7530</v>
      </c>
      <c r="H7539">
        <f ca="1" t="shared" si="238"/>
        <v>-0.0488602154721522</v>
      </c>
    </row>
    <row r="7540" spans="2:8">
      <c r="B7540" s="31">
        <v>34876</v>
      </c>
      <c r="C7540">
        <v>49.4716</v>
      </c>
      <c r="D7540">
        <f t="shared" si="237"/>
        <v>-1.75200618132423</v>
      </c>
      <c r="E7540">
        <v>-0.0282685419513417</v>
      </c>
      <c r="G7540">
        <v>7531</v>
      </c>
      <c r="H7540">
        <f ca="1" t="shared" si="238"/>
        <v>-0.0537058261384224</v>
      </c>
    </row>
    <row r="7541" spans="2:8">
      <c r="B7541" s="31">
        <v>40260</v>
      </c>
      <c r="C7541">
        <v>136.146149</v>
      </c>
      <c r="D7541">
        <f t="shared" si="237"/>
        <v>-1.96133986132799</v>
      </c>
      <c r="E7541">
        <v>-0.0282699586310001</v>
      </c>
      <c r="G7541">
        <v>7532</v>
      </c>
      <c r="H7541">
        <f ca="1" t="shared" si="238"/>
        <v>-0.0300828884799052</v>
      </c>
    </row>
    <row r="7542" spans="2:8">
      <c r="B7542" s="31">
        <v>41744</v>
      </c>
      <c r="C7542">
        <v>403.175018</v>
      </c>
      <c r="D7542">
        <f t="shared" si="237"/>
        <v>0.88680290453909</v>
      </c>
      <c r="E7542">
        <v>-0.028280164918353</v>
      </c>
      <c r="G7542">
        <v>7533</v>
      </c>
      <c r="H7542">
        <f ca="1" t="shared" si="238"/>
        <v>0.0139723704430848</v>
      </c>
    </row>
    <row r="7543" spans="2:8">
      <c r="B7543" s="31">
        <v>36404</v>
      </c>
      <c r="C7543">
        <v>45.638241</v>
      </c>
      <c r="D7543">
        <f t="shared" si="237"/>
        <v>-0.00615950557778948</v>
      </c>
      <c r="E7543">
        <v>-0.028287768584245</v>
      </c>
      <c r="G7543">
        <v>7534</v>
      </c>
      <c r="H7543">
        <f ca="1" t="shared" si="238"/>
        <v>0.0054058806987734</v>
      </c>
    </row>
    <row r="7544" spans="2:8">
      <c r="B7544" s="31">
        <v>34647</v>
      </c>
      <c r="C7544">
        <v>45.91935</v>
      </c>
      <c r="D7544">
        <f t="shared" si="237"/>
        <v>-1.71401491963628</v>
      </c>
      <c r="E7544">
        <v>-0.0283018378962246</v>
      </c>
      <c r="G7544">
        <v>7535</v>
      </c>
      <c r="H7544">
        <f ca="1" t="shared" si="238"/>
        <v>-0.0483214654118734</v>
      </c>
    </row>
    <row r="7545" spans="2:8">
      <c r="B7545" s="31">
        <v>43892</v>
      </c>
      <c r="C7545">
        <v>124.625801</v>
      </c>
      <c r="D7545">
        <f t="shared" si="237"/>
        <v>0.715625354335737</v>
      </c>
      <c r="E7545">
        <v>-0.0283092984894839</v>
      </c>
      <c r="G7545">
        <v>7536</v>
      </c>
      <c r="H7545">
        <f ca="1" t="shared" si="238"/>
        <v>0.0180688235693637</v>
      </c>
    </row>
    <row r="7546" spans="2:8">
      <c r="B7546" s="31">
        <v>37833</v>
      </c>
      <c r="C7546">
        <v>35.440418</v>
      </c>
      <c r="D7546">
        <f t="shared" si="237"/>
        <v>-2.41273172906708</v>
      </c>
      <c r="E7546">
        <v>-0.0283314378515513</v>
      </c>
      <c r="G7546">
        <v>7537</v>
      </c>
      <c r="H7546">
        <f ca="1" t="shared" si="238"/>
        <v>0.00974740526879694</v>
      </c>
    </row>
    <row r="7547" spans="2:8">
      <c r="B7547" s="31">
        <v>44063</v>
      </c>
      <c r="C7547">
        <v>120.948639</v>
      </c>
      <c r="D7547">
        <f t="shared" si="237"/>
        <v>-0.191809359673737</v>
      </c>
      <c r="E7547">
        <v>-0.0283484215146894</v>
      </c>
      <c r="G7547">
        <v>7538</v>
      </c>
      <c r="H7547">
        <f ca="1" t="shared" si="238"/>
        <v>0.00209628427191515</v>
      </c>
    </row>
    <row r="7548" spans="2:8">
      <c r="B7548" s="31">
        <v>40199</v>
      </c>
      <c r="C7548">
        <v>144.14772</v>
      </c>
      <c r="D7548">
        <f t="shared" si="237"/>
        <v>0.91352482717035</v>
      </c>
      <c r="E7548">
        <v>-0.0283615793576201</v>
      </c>
      <c r="G7548">
        <v>7539</v>
      </c>
      <c r="H7548">
        <f ca="1" t="shared" si="238"/>
        <v>0.0245314841059185</v>
      </c>
    </row>
    <row r="7549" spans="2:8">
      <c r="B7549" s="31">
        <v>36852</v>
      </c>
      <c r="C7549">
        <v>12.465199</v>
      </c>
      <c r="D7549">
        <f t="shared" si="237"/>
        <v>-2.28960380014792</v>
      </c>
      <c r="E7549">
        <v>-0.0283776456356613</v>
      </c>
      <c r="G7549">
        <v>7540</v>
      </c>
      <c r="H7549">
        <f ca="1" t="shared" si="238"/>
        <v>0.00773451178697106</v>
      </c>
    </row>
    <row r="7550" spans="2:8">
      <c r="B7550" s="31">
        <v>35884</v>
      </c>
      <c r="C7550">
        <v>41.005566</v>
      </c>
      <c r="D7550">
        <f t="shared" si="237"/>
        <v>0.279377999562303</v>
      </c>
      <c r="E7550">
        <v>-0.0283801959958313</v>
      </c>
      <c r="G7550">
        <v>7541</v>
      </c>
      <c r="H7550">
        <f ca="1" t="shared" si="238"/>
        <v>-0.0226118887668533</v>
      </c>
    </row>
    <row r="7551" spans="2:8">
      <c r="B7551" s="31">
        <v>36320</v>
      </c>
      <c r="C7551">
        <v>29.549513</v>
      </c>
      <c r="D7551">
        <f t="shared" si="237"/>
        <v>-12.1197974057982</v>
      </c>
      <c r="E7551">
        <v>-0.0284135647176316</v>
      </c>
      <c r="G7551">
        <v>7542</v>
      </c>
      <c r="H7551">
        <f ca="1" t="shared" si="238"/>
        <v>0.00969054681811237</v>
      </c>
    </row>
    <row r="7552" spans="2:8">
      <c r="B7552" s="31">
        <v>42209</v>
      </c>
      <c r="C7552">
        <v>387.683624</v>
      </c>
      <c r="D7552">
        <f t="shared" si="237"/>
        <v>0.852172592670564</v>
      </c>
      <c r="E7552">
        <v>-0.0284433164502196</v>
      </c>
      <c r="G7552">
        <v>7543</v>
      </c>
      <c r="H7552">
        <f ca="1" t="shared" si="238"/>
        <v>0.0266282652103052</v>
      </c>
    </row>
    <row r="7553" spans="2:8">
      <c r="B7553" s="31">
        <v>37939</v>
      </c>
      <c r="C7553">
        <v>57.310265</v>
      </c>
      <c r="D7553">
        <f t="shared" si="237"/>
        <v>-1.83743285779607</v>
      </c>
      <c r="E7553">
        <v>-0.028469646755254</v>
      </c>
      <c r="G7553">
        <v>7544</v>
      </c>
      <c r="H7553">
        <f ca="1" t="shared" si="238"/>
        <v>-0.0485657911771348</v>
      </c>
    </row>
    <row r="7554" spans="2:8">
      <c r="B7554" s="31">
        <v>40865</v>
      </c>
      <c r="C7554">
        <v>162.614029</v>
      </c>
      <c r="D7554">
        <f t="shared" si="237"/>
        <v>0.0129823669764678</v>
      </c>
      <c r="E7554">
        <v>-0.0284790188674312</v>
      </c>
      <c r="G7554">
        <v>7545</v>
      </c>
      <c r="H7554">
        <f ca="1" t="shared" si="238"/>
        <v>0.000774325820786582</v>
      </c>
    </row>
    <row r="7555" spans="2:8">
      <c r="B7555" s="31">
        <v>43805</v>
      </c>
      <c r="C7555">
        <v>160.502914</v>
      </c>
      <c r="D7555">
        <f t="shared" si="237"/>
        <v>-0.119195032184898</v>
      </c>
      <c r="E7555">
        <v>-0.0284830342706425</v>
      </c>
      <c r="G7555">
        <v>7546</v>
      </c>
      <c r="H7555">
        <f ca="1" t="shared" si="238"/>
        <v>-0.00541171880081531</v>
      </c>
    </row>
    <row r="7556" spans="2:8">
      <c r="B7556" s="31">
        <v>43598</v>
      </c>
      <c r="C7556">
        <v>179.634064</v>
      </c>
      <c r="D7556">
        <f t="shared" si="237"/>
        <v>-0.667496566798155</v>
      </c>
      <c r="E7556">
        <v>-0.028492424465774</v>
      </c>
      <c r="G7556">
        <v>7547</v>
      </c>
      <c r="H7556">
        <f ca="1" t="shared" si="238"/>
        <v>-0.0047776696445015</v>
      </c>
    </row>
    <row r="7557" spans="2:8">
      <c r="B7557" s="31">
        <v>44305</v>
      </c>
      <c r="C7557">
        <v>299.539185</v>
      </c>
      <c r="D7557">
        <f t="shared" si="237"/>
        <v>0.95412383525047</v>
      </c>
      <c r="E7557">
        <v>-0.0285335122348017</v>
      </c>
      <c r="G7557">
        <v>7548</v>
      </c>
      <c r="H7557">
        <f ca="1" t="shared" si="238"/>
        <v>-0.0216030154723572</v>
      </c>
    </row>
    <row r="7558" spans="2:8">
      <c r="B7558" s="31">
        <v>36906</v>
      </c>
      <c r="C7558">
        <v>13.741709</v>
      </c>
      <c r="D7558">
        <f t="shared" si="237"/>
        <v>-18.367795228381</v>
      </c>
      <c r="E7558">
        <v>-0.0285393905517865</v>
      </c>
      <c r="G7558">
        <v>7549</v>
      </c>
      <c r="H7558">
        <f ca="1" t="shared" si="238"/>
        <v>0.00773623292410082</v>
      </c>
    </row>
    <row r="7559" spans="2:8">
      <c r="B7559" s="31">
        <v>43292</v>
      </c>
      <c r="C7559">
        <v>266.146606</v>
      </c>
      <c r="D7559">
        <f t="shared" si="237"/>
        <v>0.952470733367158</v>
      </c>
      <c r="E7559">
        <v>-0.0285662632120883</v>
      </c>
      <c r="G7559">
        <v>7550</v>
      </c>
      <c r="H7559">
        <f ca="1" t="shared" si="238"/>
        <v>0.0325312241342069</v>
      </c>
    </row>
    <row r="7560" spans="2:8">
      <c r="B7560" s="31">
        <v>37042</v>
      </c>
      <c r="C7560">
        <v>12.649753</v>
      </c>
      <c r="D7560">
        <f t="shared" si="237"/>
        <v>-0.189384251218186</v>
      </c>
      <c r="E7560">
        <v>-0.0285716250744184</v>
      </c>
      <c r="G7560">
        <v>7551</v>
      </c>
      <c r="H7560">
        <f ca="1" t="shared" si="238"/>
        <v>0.0396716740845406</v>
      </c>
    </row>
    <row r="7561" spans="2:8">
      <c r="B7561" s="31">
        <v>34106</v>
      </c>
      <c r="C7561">
        <v>15.045417</v>
      </c>
      <c r="D7561">
        <f t="shared" si="237"/>
        <v>0</v>
      </c>
      <c r="E7561">
        <v>-0.028571690635095</v>
      </c>
      <c r="G7561">
        <v>7552</v>
      </c>
      <c r="H7561">
        <f ca="1" t="shared" si="238"/>
        <v>-8.81989190739976e-5</v>
      </c>
    </row>
    <row r="7562" spans="2:8">
      <c r="B7562" s="31">
        <v>34102</v>
      </c>
      <c r="C7562">
        <v>15.045417</v>
      </c>
      <c r="D7562">
        <f t="shared" ref="D7562:D7625" si="239">(C7562-C7563)/C7562</f>
        <v>-1</v>
      </c>
      <c r="E7562">
        <v>-0.028571690635095</v>
      </c>
      <c r="G7562">
        <v>7553</v>
      </c>
      <c r="H7562">
        <f ca="1" t="shared" si="238"/>
        <v>0.027022285519469</v>
      </c>
    </row>
    <row r="7563" spans="2:8">
      <c r="B7563" s="31">
        <v>33868</v>
      </c>
      <c r="C7563">
        <v>30.090834</v>
      </c>
      <c r="D7563">
        <f t="shared" si="239"/>
        <v>0</v>
      </c>
      <c r="E7563">
        <v>-0.0285717238678063</v>
      </c>
      <c r="G7563">
        <v>7554</v>
      </c>
      <c r="H7563">
        <f ca="1" t="shared" ref="H7563:H7626" si="240">_xlfn.NORM.INV(RAND(),N$12,N$13)</f>
        <v>-0.01581084075722</v>
      </c>
    </row>
    <row r="7564" spans="2:8">
      <c r="B7564" s="31">
        <v>33802</v>
      </c>
      <c r="C7564">
        <v>30.090834</v>
      </c>
      <c r="D7564">
        <f t="shared" si="239"/>
        <v>-13.6665433733076</v>
      </c>
      <c r="E7564">
        <v>-0.0285717238678063</v>
      </c>
      <c r="G7564">
        <v>7555</v>
      </c>
      <c r="H7564">
        <f ca="1" t="shared" si="240"/>
        <v>0.0600906123052825</v>
      </c>
    </row>
    <row r="7565" spans="2:8">
      <c r="B7565" s="31">
        <v>42534</v>
      </c>
      <c r="C7565">
        <v>441.328522</v>
      </c>
      <c r="D7565">
        <f t="shared" si="239"/>
        <v>0.822183550149066</v>
      </c>
      <c r="E7565">
        <v>-0.0285875133173467</v>
      </c>
      <c r="G7565">
        <v>7556</v>
      </c>
      <c r="H7565">
        <f ca="1" t="shared" si="240"/>
        <v>-0.017069278369091</v>
      </c>
    </row>
    <row r="7566" spans="2:8">
      <c r="B7566" s="31">
        <v>38586</v>
      </c>
      <c r="C7566">
        <v>78.475471</v>
      </c>
      <c r="D7566">
        <f t="shared" si="239"/>
        <v>0.590069577282308</v>
      </c>
      <c r="E7566">
        <v>-0.0286161646611844</v>
      </c>
      <c r="G7566">
        <v>7557</v>
      </c>
      <c r="H7566">
        <f ca="1" t="shared" si="240"/>
        <v>0.0401034872227991</v>
      </c>
    </row>
    <row r="7567" spans="2:8">
      <c r="B7567" s="31">
        <v>36518</v>
      </c>
      <c r="C7567">
        <v>32.169483</v>
      </c>
      <c r="D7567">
        <f t="shared" si="239"/>
        <v>-12.3729891773517</v>
      </c>
      <c r="E7567">
        <v>-0.0286317936784996</v>
      </c>
      <c r="G7567">
        <v>7558</v>
      </c>
      <c r="H7567">
        <f ca="1" t="shared" si="240"/>
        <v>-0.0116309662378884</v>
      </c>
    </row>
    <row r="7568" spans="2:8">
      <c r="B7568" s="31">
        <v>42174</v>
      </c>
      <c r="C7568">
        <v>430.202148</v>
      </c>
      <c r="D7568">
        <f t="shared" si="239"/>
        <v>0.135168502227004</v>
      </c>
      <c r="E7568">
        <v>-0.0286340992421079</v>
      </c>
      <c r="G7568">
        <v>7559</v>
      </c>
      <c r="H7568">
        <f ca="1" t="shared" si="240"/>
        <v>0.0142489199827228</v>
      </c>
    </row>
    <row r="7569" spans="2:8">
      <c r="B7569" s="31">
        <v>41585</v>
      </c>
      <c r="C7569">
        <v>372.052368</v>
      </c>
      <c r="D7569">
        <f t="shared" si="239"/>
        <v>0.878324768517533</v>
      </c>
      <c r="E7569">
        <v>-0.0286728883284517</v>
      </c>
      <c r="G7569">
        <v>7560</v>
      </c>
      <c r="H7569">
        <f ca="1" t="shared" si="240"/>
        <v>0.00338196411050704</v>
      </c>
    </row>
    <row r="7570" spans="2:8">
      <c r="B7570" s="31">
        <v>34508</v>
      </c>
      <c r="C7570">
        <v>45.269558</v>
      </c>
      <c r="D7570">
        <f t="shared" si="239"/>
        <v>0.149117603489745</v>
      </c>
      <c r="E7570">
        <v>-0.0287078349649449</v>
      </c>
      <c r="G7570">
        <v>7561</v>
      </c>
      <c r="H7570">
        <f ca="1" t="shared" si="240"/>
        <v>0.00976740075262402</v>
      </c>
    </row>
    <row r="7571" spans="2:8">
      <c r="B7571" s="31">
        <v>35926</v>
      </c>
      <c r="C7571">
        <v>38.51907</v>
      </c>
      <c r="D7571">
        <f t="shared" si="239"/>
        <v>-3.58223744758116</v>
      </c>
      <c r="E7571">
        <v>-0.0287107399010412</v>
      </c>
      <c r="G7571">
        <v>7562</v>
      </c>
      <c r="H7571">
        <f ca="1" t="shared" si="240"/>
        <v>-0.00159605653344699</v>
      </c>
    </row>
    <row r="7572" spans="2:8">
      <c r="B7572" s="31">
        <v>44175</v>
      </c>
      <c r="C7572">
        <v>176.503525</v>
      </c>
      <c r="D7572">
        <f t="shared" si="239"/>
        <v>0.383445973671064</v>
      </c>
      <c r="E7572">
        <v>-0.0287161177092639</v>
      </c>
      <c r="G7572">
        <v>7563</v>
      </c>
      <c r="H7572">
        <f ca="1" t="shared" si="240"/>
        <v>0.0169848832551656</v>
      </c>
    </row>
    <row r="7573" spans="2:8">
      <c r="B7573" s="31">
        <v>43712</v>
      </c>
      <c r="C7573">
        <v>108.823959</v>
      </c>
      <c r="D7573">
        <f t="shared" si="239"/>
        <v>-0.128483250641525</v>
      </c>
      <c r="E7573">
        <v>-0.0287671486018993</v>
      </c>
      <c r="G7573">
        <v>7564</v>
      </c>
      <c r="H7573">
        <f ca="1" t="shared" si="240"/>
        <v>-0.0302245447273628</v>
      </c>
    </row>
    <row r="7574" spans="2:8">
      <c r="B7574" s="31">
        <v>39392</v>
      </c>
      <c r="C7574">
        <v>122.806015</v>
      </c>
      <c r="D7574">
        <f t="shared" si="239"/>
        <v>0.817344386592139</v>
      </c>
      <c r="E7574">
        <v>-0.0287717828805047</v>
      </c>
      <c r="G7574">
        <v>7565</v>
      </c>
      <c r="H7574">
        <f ca="1" t="shared" si="240"/>
        <v>0.00537592322598286</v>
      </c>
    </row>
    <row r="7575" spans="2:8">
      <c r="B7575" s="31">
        <v>37433</v>
      </c>
      <c r="C7575">
        <v>22.431208</v>
      </c>
      <c r="D7575">
        <f t="shared" si="239"/>
        <v>-5.22646693838334</v>
      </c>
      <c r="E7575">
        <v>-0.0287967549496219</v>
      </c>
      <c r="G7575">
        <v>7566</v>
      </c>
      <c r="H7575">
        <f ca="1" t="shared" si="240"/>
        <v>-0.0289590420122854</v>
      </c>
    </row>
    <row r="7576" spans="2:8">
      <c r="B7576" s="31">
        <v>39135</v>
      </c>
      <c r="C7576">
        <v>139.667175</v>
      </c>
      <c r="D7576">
        <f t="shared" si="239"/>
        <v>0.849140587256812</v>
      </c>
      <c r="E7576">
        <v>-0.0288094034979945</v>
      </c>
      <c r="G7576">
        <v>7567</v>
      </c>
      <c r="H7576">
        <f ca="1" t="shared" si="240"/>
        <v>-0.0468597985499444</v>
      </c>
    </row>
    <row r="7577" spans="2:8">
      <c r="B7577" s="31">
        <v>37414</v>
      </c>
      <c r="C7577">
        <v>21.070108</v>
      </c>
      <c r="D7577">
        <f t="shared" si="239"/>
        <v>0.0131388030853947</v>
      </c>
      <c r="E7577">
        <v>-0.0288319832057813</v>
      </c>
      <c r="G7577">
        <v>7568</v>
      </c>
      <c r="H7577">
        <f ca="1" t="shared" si="240"/>
        <v>-0.0526352275066867</v>
      </c>
    </row>
    <row r="7578" spans="2:8">
      <c r="B7578" s="31">
        <v>37295</v>
      </c>
      <c r="C7578">
        <v>20.793272</v>
      </c>
      <c r="D7578">
        <f t="shared" si="239"/>
        <v>-37.3771966239849</v>
      </c>
      <c r="E7578">
        <v>-0.0288461575455752</v>
      </c>
      <c r="G7578">
        <v>7569</v>
      </c>
      <c r="H7578">
        <f ca="1" t="shared" si="240"/>
        <v>0.0702511714902211</v>
      </c>
    </row>
    <row r="7579" spans="2:8">
      <c r="B7579" s="31">
        <v>45314</v>
      </c>
      <c r="C7579">
        <v>797.987488</v>
      </c>
      <c r="D7579">
        <f t="shared" si="239"/>
        <v>0.601254895866237</v>
      </c>
      <c r="E7579">
        <v>-0.0288587607529005</v>
      </c>
      <c r="G7579">
        <v>7570</v>
      </c>
      <c r="H7579">
        <f ca="1" t="shared" si="240"/>
        <v>-0.0199309329600266</v>
      </c>
    </row>
    <row r="7580" spans="2:8">
      <c r="B7580" s="31">
        <v>42403</v>
      </c>
      <c r="C7580">
        <v>318.193604</v>
      </c>
      <c r="D7580">
        <f t="shared" si="239"/>
        <v>0.941570670289149</v>
      </c>
      <c r="E7580">
        <v>-0.028879203995565</v>
      </c>
      <c r="G7580">
        <v>7571</v>
      </c>
      <c r="H7580">
        <f ca="1" t="shared" si="240"/>
        <v>0.0540220596406518</v>
      </c>
    </row>
    <row r="7581" spans="2:8">
      <c r="B7581" s="31">
        <v>34075</v>
      </c>
      <c r="C7581">
        <v>18.591839</v>
      </c>
      <c r="D7581">
        <f t="shared" si="239"/>
        <v>-1.12003594695501</v>
      </c>
      <c r="E7581">
        <v>-0.0289016056991458</v>
      </c>
      <c r="G7581">
        <v>7572</v>
      </c>
      <c r="H7581">
        <f ca="1" t="shared" si="240"/>
        <v>-0.0479599212372526</v>
      </c>
    </row>
    <row r="7582" spans="2:8">
      <c r="B7582" s="31">
        <v>35773</v>
      </c>
      <c r="C7582">
        <v>39.415367</v>
      </c>
      <c r="D7582">
        <f t="shared" si="239"/>
        <v>-2.11086356242731</v>
      </c>
      <c r="E7582">
        <v>-0.0289747904668755</v>
      </c>
      <c r="G7582">
        <v>7573</v>
      </c>
      <c r="H7582">
        <f ca="1" t="shared" si="240"/>
        <v>-0.0313734354067929</v>
      </c>
    </row>
    <row r="7583" spans="2:8">
      <c r="B7583" s="31">
        <v>38875</v>
      </c>
      <c r="C7583">
        <v>122.615829</v>
      </c>
      <c r="D7583">
        <f t="shared" si="239"/>
        <v>-0.747481607778389</v>
      </c>
      <c r="E7583">
        <v>-0.0289818617137923</v>
      </c>
      <c r="G7583">
        <v>7574</v>
      </c>
      <c r="H7583">
        <f ca="1" t="shared" si="240"/>
        <v>0.00386514686140425</v>
      </c>
    </row>
    <row r="7584" spans="2:8">
      <c r="B7584" s="31">
        <v>43581</v>
      </c>
      <c r="C7584">
        <v>214.268906</v>
      </c>
      <c r="D7584">
        <f t="shared" si="239"/>
        <v>-0.0126350110734219</v>
      </c>
      <c r="E7584">
        <v>-0.0289889238525352</v>
      </c>
      <c r="G7584">
        <v>7575</v>
      </c>
      <c r="H7584">
        <f ca="1" t="shared" si="240"/>
        <v>0.0514959570408941</v>
      </c>
    </row>
    <row r="7585" spans="2:8">
      <c r="B7585" s="31">
        <v>40480</v>
      </c>
      <c r="C7585">
        <v>216.976196</v>
      </c>
      <c r="D7585">
        <f t="shared" si="239"/>
        <v>0.42885881361843</v>
      </c>
      <c r="E7585">
        <v>-0.0289905211537583</v>
      </c>
      <c r="G7585">
        <v>7576</v>
      </c>
      <c r="H7585">
        <f ca="1" t="shared" si="240"/>
        <v>0.0366002189907893</v>
      </c>
    </row>
    <row r="7586" spans="2:8">
      <c r="B7586" s="31">
        <v>39288</v>
      </c>
      <c r="C7586">
        <v>123.924042</v>
      </c>
      <c r="D7586">
        <f t="shared" si="239"/>
        <v>-1.84020805260693</v>
      </c>
      <c r="E7586">
        <v>-0.0290634564679547</v>
      </c>
      <c r="G7586">
        <v>7577</v>
      </c>
      <c r="H7586">
        <f ca="1" t="shared" si="240"/>
        <v>-0.0203638791268772</v>
      </c>
    </row>
    <row r="7587" spans="2:8">
      <c r="B7587" s="31">
        <v>42383</v>
      </c>
      <c r="C7587">
        <v>351.970062</v>
      </c>
      <c r="D7587">
        <f t="shared" si="239"/>
        <v>0.524080548077978</v>
      </c>
      <c r="E7587">
        <v>-0.0290713333453912</v>
      </c>
      <c r="G7587">
        <v>7578</v>
      </c>
      <c r="H7587">
        <f ca="1" t="shared" si="240"/>
        <v>0.0155898643308886</v>
      </c>
    </row>
    <row r="7588" spans="2:8">
      <c r="B7588" s="31">
        <v>43467</v>
      </c>
      <c r="C7588">
        <v>167.509399</v>
      </c>
      <c r="D7588">
        <f t="shared" si="239"/>
        <v>0.925814604588248</v>
      </c>
      <c r="E7588">
        <v>-0.0290714194491259</v>
      </c>
      <c r="G7588">
        <v>7579</v>
      </c>
      <c r="H7588">
        <f ca="1" t="shared" si="240"/>
        <v>0.0143825078276759</v>
      </c>
    </row>
    <row r="7589" spans="2:8">
      <c r="B7589" s="31">
        <v>37200</v>
      </c>
      <c r="C7589">
        <v>12.426751</v>
      </c>
      <c r="D7589">
        <f t="shared" si="239"/>
        <v>-2.95938946551677</v>
      </c>
      <c r="E7589">
        <v>-0.0290840300896027</v>
      </c>
      <c r="G7589">
        <v>7580</v>
      </c>
      <c r="H7589">
        <f ca="1" t="shared" si="240"/>
        <v>-0.0346061723768767</v>
      </c>
    </row>
    <row r="7590" spans="2:8">
      <c r="B7590" s="31">
        <v>35670</v>
      </c>
      <c r="C7590">
        <v>49.202347</v>
      </c>
      <c r="D7590">
        <f t="shared" si="239"/>
        <v>0.20243881861977</v>
      </c>
      <c r="E7590">
        <v>-0.029087697788075</v>
      </c>
      <c r="G7590">
        <v>7581</v>
      </c>
      <c r="H7590">
        <f ca="1" t="shared" si="240"/>
        <v>-0.0388127097304794</v>
      </c>
    </row>
    <row r="7591" spans="2:8">
      <c r="B7591" s="31">
        <v>35936</v>
      </c>
      <c r="C7591">
        <v>39.241882</v>
      </c>
      <c r="D7591">
        <f t="shared" si="239"/>
        <v>0.435851318242076</v>
      </c>
      <c r="E7591">
        <v>-0.0291031658471426</v>
      </c>
      <c r="G7591">
        <v>7582</v>
      </c>
      <c r="H7591">
        <f ca="1" t="shared" si="240"/>
        <v>-0.0194998477462107</v>
      </c>
    </row>
    <row r="7592" spans="2:8">
      <c r="B7592" s="31">
        <v>34015</v>
      </c>
      <c r="C7592">
        <v>22.138256</v>
      </c>
      <c r="D7592">
        <f t="shared" si="239"/>
        <v>-5.71867702677212</v>
      </c>
      <c r="E7592">
        <v>-0.0291263232297974</v>
      </c>
      <c r="G7592">
        <v>7583</v>
      </c>
      <c r="H7592">
        <f ca="1" t="shared" si="240"/>
        <v>0.0315122399527087</v>
      </c>
    </row>
    <row r="7593" spans="2:8">
      <c r="B7593" s="31">
        <v>40772</v>
      </c>
      <c r="C7593">
        <v>148.739792</v>
      </c>
      <c r="D7593">
        <f t="shared" si="239"/>
        <v>0.179348832221037</v>
      </c>
      <c r="E7593">
        <v>-0.0291455160835509</v>
      </c>
      <c r="G7593">
        <v>7584</v>
      </c>
      <c r="H7593">
        <f ca="1" t="shared" si="240"/>
        <v>0.0275098280260033</v>
      </c>
    </row>
    <row r="7594" spans="2:8">
      <c r="B7594" s="31">
        <v>39485</v>
      </c>
      <c r="C7594">
        <v>122.063484</v>
      </c>
      <c r="D7594">
        <f t="shared" si="239"/>
        <v>0.87041199807143</v>
      </c>
      <c r="E7594">
        <v>-0.029156942628313</v>
      </c>
      <c r="G7594">
        <v>7585</v>
      </c>
      <c r="H7594">
        <f ca="1" t="shared" si="240"/>
        <v>-0.0188558151143707</v>
      </c>
    </row>
    <row r="7595" spans="2:8">
      <c r="B7595" s="31">
        <v>36944</v>
      </c>
      <c r="C7595">
        <v>15.817963</v>
      </c>
      <c r="D7595">
        <f t="shared" si="239"/>
        <v>-2.52530025515928</v>
      </c>
      <c r="E7595">
        <v>-0.0291684207378661</v>
      </c>
      <c r="G7595">
        <v>7586</v>
      </c>
      <c r="H7595">
        <f ca="1" t="shared" si="240"/>
        <v>0.0266837326027534</v>
      </c>
    </row>
    <row r="7596" spans="2:8">
      <c r="B7596" s="31">
        <v>35552</v>
      </c>
      <c r="C7596">
        <v>55.763069</v>
      </c>
      <c r="D7596">
        <f t="shared" si="239"/>
        <v>-4.01702607150263</v>
      </c>
      <c r="E7596">
        <v>-0.0291730356519653</v>
      </c>
      <c r="G7596">
        <v>7587</v>
      </c>
      <c r="H7596">
        <f ca="1" t="shared" si="240"/>
        <v>-0.000307371865908591</v>
      </c>
    </row>
    <row r="7597" spans="2:8">
      <c r="B7597" s="31">
        <v>41463</v>
      </c>
      <c r="C7597">
        <v>279.764771</v>
      </c>
      <c r="D7597">
        <f t="shared" si="239"/>
        <v>0.629108337589796</v>
      </c>
      <c r="E7597">
        <v>-0.0291870058221162</v>
      </c>
      <c r="G7597">
        <v>7588</v>
      </c>
      <c r="H7597">
        <f ca="1" t="shared" si="240"/>
        <v>0.00783007801309371</v>
      </c>
    </row>
    <row r="7598" spans="2:8">
      <c r="B7598" s="31">
        <v>40091</v>
      </c>
      <c r="C7598">
        <v>103.762421</v>
      </c>
      <c r="D7598">
        <f t="shared" si="239"/>
        <v>0.538384826236851</v>
      </c>
      <c r="E7598">
        <v>-0.029195136069541</v>
      </c>
      <c r="G7598">
        <v>7589</v>
      </c>
      <c r="H7598">
        <f ca="1" t="shared" si="240"/>
        <v>0.0247248838185072</v>
      </c>
    </row>
    <row r="7599" spans="2:8">
      <c r="B7599" s="31">
        <v>34883</v>
      </c>
      <c r="C7599">
        <v>47.898308</v>
      </c>
      <c r="D7599">
        <f t="shared" si="239"/>
        <v>0.69261926746974</v>
      </c>
      <c r="E7599">
        <v>-0.0291968350948848</v>
      </c>
      <c r="G7599">
        <v>7590</v>
      </c>
      <c r="H7599">
        <f ca="1" t="shared" si="240"/>
        <v>-0.0194083812840029</v>
      </c>
    </row>
    <row r="7600" spans="2:8">
      <c r="B7600" s="31">
        <v>33247</v>
      </c>
      <c r="C7600">
        <v>14.723017</v>
      </c>
      <c r="D7600">
        <f t="shared" si="239"/>
        <v>-0.416577865800196</v>
      </c>
      <c r="E7600">
        <v>-0.0291969370136569</v>
      </c>
      <c r="G7600">
        <v>7591</v>
      </c>
      <c r="H7600">
        <f ca="1" t="shared" si="240"/>
        <v>0.0119346117596009</v>
      </c>
    </row>
    <row r="7601" spans="2:8">
      <c r="B7601" s="31">
        <v>36028</v>
      </c>
      <c r="C7601">
        <v>20.8563</v>
      </c>
      <c r="D7601">
        <f t="shared" si="239"/>
        <v>-2.81986359037797</v>
      </c>
      <c r="E7601">
        <v>-0.0292127558579421</v>
      </c>
      <c r="G7601">
        <v>7592</v>
      </c>
      <c r="H7601">
        <f ca="1" t="shared" si="240"/>
        <v>-0.0131926280408484</v>
      </c>
    </row>
    <row r="7602" spans="2:8">
      <c r="B7602" s="31">
        <v>38652</v>
      </c>
      <c r="C7602">
        <v>79.668221</v>
      </c>
      <c r="D7602">
        <f t="shared" si="239"/>
        <v>-1.74768873024038</v>
      </c>
      <c r="E7602">
        <v>-0.0292206474649409</v>
      </c>
      <c r="G7602">
        <v>7593</v>
      </c>
      <c r="H7602">
        <f ca="1" t="shared" si="240"/>
        <v>0.0219220397720332</v>
      </c>
    </row>
    <row r="7603" spans="2:8">
      <c r="B7603" s="31">
        <v>41106</v>
      </c>
      <c r="C7603">
        <v>218.903473</v>
      </c>
      <c r="D7603">
        <f t="shared" si="239"/>
        <v>-1.45266037419151</v>
      </c>
      <c r="E7603">
        <v>-0.029225726354739</v>
      </c>
      <c r="G7603">
        <v>7594</v>
      </c>
      <c r="H7603">
        <f ca="1" t="shared" si="240"/>
        <v>0.00361500303900568</v>
      </c>
    </row>
    <row r="7604" spans="2:8">
      <c r="B7604" s="31">
        <v>42109</v>
      </c>
      <c r="C7604">
        <v>536.895874</v>
      </c>
      <c r="D7604">
        <f t="shared" si="239"/>
        <v>0.512523500972183</v>
      </c>
      <c r="E7604">
        <v>-0.0292349164150961</v>
      </c>
      <c r="G7604">
        <v>7595</v>
      </c>
      <c r="H7604">
        <f ca="1" t="shared" si="240"/>
        <v>0.00376187280562048</v>
      </c>
    </row>
    <row r="7605" spans="2:8">
      <c r="B7605" s="31">
        <v>43279</v>
      </c>
      <c r="C7605">
        <v>261.724121</v>
      </c>
      <c r="D7605">
        <f t="shared" si="239"/>
        <v>-0.788494313063334</v>
      </c>
      <c r="E7605">
        <v>-0.0292385545923754</v>
      </c>
      <c r="G7605">
        <v>7596</v>
      </c>
      <c r="H7605">
        <f ca="1" t="shared" si="240"/>
        <v>-0.0189185003702699</v>
      </c>
    </row>
    <row r="7606" spans="2:8">
      <c r="B7606" s="31">
        <v>44792</v>
      </c>
      <c r="C7606">
        <v>468.092102</v>
      </c>
      <c r="D7606">
        <f t="shared" si="239"/>
        <v>0.605838649676683</v>
      </c>
      <c r="E7606">
        <v>-0.029299325798067</v>
      </c>
      <c r="G7606">
        <v>7597</v>
      </c>
      <c r="H7606">
        <f ca="1" t="shared" si="240"/>
        <v>-0.00210004917910627</v>
      </c>
    </row>
    <row r="7607" spans="2:8">
      <c r="B7607" s="31">
        <v>43836</v>
      </c>
      <c r="C7607">
        <v>184.503815</v>
      </c>
      <c r="D7607">
        <f t="shared" si="239"/>
        <v>0.690858961371612</v>
      </c>
      <c r="E7607">
        <v>-0.0293563902730142</v>
      </c>
      <c r="G7607">
        <v>7598</v>
      </c>
      <c r="H7607">
        <f ca="1" t="shared" si="240"/>
        <v>-0.00303738838746034</v>
      </c>
    </row>
    <row r="7608" spans="2:8">
      <c r="B7608" s="31">
        <v>35632</v>
      </c>
      <c r="C7608">
        <v>57.037701</v>
      </c>
      <c r="D7608">
        <f t="shared" si="239"/>
        <v>-4.15576741075171</v>
      </c>
      <c r="E7608">
        <v>-0.0294008343709366</v>
      </c>
      <c r="G7608">
        <v>7599</v>
      </c>
      <c r="H7608">
        <f ca="1" t="shared" si="240"/>
        <v>0.000489950842396263</v>
      </c>
    </row>
    <row r="7609" spans="2:8">
      <c r="B7609" s="31">
        <v>43241</v>
      </c>
      <c r="C7609">
        <v>294.07312</v>
      </c>
      <c r="D7609">
        <f t="shared" si="239"/>
        <v>0.875749000792728</v>
      </c>
      <c r="E7609">
        <v>-0.0294019800245598</v>
      </c>
      <c r="G7609">
        <v>7600</v>
      </c>
      <c r="H7609">
        <f ca="1" t="shared" si="240"/>
        <v>-0.0244252890037279</v>
      </c>
    </row>
    <row r="7610" spans="2:8">
      <c r="B7610" s="31">
        <v>33758</v>
      </c>
      <c r="C7610">
        <v>36.538879</v>
      </c>
      <c r="D7610">
        <f t="shared" si="239"/>
        <v>0.600000153261407</v>
      </c>
      <c r="E7610">
        <v>-0.029411657648282</v>
      </c>
      <c r="G7610">
        <v>7601</v>
      </c>
      <c r="H7610">
        <f ca="1" t="shared" si="240"/>
        <v>0.0187852301839597</v>
      </c>
    </row>
    <row r="7611" spans="2:8">
      <c r="B7611" s="31">
        <v>33252</v>
      </c>
      <c r="C7611">
        <v>14.615546</v>
      </c>
      <c r="D7611">
        <f t="shared" si="239"/>
        <v>-0.227854026117122</v>
      </c>
      <c r="E7611">
        <v>-0.0294119015464766</v>
      </c>
      <c r="G7611">
        <v>7602</v>
      </c>
      <c r="H7611">
        <f ca="1" t="shared" si="240"/>
        <v>-0.0144150585657417</v>
      </c>
    </row>
    <row r="7612" spans="2:8">
      <c r="B7612" s="31">
        <v>36679</v>
      </c>
      <c r="C7612">
        <v>17.945757</v>
      </c>
      <c r="D7612">
        <f t="shared" si="239"/>
        <v>-17.4006754354246</v>
      </c>
      <c r="E7612">
        <v>-0.0294489666833224</v>
      </c>
      <c r="G7612">
        <v>7603</v>
      </c>
      <c r="H7612">
        <f ca="1" t="shared" si="240"/>
        <v>0.00351310985144916</v>
      </c>
    </row>
    <row r="7613" spans="2:8">
      <c r="B7613" s="31">
        <v>42237</v>
      </c>
      <c r="C7613">
        <v>330.21405</v>
      </c>
      <c r="D7613">
        <f t="shared" si="239"/>
        <v>0.352503786559052</v>
      </c>
      <c r="E7613">
        <v>-0.0294825886421247</v>
      </c>
      <c r="G7613">
        <v>7604</v>
      </c>
      <c r="H7613">
        <f ca="1" t="shared" si="240"/>
        <v>-0.0353072008427529</v>
      </c>
    </row>
    <row r="7614" spans="2:8">
      <c r="B7614" s="31">
        <v>40617</v>
      </c>
      <c r="C7614">
        <v>213.812347</v>
      </c>
      <c r="D7614">
        <f t="shared" si="239"/>
        <v>0.889155016852231</v>
      </c>
      <c r="E7614">
        <v>-0.0295069956834626</v>
      </c>
      <c r="G7614">
        <v>7605</v>
      </c>
      <c r="H7614">
        <f ca="1" t="shared" si="240"/>
        <v>-0.0135990864143741</v>
      </c>
    </row>
    <row r="7615" spans="2:8">
      <c r="B7615" s="31">
        <v>37648</v>
      </c>
      <c r="C7615">
        <v>23.700026</v>
      </c>
      <c r="D7615">
        <f t="shared" si="239"/>
        <v>-4.32346344261394</v>
      </c>
      <c r="E7615">
        <v>-0.0295261701400664</v>
      </c>
      <c r="G7615">
        <v>7606</v>
      </c>
      <c r="H7615">
        <f ca="1" t="shared" si="240"/>
        <v>-0.0452224828009216</v>
      </c>
    </row>
    <row r="7616" spans="2:8">
      <c r="B7616" s="31">
        <v>44119</v>
      </c>
      <c r="C7616">
        <v>126.166222</v>
      </c>
      <c r="D7616">
        <f t="shared" si="239"/>
        <v>0.686617785860307</v>
      </c>
      <c r="E7616">
        <v>-0.0295392850869386</v>
      </c>
      <c r="G7616">
        <v>7607</v>
      </c>
      <c r="H7616">
        <f ca="1" t="shared" si="240"/>
        <v>-0.0338697276033675</v>
      </c>
    </row>
    <row r="7617" spans="2:8">
      <c r="B7617" s="31">
        <v>35788</v>
      </c>
      <c r="C7617">
        <v>39.53825</v>
      </c>
      <c r="D7617">
        <f t="shared" si="239"/>
        <v>0.266124196189766</v>
      </c>
      <c r="E7617">
        <v>-0.0296157771272124</v>
      </c>
      <c r="G7617">
        <v>7608</v>
      </c>
      <c r="H7617">
        <f ca="1" t="shared" si="240"/>
        <v>0.0389099353333981</v>
      </c>
    </row>
    <row r="7618" spans="2:8">
      <c r="B7618" s="31">
        <v>33849</v>
      </c>
      <c r="C7618">
        <v>29.016165</v>
      </c>
      <c r="D7618">
        <f t="shared" si="239"/>
        <v>-1.32653508828613</v>
      </c>
      <c r="E7618">
        <v>-0.0296299321429968</v>
      </c>
      <c r="G7618">
        <v>7609</v>
      </c>
      <c r="H7618">
        <f ca="1" t="shared" si="240"/>
        <v>0.0334386502349998</v>
      </c>
    </row>
    <row r="7619" spans="2:8">
      <c r="B7619" s="31">
        <v>38513</v>
      </c>
      <c r="C7619">
        <v>67.507126</v>
      </c>
      <c r="D7619">
        <f t="shared" si="239"/>
        <v>0.351870763984235</v>
      </c>
      <c r="E7619">
        <v>-0.0296863919225356</v>
      </c>
      <c r="G7619">
        <v>7610</v>
      </c>
      <c r="H7619">
        <f ca="1" t="shared" si="240"/>
        <v>0.0183839459757659</v>
      </c>
    </row>
    <row r="7620" spans="2:8">
      <c r="B7620" s="31">
        <v>34652</v>
      </c>
      <c r="C7620">
        <v>43.753342</v>
      </c>
      <c r="D7620">
        <f t="shared" si="239"/>
        <v>0.360125907639238</v>
      </c>
      <c r="E7620">
        <v>-0.0297030110294203</v>
      </c>
      <c r="G7620">
        <v>7611</v>
      </c>
      <c r="H7620">
        <f ca="1" t="shared" si="240"/>
        <v>0.043494081403511</v>
      </c>
    </row>
    <row r="7621" spans="2:8">
      <c r="B7621" s="31">
        <v>36196</v>
      </c>
      <c r="C7621">
        <v>27.99663</v>
      </c>
      <c r="D7621">
        <f t="shared" si="239"/>
        <v>0.0760118271377662</v>
      </c>
      <c r="E7621">
        <v>-0.0297239346307038</v>
      </c>
      <c r="G7621">
        <v>7612</v>
      </c>
      <c r="H7621">
        <f ca="1" t="shared" si="240"/>
        <v>-0.0535098721462414</v>
      </c>
    </row>
    <row r="7622" spans="2:8">
      <c r="B7622" s="31">
        <v>37768</v>
      </c>
      <c r="C7622">
        <v>25.868555</v>
      </c>
      <c r="D7622">
        <f t="shared" si="239"/>
        <v>-9.23804201664917</v>
      </c>
      <c r="E7622">
        <v>-0.0297265927687109</v>
      </c>
      <c r="G7622">
        <v>7613</v>
      </c>
      <c r="H7622">
        <f ca="1" t="shared" si="240"/>
        <v>-0.00725963763020799</v>
      </c>
    </row>
    <row r="7623" spans="2:8">
      <c r="B7623" s="31">
        <v>41190</v>
      </c>
      <c r="C7623">
        <v>264.843353</v>
      </c>
      <c r="D7623">
        <f t="shared" si="239"/>
        <v>0.959960256204731</v>
      </c>
      <c r="E7623">
        <v>-0.0297301816745993</v>
      </c>
      <c r="G7623">
        <v>7614</v>
      </c>
      <c r="H7623">
        <f ca="1" t="shared" si="240"/>
        <v>0.00807744296747805</v>
      </c>
    </row>
    <row r="7624" spans="2:8">
      <c r="B7624" s="31">
        <v>37155</v>
      </c>
      <c r="C7624">
        <v>10.60426</v>
      </c>
      <c r="D7624">
        <f t="shared" si="239"/>
        <v>-2.6366642273954</v>
      </c>
      <c r="E7624">
        <v>-0.0297318247572202</v>
      </c>
      <c r="G7624">
        <v>7615</v>
      </c>
      <c r="H7624">
        <f ca="1" t="shared" si="240"/>
        <v>0.00680379528912887</v>
      </c>
    </row>
    <row r="7625" spans="2:8">
      <c r="B7625" s="31">
        <v>36439</v>
      </c>
      <c r="C7625">
        <v>38.564133</v>
      </c>
      <c r="D7625">
        <f t="shared" si="239"/>
        <v>0.53183179302903</v>
      </c>
      <c r="E7625">
        <v>-0.029756872791617</v>
      </c>
      <c r="G7625">
        <v>7616</v>
      </c>
      <c r="H7625">
        <f ca="1" t="shared" si="240"/>
        <v>0.0105912651729491</v>
      </c>
    </row>
    <row r="7626" spans="2:8">
      <c r="B7626" s="31">
        <v>34078</v>
      </c>
      <c r="C7626">
        <v>18.054501</v>
      </c>
      <c r="D7626">
        <f t="shared" ref="D7626:D7689" si="241">(C7626-C7627)/C7626</f>
        <v>-2.18496833559676</v>
      </c>
      <c r="E7626">
        <v>-0.0297619967452992</v>
      </c>
      <c r="G7626">
        <v>7617</v>
      </c>
      <c r="H7626">
        <f ca="1" t="shared" si="240"/>
        <v>-0.0506952738835922</v>
      </c>
    </row>
    <row r="7627" spans="2:8">
      <c r="B7627" s="31">
        <v>35383</v>
      </c>
      <c r="C7627">
        <v>57.503014</v>
      </c>
      <c r="D7627">
        <f t="shared" si="241"/>
        <v>0.789109384770683</v>
      </c>
      <c r="E7627">
        <v>-0.0297662658169535</v>
      </c>
      <c r="G7627">
        <v>7618</v>
      </c>
      <c r="H7627">
        <f ca="1" t="shared" ref="H7627:H7690" si="242">_xlfn.NORM.INV(RAND(),N$12,N$13)</f>
        <v>-0.000507172700226253</v>
      </c>
    </row>
    <row r="7628" spans="2:8">
      <c r="B7628" s="31">
        <v>37036</v>
      </c>
      <c r="C7628">
        <v>12.126846</v>
      </c>
      <c r="D7628">
        <f t="shared" si="241"/>
        <v>-3.94961443395917</v>
      </c>
      <c r="E7628">
        <v>-0.0298033800379752</v>
      </c>
      <c r="G7628">
        <v>7619</v>
      </c>
      <c r="H7628">
        <f ca="1" t="shared" si="242"/>
        <v>0.0037119244642367</v>
      </c>
    </row>
    <row r="7629" spans="2:8">
      <c r="B7629" s="31">
        <v>35107</v>
      </c>
      <c r="C7629">
        <v>60.023212</v>
      </c>
      <c r="D7629">
        <f t="shared" si="241"/>
        <v>-1.33148530938331</v>
      </c>
      <c r="E7629">
        <v>-0.0298228292081403</v>
      </c>
      <c r="G7629">
        <v>7620</v>
      </c>
      <c r="H7629">
        <f ca="1" t="shared" si="242"/>
        <v>0.000192208615555648</v>
      </c>
    </row>
    <row r="7630" spans="2:8">
      <c r="B7630" s="31">
        <v>39071</v>
      </c>
      <c r="C7630">
        <v>139.943237</v>
      </c>
      <c r="D7630">
        <f t="shared" si="241"/>
        <v>0.810933092822485</v>
      </c>
      <c r="E7630">
        <v>-0.0298285296916491</v>
      </c>
      <c r="G7630">
        <v>7621</v>
      </c>
      <c r="H7630">
        <f ca="1" t="shared" si="242"/>
        <v>0.0258943277845647</v>
      </c>
    </row>
    <row r="7631" spans="2:8">
      <c r="B7631" s="31">
        <v>39833</v>
      </c>
      <c r="C7631">
        <v>26.458635</v>
      </c>
      <c r="D7631">
        <f t="shared" si="241"/>
        <v>-6.24962516017928</v>
      </c>
      <c r="E7631">
        <v>-0.029845795144005</v>
      </c>
      <c r="G7631">
        <v>7622</v>
      </c>
      <c r="H7631">
        <f ca="1" t="shared" si="242"/>
        <v>0.0381821732739758</v>
      </c>
    </row>
    <row r="7632" spans="2:8">
      <c r="B7632" s="31">
        <v>40436</v>
      </c>
      <c r="C7632">
        <v>191.815186</v>
      </c>
      <c r="D7632">
        <f t="shared" si="241"/>
        <v>0.243954641839463</v>
      </c>
      <c r="E7632">
        <v>-0.0298652422650206</v>
      </c>
      <c r="G7632">
        <v>7623</v>
      </c>
      <c r="H7632">
        <f ca="1" t="shared" si="242"/>
        <v>-0.0265163729197246</v>
      </c>
    </row>
    <row r="7633" spans="2:8">
      <c r="B7633" s="31">
        <v>39059</v>
      </c>
      <c r="C7633">
        <v>145.020981</v>
      </c>
      <c r="D7633">
        <f t="shared" si="241"/>
        <v>-0.215376318548004</v>
      </c>
      <c r="E7633">
        <v>-0.0298800695604176</v>
      </c>
      <c r="G7633">
        <v>7624</v>
      </c>
      <c r="H7633">
        <f ca="1" t="shared" si="242"/>
        <v>-0.00735634621969731</v>
      </c>
    </row>
    <row r="7634" spans="2:8">
      <c r="B7634" s="31">
        <v>43523</v>
      </c>
      <c r="C7634">
        <v>176.255066</v>
      </c>
      <c r="D7634">
        <f t="shared" si="241"/>
        <v>0.532406574912292</v>
      </c>
      <c r="E7634">
        <v>-0.0298843779049164</v>
      </c>
      <c r="G7634">
        <v>7625</v>
      </c>
      <c r="H7634">
        <f ca="1" t="shared" si="242"/>
        <v>-0.033607597379146</v>
      </c>
    </row>
    <row r="7635" spans="2:8">
      <c r="B7635" s="31">
        <v>38050</v>
      </c>
      <c r="C7635">
        <v>82.41571</v>
      </c>
      <c r="D7635">
        <f t="shared" si="241"/>
        <v>0.695820493447184</v>
      </c>
      <c r="E7635">
        <v>-0.029916626332528</v>
      </c>
      <c r="G7635">
        <v>7626</v>
      </c>
      <c r="H7635">
        <f ca="1" t="shared" si="242"/>
        <v>-0.0194367309057504</v>
      </c>
    </row>
    <row r="7636" spans="2:8">
      <c r="B7636" s="31">
        <v>36159</v>
      </c>
      <c r="C7636">
        <v>25.06917</v>
      </c>
      <c r="D7636">
        <f t="shared" si="241"/>
        <v>-0.144583885306135</v>
      </c>
      <c r="E7636">
        <v>-0.0299346567915891</v>
      </c>
      <c r="G7636">
        <v>7627</v>
      </c>
      <c r="H7636">
        <f ca="1" t="shared" si="242"/>
        <v>-0.0160409755167133</v>
      </c>
    </row>
    <row r="7637" spans="2:8">
      <c r="B7637" s="31">
        <v>33547</v>
      </c>
      <c r="C7637">
        <v>28.693768</v>
      </c>
      <c r="D7637">
        <f t="shared" si="241"/>
        <v>-0.509740547145986</v>
      </c>
      <c r="E7637">
        <v>-0.0299622900693976</v>
      </c>
      <c r="G7637">
        <v>7628</v>
      </c>
      <c r="H7637">
        <f ca="1" t="shared" si="242"/>
        <v>-0.0190003565673999</v>
      </c>
    </row>
    <row r="7638" spans="2:8">
      <c r="B7638" s="31">
        <v>34661</v>
      </c>
      <c r="C7638">
        <v>43.320145</v>
      </c>
      <c r="D7638">
        <f t="shared" si="241"/>
        <v>0.485451676119736</v>
      </c>
      <c r="E7638">
        <v>-0.0299999457527208</v>
      </c>
      <c r="G7638">
        <v>7629</v>
      </c>
      <c r="H7638">
        <f ca="1" t="shared" si="242"/>
        <v>0.0363756504901321</v>
      </c>
    </row>
    <row r="7639" spans="2:8">
      <c r="B7639" s="31">
        <v>36258</v>
      </c>
      <c r="C7639">
        <v>22.290308</v>
      </c>
      <c r="D7639">
        <f t="shared" si="241"/>
        <v>-9.52610381157587</v>
      </c>
      <c r="E7639">
        <v>-0.0299999892329886</v>
      </c>
      <c r="G7639">
        <v>7630</v>
      </c>
      <c r="H7639">
        <f ca="1" t="shared" si="242"/>
        <v>0.0490866629801445</v>
      </c>
    </row>
    <row r="7640" spans="2:8">
      <c r="B7640" s="31">
        <v>40641</v>
      </c>
      <c r="C7640">
        <v>234.630096</v>
      </c>
      <c r="D7640">
        <f t="shared" si="241"/>
        <v>0.681282119067965</v>
      </c>
      <c r="E7640">
        <v>-0.0300008102967318</v>
      </c>
      <c r="G7640">
        <v>7631</v>
      </c>
      <c r="H7640">
        <f ca="1" t="shared" si="242"/>
        <v>0.0322174105748991</v>
      </c>
    </row>
    <row r="7641" spans="2:8">
      <c r="B7641" s="31">
        <v>38420</v>
      </c>
      <c r="C7641">
        <v>74.780807</v>
      </c>
      <c r="D7641">
        <f t="shared" si="241"/>
        <v>-1.3217376351662</v>
      </c>
      <c r="E7641">
        <v>-0.0300021367782244</v>
      </c>
      <c r="G7641">
        <v>7632</v>
      </c>
      <c r="H7641">
        <f ca="1" t="shared" si="242"/>
        <v>-0.00701831274044483</v>
      </c>
    </row>
    <row r="7642" spans="2:8">
      <c r="B7642" s="31">
        <v>43392</v>
      </c>
      <c r="C7642">
        <v>173.621414</v>
      </c>
      <c r="D7642">
        <f t="shared" si="241"/>
        <v>0.835352717493707</v>
      </c>
      <c r="E7642">
        <v>-0.030051540762132</v>
      </c>
      <c r="G7642">
        <v>7633</v>
      </c>
      <c r="H7642">
        <f ca="1" t="shared" si="242"/>
        <v>0.00670097727477345</v>
      </c>
    </row>
    <row r="7643" spans="2:8">
      <c r="B7643" s="31">
        <v>33541</v>
      </c>
      <c r="C7643">
        <v>28.586294</v>
      </c>
      <c r="D7643">
        <f t="shared" si="241"/>
        <v>-0.667932471414448</v>
      </c>
      <c r="E7643">
        <v>-0.0300752171652611</v>
      </c>
      <c r="G7643">
        <v>7634</v>
      </c>
      <c r="H7643">
        <f ca="1" t="shared" si="242"/>
        <v>0.00348802170008231</v>
      </c>
    </row>
    <row r="7644" spans="2:8">
      <c r="B7644" s="31">
        <v>40007</v>
      </c>
      <c r="C7644">
        <v>47.680008</v>
      </c>
      <c r="D7644">
        <f t="shared" si="241"/>
        <v>0.352515209309529</v>
      </c>
      <c r="E7644">
        <v>-0.0300780150875814</v>
      </c>
      <c r="G7644">
        <v>7635</v>
      </c>
      <c r="H7644">
        <f ca="1" t="shared" si="242"/>
        <v>0.00813102380203645</v>
      </c>
    </row>
    <row r="7645" spans="2:8">
      <c r="B7645" s="31">
        <v>36173</v>
      </c>
      <c r="C7645">
        <v>30.87208</v>
      </c>
      <c r="D7645">
        <f t="shared" si="241"/>
        <v>-13.8049826250774</v>
      </c>
      <c r="E7645">
        <v>-0.0300840759676704</v>
      </c>
      <c r="G7645">
        <v>7636</v>
      </c>
      <c r="H7645">
        <f ca="1" t="shared" si="242"/>
        <v>-0.0293962901326447</v>
      </c>
    </row>
    <row r="7646" spans="2:8">
      <c r="B7646" s="31">
        <v>42816</v>
      </c>
      <c r="C7646">
        <v>457.060608</v>
      </c>
      <c r="D7646">
        <f t="shared" si="241"/>
        <v>0.900759555284187</v>
      </c>
      <c r="E7646">
        <v>-0.0301152533363803</v>
      </c>
      <c r="G7646">
        <v>7637</v>
      </c>
      <c r="H7646">
        <f ca="1" t="shared" si="242"/>
        <v>0.0244288129685352</v>
      </c>
    </row>
    <row r="7647" spans="2:8">
      <c r="B7647" s="31">
        <v>36397</v>
      </c>
      <c r="C7647">
        <v>45.358898</v>
      </c>
      <c r="D7647">
        <f t="shared" si="241"/>
        <v>0.0964533794449769</v>
      </c>
      <c r="E7647">
        <v>-0.0301265035142608</v>
      </c>
      <c r="G7647">
        <v>7638</v>
      </c>
      <c r="H7647">
        <f ca="1" t="shared" si="242"/>
        <v>-0.0257560804692847</v>
      </c>
    </row>
    <row r="7648" spans="2:8">
      <c r="B7648" s="31">
        <v>35901</v>
      </c>
      <c r="C7648">
        <v>40.983879</v>
      </c>
      <c r="D7648">
        <f t="shared" si="241"/>
        <v>0.471257564468214</v>
      </c>
      <c r="E7648">
        <v>-0.030159029114838</v>
      </c>
      <c r="G7648">
        <v>7639</v>
      </c>
      <c r="H7648">
        <f ca="1" t="shared" si="242"/>
        <v>-0.0262326689067534</v>
      </c>
    </row>
    <row r="7649" spans="2:8">
      <c r="B7649" s="31">
        <v>37300</v>
      </c>
      <c r="C7649">
        <v>21.669916</v>
      </c>
      <c r="D7649">
        <f t="shared" si="241"/>
        <v>-0.522371291148521</v>
      </c>
      <c r="E7649">
        <v>-0.0301630610843162</v>
      </c>
      <c r="G7649">
        <v>7640</v>
      </c>
      <c r="H7649">
        <f ca="1" t="shared" si="242"/>
        <v>-0.0109571667978155</v>
      </c>
    </row>
    <row r="7650" spans="2:8">
      <c r="B7650" s="31">
        <v>36182</v>
      </c>
      <c r="C7650">
        <v>32.989658</v>
      </c>
      <c r="D7650">
        <f t="shared" si="241"/>
        <v>-2.31742278140622</v>
      </c>
      <c r="E7650">
        <v>-0.0301801552474414</v>
      </c>
      <c r="G7650">
        <v>7641</v>
      </c>
      <c r="H7650">
        <f ca="1" t="shared" si="242"/>
        <v>0.0100817208145626</v>
      </c>
    </row>
    <row r="7651" spans="2:8">
      <c r="B7651" s="31">
        <v>39311</v>
      </c>
      <c r="C7651">
        <v>109.440643</v>
      </c>
      <c r="D7651">
        <f t="shared" si="241"/>
        <v>-0.637297068877784</v>
      </c>
      <c r="E7651">
        <v>-0.0301802046247115</v>
      </c>
      <c r="G7651">
        <v>7642</v>
      </c>
      <c r="H7651">
        <f ca="1" t="shared" si="242"/>
        <v>0.0199901349843086</v>
      </c>
    </row>
    <row r="7652" spans="2:8">
      <c r="B7652" s="31">
        <v>43476</v>
      </c>
      <c r="C7652">
        <v>179.186844</v>
      </c>
      <c r="D7652">
        <f t="shared" si="241"/>
        <v>0.0371602616093848</v>
      </c>
      <c r="E7652">
        <v>-0.0302273921404631</v>
      </c>
      <c r="G7652">
        <v>7643</v>
      </c>
      <c r="H7652">
        <f ca="1" t="shared" si="242"/>
        <v>-0.0117020304132369</v>
      </c>
    </row>
    <row r="7653" spans="2:8">
      <c r="B7653" s="31">
        <v>43868</v>
      </c>
      <c r="C7653">
        <v>172.528214</v>
      </c>
      <c r="D7653">
        <f t="shared" si="241"/>
        <v>-0.137398622813078</v>
      </c>
      <c r="E7653">
        <v>-0.0302419521945553</v>
      </c>
      <c r="G7653">
        <v>7644</v>
      </c>
      <c r="H7653">
        <f ca="1" t="shared" si="242"/>
        <v>0.00558016071455142</v>
      </c>
    </row>
    <row r="7654" spans="2:8">
      <c r="B7654" s="31">
        <v>40696</v>
      </c>
      <c r="C7654">
        <v>196.233353</v>
      </c>
      <c r="D7654">
        <f t="shared" si="241"/>
        <v>0.891565217254378</v>
      </c>
      <c r="E7654">
        <v>-0.0302422544856582</v>
      </c>
      <c r="G7654">
        <v>7645</v>
      </c>
      <c r="H7654">
        <f ca="1" t="shared" si="242"/>
        <v>-0.00524023846946961</v>
      </c>
    </row>
    <row r="7655" spans="2:8">
      <c r="B7655" s="31">
        <v>34045</v>
      </c>
      <c r="C7655">
        <v>21.278521</v>
      </c>
      <c r="D7655">
        <f t="shared" si="241"/>
        <v>-22.0398731659968</v>
      </c>
      <c r="E7655">
        <v>-0.0303030929640269</v>
      </c>
      <c r="G7655">
        <v>7646</v>
      </c>
      <c r="H7655">
        <f ca="1" t="shared" si="242"/>
        <v>0.00839957071023962</v>
      </c>
    </row>
    <row r="7656" spans="2:8">
      <c r="B7656" s="31">
        <v>42584</v>
      </c>
      <c r="C7656">
        <v>490.254425</v>
      </c>
      <c r="D7656">
        <f t="shared" si="241"/>
        <v>0.643571070266219</v>
      </c>
      <c r="E7656">
        <v>-0.0303060946364736</v>
      </c>
      <c r="G7656">
        <v>7647</v>
      </c>
      <c r="H7656">
        <f ca="1" t="shared" si="242"/>
        <v>-0.0413210136727968</v>
      </c>
    </row>
    <row r="7657" spans="2:8">
      <c r="B7657" s="31">
        <v>40886</v>
      </c>
      <c r="C7657">
        <v>174.74086</v>
      </c>
      <c r="D7657">
        <f t="shared" si="241"/>
        <v>0.726203470670798</v>
      </c>
      <c r="E7657">
        <v>-0.0303277607767296</v>
      </c>
      <c r="G7657">
        <v>7648</v>
      </c>
      <c r="H7657">
        <f ca="1" t="shared" si="242"/>
        <v>-0.0316320902362558</v>
      </c>
    </row>
    <row r="7658" spans="2:8">
      <c r="B7658" s="31">
        <v>35704</v>
      </c>
      <c r="C7658">
        <v>47.843441</v>
      </c>
      <c r="D7658">
        <f t="shared" si="241"/>
        <v>0.0140403362709634</v>
      </c>
      <c r="E7658">
        <v>-0.0303673182704396</v>
      </c>
      <c r="G7658">
        <v>7649</v>
      </c>
      <c r="H7658">
        <f ca="1" t="shared" si="242"/>
        <v>0.0176468417779382</v>
      </c>
    </row>
    <row r="7659" spans="2:8">
      <c r="B7659" s="31">
        <v>39947</v>
      </c>
      <c r="C7659">
        <v>47.171703</v>
      </c>
      <c r="D7659">
        <f t="shared" si="241"/>
        <v>0.492496783505993</v>
      </c>
      <c r="E7659">
        <v>-0.030402294358548</v>
      </c>
      <c r="G7659">
        <v>7650</v>
      </c>
      <c r="H7659">
        <f ca="1" t="shared" si="242"/>
        <v>-0.0798700527617826</v>
      </c>
    </row>
    <row r="7660" spans="2:8">
      <c r="B7660" s="31">
        <v>36249</v>
      </c>
      <c r="C7660">
        <v>23.939791</v>
      </c>
      <c r="D7660">
        <f t="shared" si="241"/>
        <v>-5.31972739444551</v>
      </c>
      <c r="E7660">
        <v>-0.0304157626104589</v>
      </c>
      <c r="G7660">
        <v>7651</v>
      </c>
      <c r="H7660">
        <f ca="1" t="shared" si="242"/>
        <v>0.00404063462852348</v>
      </c>
    </row>
    <row r="7661" spans="2:8">
      <c r="B7661" s="31">
        <v>40296</v>
      </c>
      <c r="C7661">
        <v>151.292953</v>
      </c>
      <c r="D7661">
        <f t="shared" si="241"/>
        <v>-0.171582234897616</v>
      </c>
      <c r="E7661">
        <v>-0.0304302474683008</v>
      </c>
      <c r="G7661">
        <v>7652</v>
      </c>
      <c r="H7661">
        <f ca="1" t="shared" si="242"/>
        <v>0.0181561003651869</v>
      </c>
    </row>
    <row r="7662" spans="2:8">
      <c r="B7662" s="31">
        <v>40758</v>
      </c>
      <c r="C7662">
        <v>177.252136</v>
      </c>
      <c r="D7662">
        <f t="shared" si="241"/>
        <v>0.760340727290305</v>
      </c>
      <c r="E7662">
        <v>-0.030437066213972</v>
      </c>
      <c r="G7662">
        <v>7653</v>
      </c>
      <c r="H7662">
        <f ca="1" t="shared" si="242"/>
        <v>-0.0265610254927607</v>
      </c>
    </row>
    <row r="7663" spans="2:8">
      <c r="B7663" s="31">
        <v>35766</v>
      </c>
      <c r="C7663">
        <v>42.480118</v>
      </c>
      <c r="D7663">
        <f t="shared" si="241"/>
        <v>-0.669879094968616</v>
      </c>
      <c r="E7663">
        <v>-0.030457777918602</v>
      </c>
      <c r="G7663">
        <v>7654</v>
      </c>
      <c r="H7663">
        <f ca="1" t="shared" si="242"/>
        <v>-0.048482929531922</v>
      </c>
    </row>
    <row r="7664" spans="2:8">
      <c r="B7664" s="31">
        <v>39660</v>
      </c>
      <c r="C7664">
        <v>70.936661</v>
      </c>
      <c r="D7664">
        <f t="shared" si="241"/>
        <v>-0.213506722567616</v>
      </c>
      <c r="E7664">
        <v>-0.0304831940144461</v>
      </c>
      <c r="G7664">
        <v>7655</v>
      </c>
      <c r="H7664">
        <f ca="1" t="shared" si="242"/>
        <v>0.0199263696932535</v>
      </c>
    </row>
    <row r="7665" spans="2:8">
      <c r="B7665" s="31">
        <v>39619</v>
      </c>
      <c r="C7665">
        <v>86.082115</v>
      </c>
      <c r="D7665">
        <f t="shared" si="241"/>
        <v>0.559111727215346</v>
      </c>
      <c r="E7665">
        <v>-0.0305321610650481</v>
      </c>
      <c r="G7665">
        <v>7656</v>
      </c>
      <c r="H7665">
        <f ca="1" t="shared" si="242"/>
        <v>0.00685891101354943</v>
      </c>
    </row>
    <row r="7666" spans="2:8">
      <c r="B7666" s="31">
        <v>36369</v>
      </c>
      <c r="C7666">
        <v>37.952595</v>
      </c>
      <c r="D7666">
        <f t="shared" si="241"/>
        <v>-4.48642684380343</v>
      </c>
      <c r="E7666">
        <v>-0.0306344796712847</v>
      </c>
      <c r="G7666">
        <v>7657</v>
      </c>
      <c r="H7666">
        <f ca="1" t="shared" si="242"/>
        <v>-0.000466068371767637</v>
      </c>
    </row>
    <row r="7667" spans="2:8">
      <c r="B7667" s="31">
        <v>40582</v>
      </c>
      <c r="C7667">
        <v>208.224136</v>
      </c>
      <c r="D7667">
        <f t="shared" si="241"/>
        <v>-1.37761755918632</v>
      </c>
      <c r="E7667">
        <v>-0.0306585495929253</v>
      </c>
      <c r="G7667">
        <v>7658</v>
      </c>
      <c r="H7667">
        <f ca="1" t="shared" si="242"/>
        <v>-0.0134906781138515</v>
      </c>
    </row>
    <row r="7668" spans="2:8">
      <c r="B7668" s="31">
        <v>41939</v>
      </c>
      <c r="C7668">
        <v>495.077362</v>
      </c>
      <c r="D7668">
        <f t="shared" si="241"/>
        <v>0.732110354502535</v>
      </c>
      <c r="E7668">
        <v>-0.0306729557147475</v>
      </c>
      <c r="G7668">
        <v>7659</v>
      </c>
      <c r="H7668">
        <f ca="1" t="shared" si="242"/>
        <v>-0.0272830343009399</v>
      </c>
    </row>
    <row r="7669" spans="2:8">
      <c r="B7669" s="31">
        <v>43676</v>
      </c>
      <c r="C7669">
        <v>132.626099</v>
      </c>
      <c r="D7669">
        <f t="shared" si="241"/>
        <v>0.90566458567103</v>
      </c>
      <c r="E7669">
        <v>-0.0307231459774746</v>
      </c>
      <c r="G7669">
        <v>7660</v>
      </c>
      <c r="H7669">
        <f ca="1" t="shared" si="242"/>
        <v>-0.00462996721071857</v>
      </c>
    </row>
    <row r="7670" spans="2:8">
      <c r="B7670" s="31">
        <v>36797</v>
      </c>
      <c r="C7670">
        <v>12.511338</v>
      </c>
      <c r="D7670">
        <f t="shared" si="241"/>
        <v>-0.116646916580784</v>
      </c>
      <c r="E7670">
        <v>-0.0307312455310535</v>
      </c>
      <c r="G7670">
        <v>7661</v>
      </c>
      <c r="H7670">
        <f ca="1" t="shared" si="242"/>
        <v>-0.0246699907007414</v>
      </c>
    </row>
    <row r="7671" spans="2:8">
      <c r="B7671" s="31">
        <v>34085</v>
      </c>
      <c r="C7671">
        <v>13.970747</v>
      </c>
      <c r="D7671">
        <f t="shared" si="241"/>
        <v>0</v>
      </c>
      <c r="E7671">
        <v>-0.0307692208584122</v>
      </c>
      <c r="G7671">
        <v>7662</v>
      </c>
      <c r="H7671">
        <f ca="1" t="shared" si="242"/>
        <v>0.0261851725747618</v>
      </c>
    </row>
    <row r="7672" spans="2:8">
      <c r="B7672" s="31">
        <v>33276</v>
      </c>
      <c r="C7672">
        <v>13.970747</v>
      </c>
      <c r="D7672">
        <f t="shared" si="241"/>
        <v>-11.2318725691618</v>
      </c>
      <c r="E7672">
        <v>-0.0307692208584122</v>
      </c>
      <c r="G7672">
        <v>7663</v>
      </c>
      <c r="H7672">
        <f ca="1" t="shared" si="242"/>
        <v>-0.00847919287587601</v>
      </c>
    </row>
    <row r="7673" spans="2:8">
      <c r="B7673" s="31">
        <v>43434</v>
      </c>
      <c r="C7673">
        <v>170.888397</v>
      </c>
      <c r="D7673">
        <f t="shared" si="241"/>
        <v>-1.19713301541473</v>
      </c>
      <c r="E7673">
        <v>-0.0308228826091685</v>
      </c>
      <c r="G7673">
        <v>7664</v>
      </c>
      <c r="H7673">
        <f ca="1" t="shared" si="242"/>
        <v>0.0107978898159269</v>
      </c>
    </row>
    <row r="7674" spans="2:8">
      <c r="B7674" s="31">
        <v>42349</v>
      </c>
      <c r="C7674">
        <v>375.464539</v>
      </c>
      <c r="D7674">
        <f t="shared" si="241"/>
        <v>0.891961440331919</v>
      </c>
      <c r="E7674">
        <v>-0.0308241998853586</v>
      </c>
      <c r="G7674">
        <v>7665</v>
      </c>
      <c r="H7674">
        <f ca="1" t="shared" si="242"/>
        <v>0.0329665601004905</v>
      </c>
    </row>
    <row r="7675" spans="2:8">
      <c r="B7675" s="31">
        <v>35769</v>
      </c>
      <c r="C7675">
        <v>40.564648</v>
      </c>
      <c r="D7675">
        <f t="shared" si="241"/>
        <v>0.316787242921472</v>
      </c>
      <c r="E7675">
        <v>-0.0308270393471676</v>
      </c>
      <c r="G7675">
        <v>7666</v>
      </c>
      <c r="H7675">
        <f ca="1" t="shared" si="242"/>
        <v>0.00320960213002385</v>
      </c>
    </row>
    <row r="7676" spans="2:8">
      <c r="B7676" s="31">
        <v>36216</v>
      </c>
      <c r="C7676">
        <v>27.714285</v>
      </c>
      <c r="D7676">
        <f t="shared" si="241"/>
        <v>-4.05136592915891</v>
      </c>
      <c r="E7676">
        <v>-0.0308312121348251</v>
      </c>
      <c r="G7676">
        <v>7667</v>
      </c>
      <c r="H7676">
        <f ca="1" t="shared" si="242"/>
        <v>0.0112166586837798</v>
      </c>
    </row>
    <row r="7677" spans="2:8">
      <c r="B7677" s="31">
        <v>40259</v>
      </c>
      <c r="C7677">
        <v>139.994995</v>
      </c>
      <c r="D7677">
        <f t="shared" si="241"/>
        <v>-0.240907291007082</v>
      </c>
      <c r="E7677">
        <v>-0.0308472885048498</v>
      </c>
      <c r="G7677">
        <v>7668</v>
      </c>
      <c r="H7677">
        <f ca="1" t="shared" si="242"/>
        <v>-0.0180389244219867</v>
      </c>
    </row>
    <row r="7678" spans="2:8">
      <c r="B7678" s="31">
        <v>43817</v>
      </c>
      <c r="C7678">
        <v>173.72081</v>
      </c>
      <c r="D7678">
        <f t="shared" si="241"/>
        <v>0.855340687163501</v>
      </c>
      <c r="E7678">
        <v>-0.030892315088791</v>
      </c>
      <c r="G7678">
        <v>7669</v>
      </c>
      <c r="H7678">
        <f ca="1" t="shared" si="242"/>
        <v>0.0650760249497318</v>
      </c>
    </row>
    <row r="7679" spans="2:8">
      <c r="B7679" s="31">
        <v>37593</v>
      </c>
      <c r="C7679">
        <v>25.130333</v>
      </c>
      <c r="D7679">
        <f t="shared" si="241"/>
        <v>0.170379079338105</v>
      </c>
      <c r="E7679">
        <v>-0.0309056788065641</v>
      </c>
      <c r="G7679">
        <v>7670</v>
      </c>
      <c r="H7679">
        <f ca="1" t="shared" si="242"/>
        <v>-0.00545276546690334</v>
      </c>
    </row>
    <row r="7680" spans="2:8">
      <c r="B7680" s="31">
        <v>34197</v>
      </c>
      <c r="C7680">
        <v>20.84865</v>
      </c>
      <c r="D7680">
        <f t="shared" si="241"/>
        <v>0</v>
      </c>
      <c r="E7680">
        <v>-0.0309280457008008</v>
      </c>
      <c r="G7680">
        <v>7671</v>
      </c>
      <c r="H7680">
        <f ca="1" t="shared" si="242"/>
        <v>0.0267023203316229</v>
      </c>
    </row>
    <row r="7681" spans="2:8">
      <c r="B7681" s="31">
        <v>33434</v>
      </c>
      <c r="C7681">
        <v>20.84865</v>
      </c>
      <c r="D7681">
        <f t="shared" si="241"/>
        <v>-10.921918589453</v>
      </c>
      <c r="E7681">
        <v>-0.0309280457008008</v>
      </c>
      <c r="G7681">
        <v>7672</v>
      </c>
      <c r="H7681">
        <f ca="1" t="shared" si="242"/>
        <v>-0.0558213977401908</v>
      </c>
    </row>
    <row r="7682" spans="2:8">
      <c r="B7682" s="31">
        <v>43322</v>
      </c>
      <c r="C7682">
        <v>248.555908</v>
      </c>
      <c r="D7682">
        <f t="shared" si="241"/>
        <v>0.749782310545602</v>
      </c>
      <c r="E7682">
        <v>-0.0309875917332853</v>
      </c>
      <c r="G7682">
        <v>7673</v>
      </c>
      <c r="H7682">
        <f ca="1" t="shared" si="242"/>
        <v>0.0466042807695481</v>
      </c>
    </row>
    <row r="7683" spans="2:8">
      <c r="B7683" s="31">
        <v>38149</v>
      </c>
      <c r="C7683">
        <v>62.193085</v>
      </c>
      <c r="D7683">
        <f t="shared" si="241"/>
        <v>0.289397816493586</v>
      </c>
      <c r="E7683">
        <v>-0.0310035593185318</v>
      </c>
      <c r="G7683">
        <v>7674</v>
      </c>
      <c r="H7683">
        <f ca="1" t="shared" si="242"/>
        <v>0.0080014827413435</v>
      </c>
    </row>
    <row r="7684" spans="2:8">
      <c r="B7684" s="31">
        <v>39738</v>
      </c>
      <c r="C7684">
        <v>44.194542</v>
      </c>
      <c r="D7684">
        <f t="shared" si="241"/>
        <v>-5.17630876229015</v>
      </c>
      <c r="E7684">
        <v>-0.0310125625920052</v>
      </c>
      <c r="G7684">
        <v>7675</v>
      </c>
      <c r="H7684">
        <f ca="1" t="shared" si="242"/>
        <v>0.0358812389256217</v>
      </c>
    </row>
    <row r="7685" spans="2:8">
      <c r="B7685" s="31">
        <v>41493</v>
      </c>
      <c r="C7685">
        <v>272.959137</v>
      </c>
      <c r="D7685">
        <f t="shared" si="241"/>
        <v>0.760698822109772</v>
      </c>
      <c r="E7685">
        <v>-0.0310147485555686</v>
      </c>
      <c r="G7685">
        <v>7676</v>
      </c>
      <c r="H7685">
        <f ca="1" t="shared" si="242"/>
        <v>-0.0193896438736845</v>
      </c>
    </row>
    <row r="7686" spans="2:8">
      <c r="B7686" s="31">
        <v>38211</v>
      </c>
      <c r="C7686">
        <v>65.319443</v>
      </c>
      <c r="D7686">
        <f t="shared" si="241"/>
        <v>-3.26873402763095</v>
      </c>
      <c r="E7686">
        <v>-0.0310474172292007</v>
      </c>
      <c r="G7686">
        <v>7677</v>
      </c>
      <c r="H7686">
        <f ca="1" t="shared" si="242"/>
        <v>0.00735730428259202</v>
      </c>
    </row>
    <row r="7687" spans="2:8">
      <c r="B7687" s="31">
        <v>41485</v>
      </c>
      <c r="C7687">
        <v>278.831329</v>
      </c>
      <c r="D7687">
        <f t="shared" si="241"/>
        <v>-0.0213018996871761</v>
      </c>
      <c r="E7687">
        <v>-0.0310634713504522</v>
      </c>
      <c r="G7687">
        <v>7678</v>
      </c>
      <c r="H7687">
        <f ca="1" t="shared" si="242"/>
        <v>-0.0117907447062414</v>
      </c>
    </row>
    <row r="7688" spans="2:8">
      <c r="B7688" s="31">
        <v>41415</v>
      </c>
      <c r="C7688">
        <v>284.770966</v>
      </c>
      <c r="D7688">
        <f t="shared" si="241"/>
        <v>-0.150856435975288</v>
      </c>
      <c r="E7688">
        <v>-0.0310634792733751</v>
      </c>
      <c r="G7688">
        <v>7679</v>
      </c>
      <c r="H7688">
        <f ca="1" t="shared" si="242"/>
        <v>0.0358829501981776</v>
      </c>
    </row>
    <row r="7689" spans="2:8">
      <c r="B7689" s="31">
        <v>42248</v>
      </c>
      <c r="C7689">
        <v>327.730499</v>
      </c>
      <c r="D7689">
        <f t="shared" si="241"/>
        <v>0.545336316105264</v>
      </c>
      <c r="E7689">
        <v>-0.0310700012085235</v>
      </c>
      <c r="G7689">
        <v>7680</v>
      </c>
      <c r="H7689">
        <f ca="1" t="shared" si="242"/>
        <v>0.02155874236474</v>
      </c>
    </row>
    <row r="7690" spans="2:8">
      <c r="B7690" s="31">
        <v>40816</v>
      </c>
      <c r="C7690">
        <v>149.007156</v>
      </c>
      <c r="D7690">
        <f t="shared" ref="D7690:D7753" si="243">(C7690-C7691)/C7690</f>
        <v>0.857254902576625</v>
      </c>
      <c r="E7690">
        <v>-0.0310796415710397</v>
      </c>
      <c r="G7690">
        <v>7681</v>
      </c>
      <c r="H7690">
        <f ca="1" t="shared" si="242"/>
        <v>-0.0225906317771756</v>
      </c>
    </row>
    <row r="7691" spans="2:8">
      <c r="B7691" s="31">
        <v>37505</v>
      </c>
      <c r="C7691">
        <v>21.270041</v>
      </c>
      <c r="D7691">
        <f t="shared" si="243"/>
        <v>0.0229451837916062</v>
      </c>
      <c r="E7691">
        <v>-0.031091853560602</v>
      </c>
      <c r="G7691">
        <v>7682</v>
      </c>
      <c r="H7691">
        <f ca="1" t="shared" ref="H7691:H7754" si="244">_xlfn.NORM.INV(RAND(),N$12,N$13)</f>
        <v>0.01624001652465</v>
      </c>
    </row>
    <row r="7692" spans="2:8">
      <c r="B7692" s="31">
        <v>36272</v>
      </c>
      <c r="C7692">
        <v>20.781996</v>
      </c>
      <c r="D7692">
        <f t="shared" si="243"/>
        <v>-2.004026947171</v>
      </c>
      <c r="E7692">
        <v>-0.0311049525752965</v>
      </c>
      <c r="G7692">
        <v>7683</v>
      </c>
      <c r="H7692">
        <f ca="1" t="shared" si="244"/>
        <v>0.00948532468584823</v>
      </c>
    </row>
    <row r="7693" spans="2:8">
      <c r="B7693" s="31">
        <v>39721</v>
      </c>
      <c r="C7693">
        <v>62.429676</v>
      </c>
      <c r="D7693">
        <f t="shared" si="243"/>
        <v>-5.23631924663521</v>
      </c>
      <c r="E7693">
        <v>-0.0311136806156099</v>
      </c>
      <c r="G7693">
        <v>7684</v>
      </c>
      <c r="H7693">
        <f ca="1" t="shared" si="244"/>
        <v>-0.000767004998235323</v>
      </c>
    </row>
    <row r="7694" spans="2:8">
      <c r="B7694" s="31">
        <v>44691</v>
      </c>
      <c r="C7694">
        <v>389.33139</v>
      </c>
      <c r="D7694">
        <f t="shared" si="243"/>
        <v>-0.221186945650593</v>
      </c>
      <c r="E7694">
        <v>-0.0311423515067716</v>
      </c>
      <c r="G7694">
        <v>7685</v>
      </c>
      <c r="H7694">
        <f ca="1" t="shared" si="244"/>
        <v>-0.0408276707749038</v>
      </c>
    </row>
    <row r="7695" spans="2:8">
      <c r="B7695" s="31">
        <v>42585</v>
      </c>
      <c r="C7695">
        <v>475.446411</v>
      </c>
      <c r="D7695">
        <f t="shared" si="243"/>
        <v>0.0840300422417113</v>
      </c>
      <c r="E7695">
        <v>-0.0311454953858091</v>
      </c>
      <c r="G7695">
        <v>7686</v>
      </c>
      <c r="H7695">
        <f ca="1" t="shared" si="244"/>
        <v>0.0927191562639113</v>
      </c>
    </row>
    <row r="7696" spans="2:8">
      <c r="B7696" s="31">
        <v>43047</v>
      </c>
      <c r="C7696">
        <v>435.494629</v>
      </c>
      <c r="D7696">
        <f t="shared" si="243"/>
        <v>0.954655103220573</v>
      </c>
      <c r="E7696">
        <v>-0.0311501063311622</v>
      </c>
      <c r="G7696">
        <v>7687</v>
      </c>
      <c r="H7696">
        <f ca="1" t="shared" si="244"/>
        <v>-0.0214551234093428</v>
      </c>
    </row>
    <row r="7697" spans="2:8">
      <c r="B7697" s="31">
        <v>37522</v>
      </c>
      <c r="C7697">
        <v>19.747459</v>
      </c>
      <c r="D7697">
        <f t="shared" si="243"/>
        <v>-13.3708133790783</v>
      </c>
      <c r="E7697">
        <v>-0.0311526156352572</v>
      </c>
      <c r="G7697">
        <v>7688</v>
      </c>
      <c r="H7697">
        <f ca="1" t="shared" si="244"/>
        <v>-0.02922093501269</v>
      </c>
    </row>
    <row r="7698" spans="2:8">
      <c r="B7698" s="31">
        <v>44280</v>
      </c>
      <c r="C7698">
        <v>283.787048</v>
      </c>
      <c r="D7698">
        <f t="shared" si="243"/>
        <v>0.914332609006173</v>
      </c>
      <c r="E7698">
        <v>-0.031167958729392</v>
      </c>
      <c r="G7698">
        <v>7689</v>
      </c>
      <c r="H7698">
        <f ca="1" t="shared" si="244"/>
        <v>-0.0345081031994871</v>
      </c>
    </row>
    <row r="7699" spans="2:8">
      <c r="B7699" s="31">
        <v>36160</v>
      </c>
      <c r="C7699">
        <v>24.311296</v>
      </c>
      <c r="D7699">
        <f t="shared" si="243"/>
        <v>-0.00364032423446289</v>
      </c>
      <c r="E7699">
        <v>-0.0311737391540131</v>
      </c>
      <c r="G7699">
        <v>7690</v>
      </c>
      <c r="H7699">
        <f ca="1" t="shared" si="244"/>
        <v>0.0420016740464177</v>
      </c>
    </row>
    <row r="7700" spans="2:8">
      <c r="B7700" s="31">
        <v>37645</v>
      </c>
      <c r="C7700">
        <v>24.399797</v>
      </c>
      <c r="D7700">
        <f t="shared" si="243"/>
        <v>-1.06005357339653</v>
      </c>
      <c r="E7700">
        <v>-0.0312008333511955</v>
      </c>
      <c r="G7700">
        <v>7691</v>
      </c>
      <c r="H7700">
        <f ca="1" t="shared" si="244"/>
        <v>0.0546873814626101</v>
      </c>
    </row>
    <row r="7701" spans="2:8">
      <c r="B7701" s="31">
        <v>35664</v>
      </c>
      <c r="C7701">
        <v>50.264889</v>
      </c>
      <c r="D7701">
        <f t="shared" si="243"/>
        <v>-2.16743836836087</v>
      </c>
      <c r="E7701">
        <v>-0.031205062444284</v>
      </c>
      <c r="G7701">
        <v>7692</v>
      </c>
      <c r="H7701">
        <f ca="1" t="shared" si="244"/>
        <v>-0.0258332941745193</v>
      </c>
    </row>
    <row r="7702" spans="2:8">
      <c r="B7702" s="31">
        <v>43651</v>
      </c>
      <c r="C7702">
        <v>159.210938</v>
      </c>
      <c r="D7702">
        <f t="shared" si="243"/>
        <v>-0.662253418794631</v>
      </c>
      <c r="E7702">
        <v>-0.0312109900388879</v>
      </c>
      <c r="G7702">
        <v>7693</v>
      </c>
      <c r="H7702">
        <f ca="1" t="shared" si="244"/>
        <v>-0.0118781570096033</v>
      </c>
    </row>
    <row r="7703" spans="2:8">
      <c r="B7703" s="31">
        <v>41228</v>
      </c>
      <c r="C7703">
        <v>264.648926</v>
      </c>
      <c r="D7703">
        <f t="shared" si="243"/>
        <v>-1.01535121665296</v>
      </c>
      <c r="E7703">
        <v>-0.0312212300457247</v>
      </c>
      <c r="G7703">
        <v>7694</v>
      </c>
      <c r="H7703">
        <f ca="1" t="shared" si="244"/>
        <v>0.0477184544783703</v>
      </c>
    </row>
    <row r="7704" spans="2:8">
      <c r="B7704" s="31">
        <v>42044</v>
      </c>
      <c r="C7704">
        <v>533.360535</v>
      </c>
      <c r="D7704">
        <f t="shared" si="243"/>
        <v>0.654166141107534</v>
      </c>
      <c r="E7704">
        <v>-0.0312357418795524</v>
      </c>
      <c r="G7704">
        <v>7695</v>
      </c>
      <c r="H7704">
        <f ca="1" t="shared" si="244"/>
        <v>-0.0351818045379366</v>
      </c>
    </row>
    <row r="7705" spans="2:8">
      <c r="B7705" s="31">
        <v>43852</v>
      </c>
      <c r="C7705">
        <v>184.454132</v>
      </c>
      <c r="D7705">
        <f t="shared" si="243"/>
        <v>0.888136319982249</v>
      </c>
      <c r="E7705">
        <v>-0.0312499098691919</v>
      </c>
      <c r="G7705">
        <v>7696</v>
      </c>
      <c r="H7705">
        <f ca="1" t="shared" si="244"/>
        <v>0.00827359513180789</v>
      </c>
    </row>
    <row r="7706" spans="2:8">
      <c r="B7706" s="31">
        <v>33952</v>
      </c>
      <c r="C7706">
        <v>20.633718</v>
      </c>
      <c r="D7706">
        <f t="shared" si="243"/>
        <v>-1.35142086365627</v>
      </c>
      <c r="E7706">
        <v>-0.0312499666807506</v>
      </c>
      <c r="G7706">
        <v>7697</v>
      </c>
      <c r="H7706">
        <f ca="1" t="shared" si="244"/>
        <v>-0.0283329801964338</v>
      </c>
    </row>
    <row r="7707" spans="2:8">
      <c r="B7707" s="31">
        <v>34604</v>
      </c>
      <c r="C7707">
        <v>48.518555</v>
      </c>
      <c r="D7707">
        <f t="shared" si="243"/>
        <v>0.716483518521934</v>
      </c>
      <c r="E7707">
        <v>-0.0312502299378042</v>
      </c>
      <c r="G7707">
        <v>7698</v>
      </c>
      <c r="H7707">
        <f ca="1" t="shared" si="244"/>
        <v>-0.00772264884666821</v>
      </c>
    </row>
    <row r="7708" spans="2:8">
      <c r="B7708" s="31">
        <v>33263</v>
      </c>
      <c r="C7708">
        <v>13.75581</v>
      </c>
      <c r="D7708">
        <f t="shared" si="243"/>
        <v>-7.86366967848495</v>
      </c>
      <c r="E7708">
        <v>-0.0312503589392409</v>
      </c>
      <c r="G7708">
        <v>7699</v>
      </c>
      <c r="H7708">
        <f ca="1" t="shared" si="244"/>
        <v>0.0312089420337173</v>
      </c>
    </row>
    <row r="7709" spans="2:8">
      <c r="B7709" s="31">
        <v>39465</v>
      </c>
      <c r="C7709">
        <v>121.926956</v>
      </c>
      <c r="D7709">
        <f t="shared" si="243"/>
        <v>-2.72459783216437</v>
      </c>
      <c r="E7709">
        <v>-0.0312889300705579</v>
      </c>
      <c r="G7709">
        <v>7700</v>
      </c>
      <c r="H7709">
        <f ca="1" t="shared" si="244"/>
        <v>-0.0495319018117608</v>
      </c>
    </row>
    <row r="7710" spans="2:8">
      <c r="B7710" s="31">
        <v>42695</v>
      </c>
      <c r="C7710">
        <v>454.128876</v>
      </c>
      <c r="D7710">
        <f t="shared" si="243"/>
        <v>0.913451869992958</v>
      </c>
      <c r="E7710">
        <v>-0.0312944204851664</v>
      </c>
      <c r="G7710">
        <v>7701</v>
      </c>
      <c r="H7710">
        <f ca="1" t="shared" si="244"/>
        <v>-0.0214250921561464</v>
      </c>
    </row>
    <row r="7711" spans="2:8">
      <c r="B7711" s="31">
        <v>36367</v>
      </c>
      <c r="C7711">
        <v>39.304005</v>
      </c>
      <c r="D7711">
        <f t="shared" si="243"/>
        <v>-2.82870664198216</v>
      </c>
      <c r="E7711">
        <v>-0.0313099390252978</v>
      </c>
      <c r="G7711">
        <v>7702</v>
      </c>
      <c r="H7711">
        <f ca="1" t="shared" si="244"/>
        <v>0.0241812672386955</v>
      </c>
    </row>
    <row r="7712" spans="2:8">
      <c r="B7712" s="31">
        <v>39111</v>
      </c>
      <c r="C7712">
        <v>150.483505</v>
      </c>
      <c r="D7712">
        <f t="shared" si="243"/>
        <v>0.666555872685182</v>
      </c>
      <c r="E7712">
        <v>-0.0313525924319744</v>
      </c>
      <c r="G7712">
        <v>7703</v>
      </c>
      <c r="H7712">
        <f ca="1" t="shared" si="244"/>
        <v>0.0153906799621255</v>
      </c>
    </row>
    <row r="7713" spans="2:8">
      <c r="B7713" s="31">
        <v>35088</v>
      </c>
      <c r="C7713">
        <v>50.177841</v>
      </c>
      <c r="D7713">
        <f t="shared" si="243"/>
        <v>-3.55189809780776</v>
      </c>
      <c r="E7713">
        <v>-0.0313543183334652</v>
      </c>
      <c r="G7713">
        <v>7704</v>
      </c>
      <c r="H7713">
        <f ca="1" t="shared" si="244"/>
        <v>-0.00992446448715465</v>
      </c>
    </row>
    <row r="7714" spans="2:8">
      <c r="B7714" s="31">
        <v>41087</v>
      </c>
      <c r="C7714">
        <v>228.404419</v>
      </c>
      <c r="D7714">
        <f t="shared" si="243"/>
        <v>0.637114871231979</v>
      </c>
      <c r="E7714">
        <v>-0.0313544677960019</v>
      </c>
      <c r="G7714">
        <v>7705</v>
      </c>
      <c r="H7714">
        <f ca="1" t="shared" si="244"/>
        <v>-0.000151812729118519</v>
      </c>
    </row>
    <row r="7715" spans="2:8">
      <c r="B7715" s="31">
        <v>38644</v>
      </c>
      <c r="C7715">
        <v>82.884567</v>
      </c>
      <c r="D7715">
        <f t="shared" si="243"/>
        <v>-4.25542908367972</v>
      </c>
      <c r="E7715">
        <v>-0.0313617371011903</v>
      </c>
      <c r="G7715">
        <v>7706</v>
      </c>
      <c r="H7715">
        <f ca="1" t="shared" si="244"/>
        <v>-0.0116232912650295</v>
      </c>
    </row>
    <row r="7716" spans="2:8">
      <c r="B7716" s="31">
        <v>44663</v>
      </c>
      <c r="C7716">
        <v>435.593964</v>
      </c>
      <c r="D7716">
        <f t="shared" si="243"/>
        <v>0.760095812530589</v>
      </c>
      <c r="E7716">
        <v>-0.0313712565585504</v>
      </c>
      <c r="G7716">
        <v>7707</v>
      </c>
      <c r="H7716">
        <f ca="1" t="shared" si="244"/>
        <v>0.044531961893208</v>
      </c>
    </row>
    <row r="7717" spans="2:8">
      <c r="B7717" s="31">
        <v>44034</v>
      </c>
      <c r="C7717">
        <v>104.500816</v>
      </c>
      <c r="D7717">
        <f t="shared" si="243"/>
        <v>-1.5420827240239</v>
      </c>
      <c r="E7717">
        <v>-0.0313837262285109</v>
      </c>
      <c r="G7717">
        <v>7708</v>
      </c>
      <c r="H7717">
        <f ca="1" t="shared" si="244"/>
        <v>0.00320802282230672</v>
      </c>
    </row>
    <row r="7718" spans="2:8">
      <c r="B7718" s="31">
        <v>43354</v>
      </c>
      <c r="C7718">
        <v>265.649719</v>
      </c>
      <c r="D7718">
        <f t="shared" si="243"/>
        <v>-0.92047167194632</v>
      </c>
      <c r="E7718">
        <v>-0.0314253861491944</v>
      </c>
      <c r="G7718">
        <v>7709</v>
      </c>
      <c r="H7718">
        <f ca="1" t="shared" si="244"/>
        <v>0.0205881358294667</v>
      </c>
    </row>
    <row r="7719" spans="2:8">
      <c r="B7719" s="31">
        <v>42136</v>
      </c>
      <c r="C7719">
        <v>510.17276</v>
      </c>
      <c r="D7719">
        <f t="shared" si="243"/>
        <v>0.268622325111988</v>
      </c>
      <c r="E7719">
        <v>-0.0314478844382049</v>
      </c>
      <c r="G7719">
        <v>7710</v>
      </c>
      <c r="H7719">
        <f ca="1" t="shared" si="244"/>
        <v>-0.0461385199942163</v>
      </c>
    </row>
    <row r="7720" spans="2:8">
      <c r="B7720" s="31">
        <v>41716</v>
      </c>
      <c r="C7720">
        <v>373.128967</v>
      </c>
      <c r="D7720">
        <f t="shared" si="243"/>
        <v>0.929786879826996</v>
      </c>
      <c r="E7720">
        <v>-0.0314754871336484</v>
      </c>
      <c r="G7720">
        <v>7711</v>
      </c>
      <c r="H7720">
        <f ca="1" t="shared" si="244"/>
        <v>0.0126753014914686</v>
      </c>
    </row>
    <row r="7721" spans="2:8">
      <c r="B7721" s="31">
        <v>36220</v>
      </c>
      <c r="C7721">
        <v>26.198549</v>
      </c>
      <c r="D7721">
        <f t="shared" si="243"/>
        <v>0.431450192146138</v>
      </c>
      <c r="E7721">
        <v>-0.0314802167097117</v>
      </c>
      <c r="G7721">
        <v>7712</v>
      </c>
      <c r="H7721">
        <f ca="1" t="shared" si="244"/>
        <v>2.49148543545025e-6</v>
      </c>
    </row>
    <row r="7722" spans="2:8">
      <c r="B7722" s="31">
        <v>36780</v>
      </c>
      <c r="C7722">
        <v>14.89518</v>
      </c>
      <c r="D7722">
        <f t="shared" si="243"/>
        <v>-0.567306873767219</v>
      </c>
      <c r="E7722">
        <v>-0.031492133696941</v>
      </c>
      <c r="G7722">
        <v>7713</v>
      </c>
      <c r="H7722">
        <f ca="1" t="shared" si="244"/>
        <v>-0.0378879137211851</v>
      </c>
    </row>
    <row r="7723" spans="2:8">
      <c r="B7723" s="31">
        <v>39784</v>
      </c>
      <c r="C7723">
        <v>23.345318</v>
      </c>
      <c r="D7723">
        <f t="shared" si="243"/>
        <v>0.351751601755864</v>
      </c>
      <c r="E7723">
        <v>-0.0314931670667326</v>
      </c>
      <c r="G7723">
        <v>7714</v>
      </c>
      <c r="H7723">
        <f ca="1" t="shared" si="244"/>
        <v>-0.0116620250033771</v>
      </c>
    </row>
    <row r="7724" spans="2:8">
      <c r="B7724" s="31">
        <v>37245</v>
      </c>
      <c r="C7724">
        <v>15.133565</v>
      </c>
      <c r="D7724">
        <f t="shared" si="243"/>
        <v>-34.7804750566043</v>
      </c>
      <c r="E7724">
        <v>-0.0315039450387267</v>
      </c>
      <c r="G7724">
        <v>7715</v>
      </c>
      <c r="H7724">
        <f ca="1" t="shared" si="244"/>
        <v>0.0293199079977637</v>
      </c>
    </row>
    <row r="7725" spans="2:8">
      <c r="B7725" s="31">
        <v>42656</v>
      </c>
      <c r="C7725">
        <v>541.486145</v>
      </c>
      <c r="D7725">
        <f t="shared" si="243"/>
        <v>0.962291221689523</v>
      </c>
      <c r="E7725">
        <v>-0.0315683257232742</v>
      </c>
      <c r="G7725">
        <v>7716</v>
      </c>
      <c r="H7725">
        <f ca="1" t="shared" si="244"/>
        <v>-0.00493033957003691</v>
      </c>
    </row>
    <row r="7726" spans="2:8">
      <c r="B7726" s="31">
        <v>33934</v>
      </c>
      <c r="C7726">
        <v>20.418781</v>
      </c>
      <c r="D7726">
        <f t="shared" si="243"/>
        <v>0.0340074659696874</v>
      </c>
      <c r="E7726">
        <v>-0.0315789664427078</v>
      </c>
      <c r="G7726">
        <v>7717</v>
      </c>
      <c r="H7726">
        <f ca="1" t="shared" si="244"/>
        <v>0.028951777336146</v>
      </c>
    </row>
    <row r="7727" spans="2:8">
      <c r="B7727" s="31">
        <v>37363</v>
      </c>
      <c r="C7727">
        <v>19.72439</v>
      </c>
      <c r="D7727">
        <f t="shared" si="243"/>
        <v>-15.2720442051693</v>
      </c>
      <c r="E7727">
        <v>-0.0315790247505753</v>
      </c>
      <c r="G7727">
        <v>7718</v>
      </c>
      <c r="H7727">
        <f ca="1" t="shared" si="244"/>
        <v>0.0189182502725697</v>
      </c>
    </row>
    <row r="7728" spans="2:8">
      <c r="B7728" s="31">
        <v>44253</v>
      </c>
      <c r="C7728">
        <v>320.956146</v>
      </c>
      <c r="D7728">
        <f t="shared" si="243"/>
        <v>0.426846214685043</v>
      </c>
      <c r="E7728">
        <v>-0.0315838289010362</v>
      </c>
      <c r="G7728">
        <v>7719</v>
      </c>
      <c r="H7728">
        <f ca="1" t="shared" si="244"/>
        <v>-0.0250066590687224</v>
      </c>
    </row>
    <row r="7729" spans="2:8">
      <c r="B7729" s="31">
        <v>43593</v>
      </c>
      <c r="C7729">
        <v>183.95723</v>
      </c>
      <c r="D7729">
        <f t="shared" si="243"/>
        <v>0.867320795165267</v>
      </c>
      <c r="E7729">
        <v>-0.0316044821940404</v>
      </c>
      <c r="G7729">
        <v>7720</v>
      </c>
      <c r="H7729">
        <f ca="1" t="shared" si="244"/>
        <v>0.0286967856537459</v>
      </c>
    </row>
    <row r="7730" spans="2:8">
      <c r="B7730" s="31">
        <v>39771</v>
      </c>
      <c r="C7730">
        <v>24.407299</v>
      </c>
      <c r="D7730">
        <f t="shared" si="243"/>
        <v>-8.23797733620586</v>
      </c>
      <c r="E7730">
        <v>-0.0316102572431306</v>
      </c>
      <c r="G7730">
        <v>7721</v>
      </c>
      <c r="H7730">
        <f ca="1" t="shared" si="244"/>
        <v>0.00734425503125368</v>
      </c>
    </row>
    <row r="7731" spans="2:8">
      <c r="B7731" s="31">
        <v>41131</v>
      </c>
      <c r="C7731">
        <v>225.474075</v>
      </c>
      <c r="D7731">
        <f t="shared" si="243"/>
        <v>0.19360797466405</v>
      </c>
      <c r="E7731">
        <v>-0.0316879268714152</v>
      </c>
      <c r="G7731">
        <v>7722</v>
      </c>
      <c r="H7731">
        <f ca="1" t="shared" si="244"/>
        <v>-0.0298068801615585</v>
      </c>
    </row>
    <row r="7732" spans="2:8">
      <c r="B7732" s="31">
        <v>43384</v>
      </c>
      <c r="C7732">
        <v>181.820496</v>
      </c>
      <c r="D7732">
        <f t="shared" si="243"/>
        <v>0.302455450347028</v>
      </c>
      <c r="E7732">
        <v>-0.0317026414887792</v>
      </c>
      <c r="G7732">
        <v>7723</v>
      </c>
      <c r="H7732">
        <f ca="1" t="shared" si="244"/>
        <v>0.000304148497383409</v>
      </c>
    </row>
    <row r="7733" spans="2:8">
      <c r="B7733" s="31">
        <v>40162</v>
      </c>
      <c r="C7733">
        <v>126.827896</v>
      </c>
      <c r="D7733">
        <f t="shared" si="243"/>
        <v>0.810889001895924</v>
      </c>
      <c r="E7733">
        <v>-0.0317264902037009</v>
      </c>
      <c r="G7733">
        <v>7724</v>
      </c>
      <c r="H7733">
        <f ca="1" t="shared" si="244"/>
        <v>-0.00788301910383254</v>
      </c>
    </row>
    <row r="7734" spans="2:8">
      <c r="B7734" s="31">
        <v>37726</v>
      </c>
      <c r="C7734">
        <v>23.98455</v>
      </c>
      <c r="D7734">
        <f t="shared" si="243"/>
        <v>0.435433226806423</v>
      </c>
      <c r="E7734">
        <v>-0.0317410166127779</v>
      </c>
      <c r="G7734">
        <v>7725</v>
      </c>
      <c r="H7734">
        <f ca="1" t="shared" si="244"/>
        <v>0.0360345040031273</v>
      </c>
    </row>
    <row r="7735" spans="2:8">
      <c r="B7735" s="31">
        <v>33277</v>
      </c>
      <c r="C7735">
        <v>13.54088</v>
      </c>
      <c r="D7735">
        <f t="shared" si="243"/>
        <v>-30.0018362912898</v>
      </c>
      <c r="E7735">
        <v>-0.0317458688061632</v>
      </c>
      <c r="G7735">
        <v>7726</v>
      </c>
      <c r="H7735">
        <f ca="1" t="shared" si="244"/>
        <v>0.00248797489185296</v>
      </c>
    </row>
    <row r="7736" spans="2:8">
      <c r="B7736" s="31">
        <v>44998</v>
      </c>
      <c r="C7736">
        <v>419.792145</v>
      </c>
      <c r="D7736">
        <f t="shared" si="243"/>
        <v>0.596595977278231</v>
      </c>
      <c r="E7736">
        <v>-0.0318418868938102</v>
      </c>
      <c r="G7736">
        <v>7727</v>
      </c>
      <c r="H7736">
        <f ca="1" t="shared" si="244"/>
        <v>-0.0139406879681906</v>
      </c>
    </row>
    <row r="7737" spans="2:8">
      <c r="B7737" s="31">
        <v>40889</v>
      </c>
      <c r="C7737">
        <v>169.34584</v>
      </c>
      <c r="D7737">
        <f t="shared" si="243"/>
        <v>-0.955423245117801</v>
      </c>
      <c r="E7737">
        <v>-0.0318580013539157</v>
      </c>
      <c r="G7737">
        <v>7728</v>
      </c>
      <c r="H7737">
        <f ca="1" t="shared" si="244"/>
        <v>0.0534842391001601</v>
      </c>
    </row>
    <row r="7738" spans="2:8">
      <c r="B7738" s="31">
        <v>41537</v>
      </c>
      <c r="C7738">
        <v>331.142792</v>
      </c>
      <c r="D7738">
        <f t="shared" si="243"/>
        <v>0.762817132374725</v>
      </c>
      <c r="E7738">
        <v>-0.031919601620077</v>
      </c>
      <c r="G7738">
        <v>7729</v>
      </c>
      <c r="H7738">
        <f ca="1" t="shared" si="244"/>
        <v>-0.0107007093597516</v>
      </c>
    </row>
    <row r="7739" spans="2:8">
      <c r="B7739" s="31">
        <v>38399</v>
      </c>
      <c r="C7739">
        <v>78.541397</v>
      </c>
      <c r="D7739">
        <f t="shared" si="243"/>
        <v>-0.0695417602516033</v>
      </c>
      <c r="E7739">
        <v>-0.0319203005772866</v>
      </c>
      <c r="G7739">
        <v>7730</v>
      </c>
      <c r="H7739">
        <f ca="1" t="shared" si="244"/>
        <v>0.0112097741097696</v>
      </c>
    </row>
    <row r="7740" spans="2:8">
      <c r="B7740" s="31">
        <v>38567</v>
      </c>
      <c r="C7740">
        <v>84.003304</v>
      </c>
      <c r="D7740">
        <f t="shared" si="243"/>
        <v>-1.76071679275853</v>
      </c>
      <c r="E7740">
        <v>-0.0319232086395079</v>
      </c>
      <c r="G7740">
        <v>7731</v>
      </c>
      <c r="H7740">
        <f ca="1" t="shared" si="244"/>
        <v>0.025460491141138</v>
      </c>
    </row>
    <row r="7741" spans="2:8">
      <c r="B7741" s="31">
        <v>43369</v>
      </c>
      <c r="C7741">
        <v>231.909332</v>
      </c>
      <c r="D7741">
        <f t="shared" si="243"/>
        <v>0.65316756636598</v>
      </c>
      <c r="E7741">
        <v>-0.0319262357238819</v>
      </c>
      <c r="G7741">
        <v>7732</v>
      </c>
      <c r="H7741">
        <f ca="1" t="shared" si="244"/>
        <v>-0.00348191196516449</v>
      </c>
    </row>
    <row r="7742" spans="2:8">
      <c r="B7742" s="31">
        <v>38357</v>
      </c>
      <c r="C7742">
        <v>80.433678</v>
      </c>
      <c r="D7742">
        <f t="shared" si="243"/>
        <v>0.700616251814321</v>
      </c>
      <c r="E7742">
        <v>-0.0319635389544165</v>
      </c>
      <c r="G7742">
        <v>7733</v>
      </c>
      <c r="H7742">
        <f ca="1" t="shared" si="244"/>
        <v>-0.0458356891081273</v>
      </c>
    </row>
    <row r="7743" spans="2:8">
      <c r="B7743" s="31">
        <v>39783</v>
      </c>
      <c r="C7743">
        <v>24.080536</v>
      </c>
      <c r="D7743">
        <f t="shared" si="243"/>
        <v>-5.82414822493984</v>
      </c>
      <c r="E7743">
        <v>-0.032039112418428</v>
      </c>
      <c r="G7743">
        <v>7734</v>
      </c>
      <c r="H7743">
        <f ca="1" t="shared" si="244"/>
        <v>-0.0298298102646479</v>
      </c>
    </row>
    <row r="7744" spans="2:8">
      <c r="B7744" s="31">
        <v>43398</v>
      </c>
      <c r="C7744">
        <v>164.329147</v>
      </c>
      <c r="D7744">
        <f t="shared" si="243"/>
        <v>-0.055034716391487</v>
      </c>
      <c r="E7744">
        <v>-0.0320531877403343</v>
      </c>
      <c r="G7744">
        <v>7735</v>
      </c>
      <c r="H7744">
        <f ca="1" t="shared" si="244"/>
        <v>-0.0404910828792762</v>
      </c>
    </row>
    <row r="7745" spans="2:8">
      <c r="B7745" s="31">
        <v>43432</v>
      </c>
      <c r="C7745">
        <v>173.372955</v>
      </c>
      <c r="D7745">
        <f t="shared" si="243"/>
        <v>-1.43708798756992</v>
      </c>
      <c r="E7745">
        <v>-0.0321009986822917</v>
      </c>
      <c r="G7745">
        <v>7736</v>
      </c>
      <c r="H7745">
        <f ca="1" t="shared" si="244"/>
        <v>0.0266834688570274</v>
      </c>
    </row>
    <row r="7746" spans="2:8">
      <c r="B7746" s="31">
        <v>44676</v>
      </c>
      <c r="C7746">
        <v>422.525146</v>
      </c>
      <c r="D7746">
        <f t="shared" si="243"/>
        <v>0.811397459407067</v>
      </c>
      <c r="E7746">
        <v>-0.032223994545404</v>
      </c>
      <c r="G7746">
        <v>7737</v>
      </c>
      <c r="H7746">
        <f ca="1" t="shared" si="244"/>
        <v>0.03505594022655</v>
      </c>
    </row>
    <row r="7747" spans="2:8">
      <c r="B7747" s="31">
        <v>38056</v>
      </c>
      <c r="C7747">
        <v>79.689316</v>
      </c>
      <c r="D7747">
        <f t="shared" si="243"/>
        <v>0.509437212386162</v>
      </c>
      <c r="E7747">
        <v>-0.0322294647377824</v>
      </c>
      <c r="G7747">
        <v>7738</v>
      </c>
      <c r="H7747">
        <f ca="1" t="shared" si="244"/>
        <v>-0.0141069575669598</v>
      </c>
    </row>
    <row r="7748" spans="2:8">
      <c r="B7748" s="31">
        <v>36461</v>
      </c>
      <c r="C7748">
        <v>39.092613</v>
      </c>
      <c r="D7748">
        <f t="shared" si="243"/>
        <v>0.488677976066732</v>
      </c>
      <c r="E7748">
        <v>-0.0322516942011526</v>
      </c>
      <c r="G7748">
        <v>7739</v>
      </c>
      <c r="H7748">
        <f ca="1" t="shared" si="244"/>
        <v>-0.00775840752285479</v>
      </c>
    </row>
    <row r="7749" spans="2:8">
      <c r="B7749" s="31">
        <v>34184</v>
      </c>
      <c r="C7749">
        <v>19.988914</v>
      </c>
      <c r="D7749">
        <f t="shared" si="243"/>
        <v>-1.36898032579459</v>
      </c>
      <c r="E7749">
        <v>-0.0322580806541064</v>
      </c>
      <c r="G7749">
        <v>7740</v>
      </c>
      <c r="H7749">
        <f ca="1" t="shared" si="244"/>
        <v>0.0129923589957695</v>
      </c>
    </row>
    <row r="7750" spans="2:8">
      <c r="B7750" s="31">
        <v>35450</v>
      </c>
      <c r="C7750">
        <v>47.353344</v>
      </c>
      <c r="D7750">
        <f t="shared" si="243"/>
        <v>-4.59702288395937</v>
      </c>
      <c r="E7750">
        <v>-0.0322629802026231</v>
      </c>
      <c r="G7750">
        <v>7741</v>
      </c>
      <c r="H7750">
        <f ca="1" t="shared" si="244"/>
        <v>0.0313587247521419</v>
      </c>
    </row>
    <row r="7751" spans="2:8">
      <c r="B7751" s="31">
        <v>41451</v>
      </c>
      <c r="C7751">
        <v>265.03775</v>
      </c>
      <c r="D7751">
        <f t="shared" si="243"/>
        <v>-0.120988764808032</v>
      </c>
      <c r="E7751">
        <v>-0.0322757456249156</v>
      </c>
      <c r="G7751">
        <v>7742</v>
      </c>
      <c r="H7751">
        <f ca="1" t="shared" si="244"/>
        <v>0.0382363088250333</v>
      </c>
    </row>
    <row r="7752" spans="2:8">
      <c r="B7752" s="31">
        <v>44459</v>
      </c>
      <c r="C7752">
        <v>297.10434</v>
      </c>
      <c r="D7752">
        <f t="shared" si="243"/>
        <v>0.575446831237807</v>
      </c>
      <c r="E7752">
        <v>-0.032279545293751</v>
      </c>
      <c r="G7752">
        <v>7743</v>
      </c>
      <c r="H7752">
        <f ca="1" t="shared" si="244"/>
        <v>0.0176887265997069</v>
      </c>
    </row>
    <row r="7753" spans="2:8">
      <c r="B7753" s="31">
        <v>38762</v>
      </c>
      <c r="C7753">
        <v>126.136589</v>
      </c>
      <c r="D7753">
        <f t="shared" si="243"/>
        <v>0.607821066098434</v>
      </c>
      <c r="E7753">
        <v>-0.0322808792617661</v>
      </c>
      <c r="G7753">
        <v>7744</v>
      </c>
      <c r="H7753">
        <f ca="1" t="shared" si="244"/>
        <v>-0.0191390910778832</v>
      </c>
    </row>
    <row r="7754" spans="2:8">
      <c r="B7754" s="31">
        <v>40003</v>
      </c>
      <c r="C7754">
        <v>49.468113</v>
      </c>
      <c r="D7754">
        <f t="shared" ref="D7754:D7817" si="245">(C7754-C7755)/C7754</f>
        <v>-3.3445138487494</v>
      </c>
      <c r="E7754">
        <v>-0.032293833403348</v>
      </c>
      <c r="G7754">
        <v>7745</v>
      </c>
      <c r="H7754">
        <f ca="1" t="shared" si="244"/>
        <v>-0.0323739129381864</v>
      </c>
    </row>
    <row r="7755" spans="2:8">
      <c r="B7755" s="31">
        <v>43378</v>
      </c>
      <c r="C7755">
        <v>214.914902</v>
      </c>
      <c r="D7755">
        <f t="shared" si="245"/>
        <v>-0.460809250909925</v>
      </c>
      <c r="E7755">
        <v>-0.0323699610183383</v>
      </c>
      <c r="G7755">
        <v>7746</v>
      </c>
      <c r="H7755">
        <f ca="1" t="shared" ref="H7755:H7818" si="246">_xlfn.NORM.INV(RAND(),N$12,N$13)</f>
        <v>0.0235262328909082</v>
      </c>
    </row>
    <row r="7756" spans="2:8">
      <c r="B7756" s="31">
        <v>44232</v>
      </c>
      <c r="C7756">
        <v>313.949677</v>
      </c>
      <c r="D7756">
        <f t="shared" si="245"/>
        <v>0.761000337006239</v>
      </c>
      <c r="E7756">
        <v>-0.0324468433837566</v>
      </c>
      <c r="G7756">
        <v>7747</v>
      </c>
      <c r="H7756">
        <f ca="1" t="shared" si="246"/>
        <v>-0.0223788255382957</v>
      </c>
    </row>
    <row r="7757" spans="2:8">
      <c r="B7757" s="31">
        <v>43908</v>
      </c>
      <c r="C7757">
        <v>75.033867</v>
      </c>
      <c r="D7757">
        <f t="shared" si="245"/>
        <v>-1.82067941400381</v>
      </c>
      <c r="E7757">
        <v>-0.0324503467214345</v>
      </c>
      <c r="G7757">
        <v>7748</v>
      </c>
      <c r="H7757">
        <f ca="1" t="shared" si="246"/>
        <v>-0.0526668231949286</v>
      </c>
    </row>
    <row r="7758" spans="2:8">
      <c r="B7758" s="31">
        <v>41065</v>
      </c>
      <c r="C7758">
        <v>211.646484</v>
      </c>
      <c r="D7758">
        <f t="shared" si="245"/>
        <v>0.875006999880045</v>
      </c>
      <c r="E7758">
        <v>-0.0324837005088165</v>
      </c>
      <c r="G7758">
        <v>7749</v>
      </c>
      <c r="H7758">
        <f ca="1" t="shared" si="246"/>
        <v>-0.033364798299389</v>
      </c>
    </row>
    <row r="7759" spans="2:8">
      <c r="B7759" s="31">
        <v>36553</v>
      </c>
      <c r="C7759">
        <v>26.454329</v>
      </c>
      <c r="D7759">
        <f t="shared" si="245"/>
        <v>-4.30896701254452</v>
      </c>
      <c r="E7759">
        <v>-0.0325341081227197</v>
      </c>
      <c r="G7759">
        <v>7750</v>
      </c>
      <c r="H7759">
        <f ca="1" t="shared" si="246"/>
        <v>0.0419442462150703</v>
      </c>
    </row>
    <row r="7760" spans="2:8">
      <c r="B7760" s="31">
        <v>39062</v>
      </c>
      <c r="C7760">
        <v>140.44516</v>
      </c>
      <c r="D7760">
        <f t="shared" si="245"/>
        <v>0.791664255286547</v>
      </c>
      <c r="E7760">
        <v>-0.032580837958389</v>
      </c>
      <c r="G7760">
        <v>7751</v>
      </c>
      <c r="H7760">
        <f ca="1" t="shared" si="246"/>
        <v>-0.0404726060790861</v>
      </c>
    </row>
    <row r="7761" spans="2:8">
      <c r="B7761" s="31">
        <v>35954</v>
      </c>
      <c r="C7761">
        <v>29.259747</v>
      </c>
      <c r="D7761">
        <f t="shared" si="245"/>
        <v>-3.52082716231278</v>
      </c>
      <c r="E7761">
        <v>-0.0326086893369241</v>
      </c>
      <c r="G7761">
        <v>7752</v>
      </c>
      <c r="H7761">
        <f ca="1" t="shared" si="246"/>
        <v>0.000543832824216677</v>
      </c>
    </row>
    <row r="7762" spans="2:8">
      <c r="B7762" s="31">
        <v>44096</v>
      </c>
      <c r="C7762">
        <v>132.278259</v>
      </c>
      <c r="D7762">
        <f t="shared" si="245"/>
        <v>0.112192163037162</v>
      </c>
      <c r="E7762">
        <v>-0.032682135618371</v>
      </c>
      <c r="G7762">
        <v>7753</v>
      </c>
      <c r="H7762">
        <f ca="1" t="shared" si="246"/>
        <v>-0.00826788581020635</v>
      </c>
    </row>
    <row r="7763" spans="2:8">
      <c r="B7763" s="31">
        <v>39239</v>
      </c>
      <c r="C7763">
        <v>117.437675</v>
      </c>
      <c r="D7763">
        <f t="shared" si="245"/>
        <v>-0.279965675410383</v>
      </c>
      <c r="E7763">
        <v>-0.0327034914476977</v>
      </c>
      <c r="G7763">
        <v>7754</v>
      </c>
      <c r="H7763">
        <f ca="1" t="shared" si="246"/>
        <v>0.0432919650986699</v>
      </c>
    </row>
    <row r="7764" spans="2:8">
      <c r="B7764" s="31">
        <v>43670</v>
      </c>
      <c r="C7764">
        <v>150.316193</v>
      </c>
      <c r="D7764">
        <f t="shared" si="245"/>
        <v>0.702151390968237</v>
      </c>
      <c r="E7764">
        <v>-0.0327272325211163</v>
      </c>
      <c r="G7764">
        <v>7755</v>
      </c>
      <c r="H7764">
        <f ca="1" t="shared" si="246"/>
        <v>0.00231533441804946</v>
      </c>
    </row>
    <row r="7765" spans="2:8">
      <c r="B7765" s="31">
        <v>35758</v>
      </c>
      <c r="C7765">
        <v>44.771469</v>
      </c>
      <c r="D7765">
        <f t="shared" si="245"/>
        <v>0.356919581977531</v>
      </c>
      <c r="E7765">
        <v>-0.0327732824670103</v>
      </c>
      <c r="G7765">
        <v>7756</v>
      </c>
      <c r="H7765">
        <f ca="1" t="shared" si="246"/>
        <v>0.0204100249626802</v>
      </c>
    </row>
    <row r="7766" spans="2:8">
      <c r="B7766" s="31">
        <v>35964</v>
      </c>
      <c r="C7766">
        <v>28.791655</v>
      </c>
      <c r="D7766">
        <f t="shared" si="245"/>
        <v>-5.21148749524819</v>
      </c>
      <c r="E7766">
        <v>-0.0327739409214233</v>
      </c>
      <c r="G7766">
        <v>7757</v>
      </c>
      <c r="H7766">
        <f ca="1" t="shared" si="246"/>
        <v>0.0291923704523245</v>
      </c>
    </row>
    <row r="7767" spans="2:8">
      <c r="B7767" s="31">
        <v>43390</v>
      </c>
      <c r="C7767">
        <v>178.839005</v>
      </c>
      <c r="D7767">
        <f t="shared" si="245"/>
        <v>0.926688207642399</v>
      </c>
      <c r="E7767">
        <v>-0.0327869527120218</v>
      </c>
      <c r="G7767">
        <v>7758</v>
      </c>
      <c r="H7767">
        <f ca="1" t="shared" si="246"/>
        <v>0.00191179042842113</v>
      </c>
    </row>
    <row r="7768" spans="2:8">
      <c r="B7768" s="31">
        <v>33280</v>
      </c>
      <c r="C7768">
        <v>13.111008</v>
      </c>
      <c r="D7768">
        <f t="shared" si="245"/>
        <v>-0.0715653594292674</v>
      </c>
      <c r="E7768">
        <v>-0.0327871053087604</v>
      </c>
      <c r="G7768">
        <v>7759</v>
      </c>
      <c r="H7768">
        <f ca="1" t="shared" si="246"/>
        <v>-0.00559305304107443</v>
      </c>
    </row>
    <row r="7769" spans="2:8">
      <c r="B7769" s="31">
        <v>36784</v>
      </c>
      <c r="C7769">
        <v>14.049302</v>
      </c>
      <c r="D7769">
        <f t="shared" si="245"/>
        <v>-7.92719460368921</v>
      </c>
      <c r="E7769">
        <v>-0.0328407774279462</v>
      </c>
      <c r="G7769">
        <v>7760</v>
      </c>
      <c r="H7769">
        <f ca="1" t="shared" si="246"/>
        <v>-0.0711771605324599</v>
      </c>
    </row>
    <row r="7770" spans="2:8">
      <c r="B7770" s="31">
        <v>43894</v>
      </c>
      <c r="C7770">
        <v>125.420853</v>
      </c>
      <c r="D7770">
        <f t="shared" si="245"/>
        <v>0.869758308851559</v>
      </c>
      <c r="E7770">
        <v>-0.0328843960262334</v>
      </c>
      <c r="G7770">
        <v>7761</v>
      </c>
      <c r="H7770">
        <f ca="1" t="shared" si="246"/>
        <v>-0.0414163712398636</v>
      </c>
    </row>
    <row r="7771" spans="2:8">
      <c r="B7771" s="31">
        <v>34129</v>
      </c>
      <c r="C7771">
        <v>16.335024</v>
      </c>
      <c r="D7771">
        <f t="shared" si="245"/>
        <v>-5.82671614072927</v>
      </c>
      <c r="E7771">
        <v>-0.032894839946363</v>
      </c>
      <c r="G7771">
        <v>7762</v>
      </c>
      <c r="H7771">
        <f ca="1" t="shared" si="246"/>
        <v>-0.040418200831232</v>
      </c>
    </row>
    <row r="7772" spans="2:8">
      <c r="B7772" s="31">
        <v>39518</v>
      </c>
      <c r="C7772">
        <v>111.514572</v>
      </c>
      <c r="D7772">
        <f t="shared" si="245"/>
        <v>0.81567531819967</v>
      </c>
      <c r="E7772">
        <v>-0.0329100039051398</v>
      </c>
      <c r="G7772">
        <v>7763</v>
      </c>
      <c r="H7772">
        <f ca="1" t="shared" si="246"/>
        <v>-0.00761160248776247</v>
      </c>
    </row>
    <row r="7773" spans="2:8">
      <c r="B7773" s="31">
        <v>36691</v>
      </c>
      <c r="C7773">
        <v>20.554888</v>
      </c>
      <c r="D7773">
        <f t="shared" si="245"/>
        <v>-2.64609026329893</v>
      </c>
      <c r="E7773">
        <v>-0.0329219015934313</v>
      </c>
      <c r="G7773">
        <v>7764</v>
      </c>
      <c r="H7773">
        <f ca="1" t="shared" si="246"/>
        <v>-0.00985306141470505</v>
      </c>
    </row>
    <row r="7774" spans="2:8">
      <c r="B7774" s="31">
        <v>39654</v>
      </c>
      <c r="C7774">
        <v>74.944977</v>
      </c>
      <c r="D7774">
        <f t="shared" si="245"/>
        <v>-3.28016036351576</v>
      </c>
      <c r="E7774">
        <v>-0.0329580326644173</v>
      </c>
      <c r="G7774">
        <v>7765</v>
      </c>
      <c r="H7774">
        <f ca="1" t="shared" si="246"/>
        <v>-0.00477085135819768</v>
      </c>
    </row>
    <row r="7775" spans="2:8">
      <c r="B7775" s="31">
        <v>42251</v>
      </c>
      <c r="C7775">
        <v>320.77652</v>
      </c>
      <c r="D7775">
        <f t="shared" si="245"/>
        <v>0.901525959568362</v>
      </c>
      <c r="E7775">
        <v>-0.0329823267613227</v>
      </c>
      <c r="G7775">
        <v>7766</v>
      </c>
      <c r="H7775">
        <f ca="1" t="shared" si="246"/>
        <v>-0.0590033460813062</v>
      </c>
    </row>
    <row r="7776" spans="2:8">
      <c r="B7776" s="31">
        <v>36508</v>
      </c>
      <c r="C7776">
        <v>31.58816</v>
      </c>
      <c r="D7776">
        <f t="shared" si="245"/>
        <v>0.0157746130195617</v>
      </c>
      <c r="E7776">
        <v>-0.0329826112062242</v>
      </c>
      <c r="G7776">
        <v>7767</v>
      </c>
      <c r="H7776">
        <f ca="1" t="shared" si="246"/>
        <v>0.0289399271870732</v>
      </c>
    </row>
    <row r="7777" spans="2:8">
      <c r="B7777" s="31">
        <v>36341</v>
      </c>
      <c r="C7777">
        <v>31.089869</v>
      </c>
      <c r="D7777">
        <f t="shared" si="245"/>
        <v>-4.36872963343783</v>
      </c>
      <c r="E7777">
        <v>-0.033025710079383</v>
      </c>
      <c r="G7777">
        <v>7768</v>
      </c>
      <c r="H7777">
        <f ca="1" t="shared" si="246"/>
        <v>0.0214223760517019</v>
      </c>
    </row>
    <row r="7778" spans="2:8">
      <c r="B7778" s="31">
        <v>44154</v>
      </c>
      <c r="C7778">
        <v>166.913101</v>
      </c>
      <c r="D7778">
        <f t="shared" si="245"/>
        <v>0.637992963775803</v>
      </c>
      <c r="E7778">
        <v>-0.0330455306800632</v>
      </c>
      <c r="G7778">
        <v>7769</v>
      </c>
      <c r="H7778">
        <f ca="1" t="shared" si="246"/>
        <v>0.0185805015126326</v>
      </c>
    </row>
    <row r="7779" spans="2:8">
      <c r="B7779" s="31">
        <v>39961</v>
      </c>
      <c r="C7779">
        <v>60.423717</v>
      </c>
      <c r="D7779">
        <f t="shared" si="245"/>
        <v>0.569588180084982</v>
      </c>
      <c r="E7779">
        <v>-0.033047884161115</v>
      </c>
      <c r="G7779">
        <v>7770</v>
      </c>
      <c r="H7779">
        <f ca="1" t="shared" si="246"/>
        <v>-0.0167429005257973</v>
      </c>
    </row>
    <row r="7780" spans="2:8">
      <c r="B7780" s="31">
        <v>33515</v>
      </c>
      <c r="C7780">
        <v>26.007082</v>
      </c>
      <c r="D7780">
        <f t="shared" si="245"/>
        <v>-13.9022800404905</v>
      </c>
      <c r="E7780">
        <v>-0.0330577263531526</v>
      </c>
      <c r="G7780">
        <v>7771</v>
      </c>
      <c r="H7780">
        <f ca="1" t="shared" si="246"/>
        <v>0.0258954110698327</v>
      </c>
    </row>
    <row r="7781" spans="2:8">
      <c r="B7781" s="31">
        <v>41708</v>
      </c>
      <c r="C7781">
        <v>387.564819</v>
      </c>
      <c r="D7781">
        <f t="shared" si="245"/>
        <v>0.624717079906058</v>
      </c>
      <c r="E7781">
        <v>-0.0330806419248286</v>
      </c>
      <c r="G7781">
        <v>7772</v>
      </c>
      <c r="H7781">
        <f ca="1" t="shared" si="246"/>
        <v>0.0120789022700209</v>
      </c>
    </row>
    <row r="7782" spans="2:8">
      <c r="B7782" s="31">
        <v>44148</v>
      </c>
      <c r="C7782">
        <v>145.446457</v>
      </c>
      <c r="D7782">
        <f t="shared" si="245"/>
        <v>-2.65766940613754</v>
      </c>
      <c r="E7782">
        <v>-0.0331396040812461</v>
      </c>
      <c r="G7782">
        <v>7773</v>
      </c>
      <c r="H7782">
        <f ca="1" t="shared" si="246"/>
        <v>-0.0272871914718869</v>
      </c>
    </row>
    <row r="7783" spans="2:8">
      <c r="B7783" s="31">
        <v>42639</v>
      </c>
      <c r="C7783">
        <v>531.995056</v>
      </c>
      <c r="D7783">
        <f t="shared" si="245"/>
        <v>0.955264328621881</v>
      </c>
      <c r="E7783">
        <v>-0.0331591483812586</v>
      </c>
      <c r="G7783">
        <v>7774</v>
      </c>
      <c r="H7783">
        <f ca="1" t="shared" si="246"/>
        <v>-0.00203300142176838</v>
      </c>
    </row>
    <row r="7784" spans="2:8">
      <c r="B7784" s="31">
        <v>39849</v>
      </c>
      <c r="C7784">
        <v>23.799156</v>
      </c>
      <c r="D7784">
        <f t="shared" si="245"/>
        <v>-1.20962970283484</v>
      </c>
      <c r="E7784">
        <v>-0.0331808825489442</v>
      </c>
      <c r="G7784">
        <v>7775</v>
      </c>
      <c r="H7784">
        <f ca="1" t="shared" si="246"/>
        <v>-0.0228447585621607</v>
      </c>
    </row>
    <row r="7785" spans="2:8">
      <c r="B7785" s="31">
        <v>35530</v>
      </c>
      <c r="C7785">
        <v>52.587322</v>
      </c>
      <c r="D7785">
        <f t="shared" si="245"/>
        <v>-0.233246998202342</v>
      </c>
      <c r="E7785">
        <v>-0.0332210489821102</v>
      </c>
      <c r="G7785">
        <v>7776</v>
      </c>
      <c r="H7785">
        <f ca="1" t="shared" si="246"/>
        <v>-0.0509694794704885</v>
      </c>
    </row>
    <row r="7786" spans="2:8">
      <c r="B7786" s="31">
        <v>39976</v>
      </c>
      <c r="C7786">
        <v>64.853157</v>
      </c>
      <c r="D7786">
        <f t="shared" si="245"/>
        <v>0.328824192783707</v>
      </c>
      <c r="E7786">
        <v>-0.0333099435699022</v>
      </c>
      <c r="G7786">
        <v>7777</v>
      </c>
      <c r="H7786">
        <f ca="1" t="shared" si="246"/>
        <v>-0.0280102848436313</v>
      </c>
    </row>
    <row r="7787" spans="2:8">
      <c r="B7787" s="31">
        <v>37867</v>
      </c>
      <c r="C7787">
        <v>43.52787</v>
      </c>
      <c r="D7787">
        <f t="shared" si="245"/>
        <v>-1.04382918346338</v>
      </c>
      <c r="E7787">
        <v>-0.0333394443605901</v>
      </c>
      <c r="G7787">
        <v>7778</v>
      </c>
      <c r="H7787">
        <f ca="1" t="shared" si="246"/>
        <v>-0.0684217646785672</v>
      </c>
    </row>
    <row r="7788" spans="2:8">
      <c r="B7788" s="31">
        <v>38638</v>
      </c>
      <c r="C7788">
        <v>88.963531</v>
      </c>
      <c r="D7788">
        <f t="shared" si="245"/>
        <v>0.700168398217018</v>
      </c>
      <c r="E7788">
        <v>-0.0333796777917908</v>
      </c>
      <c r="G7788">
        <v>7779</v>
      </c>
      <c r="H7788">
        <f ca="1" t="shared" si="246"/>
        <v>0.0756088541036905</v>
      </c>
    </row>
    <row r="7789" spans="2:8">
      <c r="B7789" s="31">
        <v>36235</v>
      </c>
      <c r="C7789">
        <v>26.674078</v>
      </c>
      <c r="D7789">
        <f t="shared" si="245"/>
        <v>0.19827065812734</v>
      </c>
      <c r="E7789">
        <v>-0.0334258976074074</v>
      </c>
      <c r="G7789">
        <v>7780</v>
      </c>
      <c r="H7789">
        <f ca="1" t="shared" si="246"/>
        <v>0.00895477435654128</v>
      </c>
    </row>
    <row r="7790" spans="2:8">
      <c r="B7790" s="31">
        <v>37319</v>
      </c>
      <c r="C7790">
        <v>21.385391</v>
      </c>
      <c r="D7790">
        <f t="shared" si="245"/>
        <v>-1.23148325882842</v>
      </c>
      <c r="E7790">
        <v>-0.0334411000481592</v>
      </c>
      <c r="G7790">
        <v>7781</v>
      </c>
      <c r="H7790">
        <f ca="1" t="shared" si="246"/>
        <v>0.0267092670138232</v>
      </c>
    </row>
    <row r="7791" spans="2:8">
      <c r="B7791" s="31">
        <v>35430</v>
      </c>
      <c r="C7791">
        <v>47.721142</v>
      </c>
      <c r="D7791">
        <f t="shared" si="245"/>
        <v>-2.08748195925403</v>
      </c>
      <c r="E7791">
        <v>-0.0334962646116055</v>
      </c>
      <c r="G7791">
        <v>7782</v>
      </c>
      <c r="H7791">
        <f ca="1" t="shared" si="246"/>
        <v>0.0361755983600342</v>
      </c>
    </row>
    <row r="7792" spans="2:8">
      <c r="B7792" s="31">
        <v>39001</v>
      </c>
      <c r="C7792">
        <v>147.338165</v>
      </c>
      <c r="D7792">
        <f t="shared" si="245"/>
        <v>0.736853421515057</v>
      </c>
      <c r="E7792">
        <v>-0.0334979874359097</v>
      </c>
      <c r="G7792">
        <v>7783</v>
      </c>
      <c r="H7792">
        <f ca="1" t="shared" si="246"/>
        <v>0.0257535621050833</v>
      </c>
    </row>
    <row r="7793" spans="2:8">
      <c r="B7793" s="31">
        <v>34774</v>
      </c>
      <c r="C7793">
        <v>38.771534</v>
      </c>
      <c r="D7793">
        <f t="shared" si="245"/>
        <v>-9.66456008678945</v>
      </c>
      <c r="E7793">
        <v>-0.0335189213818571</v>
      </c>
      <c r="G7793">
        <v>7784</v>
      </c>
      <c r="H7793">
        <f ca="1" t="shared" si="246"/>
        <v>0.0170421343394331</v>
      </c>
    </row>
    <row r="7794" spans="2:8">
      <c r="B7794" s="31">
        <v>42956</v>
      </c>
      <c r="C7794">
        <v>413.481354</v>
      </c>
      <c r="D7794">
        <f t="shared" si="245"/>
        <v>0.943983599802181</v>
      </c>
      <c r="E7794">
        <v>-0.0335295917600192</v>
      </c>
      <c r="G7794">
        <v>7785</v>
      </c>
      <c r="H7794">
        <f ca="1" t="shared" si="246"/>
        <v>-0.0128141772937468</v>
      </c>
    </row>
    <row r="7795" spans="2:8">
      <c r="B7795" s="31">
        <v>37452</v>
      </c>
      <c r="C7795">
        <v>23.161737</v>
      </c>
      <c r="D7795">
        <f t="shared" si="245"/>
        <v>-12.9472765794724</v>
      </c>
      <c r="E7795">
        <v>-0.0335324159841726</v>
      </c>
      <c r="G7795">
        <v>7786</v>
      </c>
      <c r="H7795">
        <f ca="1" t="shared" si="246"/>
        <v>-0.0678241225891388</v>
      </c>
    </row>
    <row r="7796" spans="2:8">
      <c r="B7796" s="31">
        <v>44236</v>
      </c>
      <c r="C7796">
        <v>323.043152</v>
      </c>
      <c r="D7796">
        <f t="shared" si="245"/>
        <v>-0.595067317817652</v>
      </c>
      <c r="E7796">
        <v>-0.0335334890491658</v>
      </c>
      <c r="G7796">
        <v>7787</v>
      </c>
      <c r="H7796">
        <f ca="1" t="shared" si="246"/>
        <v>0.0190368268716191</v>
      </c>
    </row>
    <row r="7797" spans="2:8">
      <c r="B7797" s="31">
        <v>42089</v>
      </c>
      <c r="C7797">
        <v>515.275574</v>
      </c>
      <c r="D7797">
        <f t="shared" si="245"/>
        <v>-0.36447438511805</v>
      </c>
      <c r="E7797">
        <v>-0.0335717563045207</v>
      </c>
      <c r="G7797">
        <v>7788</v>
      </c>
      <c r="H7797">
        <f ca="1" t="shared" si="246"/>
        <v>0.014764915362318</v>
      </c>
    </row>
    <row r="7798" spans="2:8">
      <c r="B7798" s="31">
        <v>45280</v>
      </c>
      <c r="C7798">
        <v>703.080322</v>
      </c>
      <c r="D7798">
        <f t="shared" si="245"/>
        <v>0.79223467158849</v>
      </c>
      <c r="E7798">
        <v>-0.0336051732080761</v>
      </c>
      <c r="G7798">
        <v>7789</v>
      </c>
      <c r="H7798">
        <f ca="1" t="shared" si="246"/>
        <v>0.00802954655321517</v>
      </c>
    </row>
    <row r="7799" spans="2:8">
      <c r="B7799" s="31">
        <v>40795</v>
      </c>
      <c r="C7799">
        <v>146.075714</v>
      </c>
      <c r="D7799">
        <f t="shared" si="245"/>
        <v>0.560058696683831</v>
      </c>
      <c r="E7799">
        <v>-0.0336643365645298</v>
      </c>
      <c r="G7799">
        <v>7790</v>
      </c>
      <c r="H7799">
        <f ca="1" t="shared" si="246"/>
        <v>0.0397290342883623</v>
      </c>
    </row>
    <row r="7800" spans="2:8">
      <c r="B7800" s="31">
        <v>35296</v>
      </c>
      <c r="C7800">
        <v>64.26474</v>
      </c>
      <c r="D7800">
        <f t="shared" si="245"/>
        <v>-3.37751866731274</v>
      </c>
      <c r="E7800">
        <v>-0.0336782191914259</v>
      </c>
      <c r="G7800">
        <v>7791</v>
      </c>
      <c r="H7800">
        <f ca="1" t="shared" si="246"/>
        <v>-0.0186157624111193</v>
      </c>
    </row>
    <row r="7801" spans="2:8">
      <c r="B7801" s="31">
        <v>41331</v>
      </c>
      <c r="C7801">
        <v>281.320099</v>
      </c>
      <c r="D7801">
        <f t="shared" si="245"/>
        <v>-0.813346976676558</v>
      </c>
      <c r="E7801">
        <v>-0.0336906038128472</v>
      </c>
      <c r="G7801">
        <v>7792</v>
      </c>
      <c r="H7801">
        <f ca="1" t="shared" si="246"/>
        <v>0.0426979815760823</v>
      </c>
    </row>
    <row r="7802" spans="2:8">
      <c r="B7802" s="31">
        <v>42676</v>
      </c>
      <c r="C7802">
        <v>510.130951</v>
      </c>
      <c r="D7802">
        <f t="shared" si="245"/>
        <v>0.925002890091254</v>
      </c>
      <c r="E7802">
        <v>-0.0337035166486105</v>
      </c>
      <c r="G7802">
        <v>7793</v>
      </c>
      <c r="H7802">
        <f ca="1" t="shared" si="246"/>
        <v>-0.00394809395217894</v>
      </c>
    </row>
    <row r="7803" spans="2:8">
      <c r="B7803" s="31">
        <v>34376</v>
      </c>
      <c r="C7803">
        <v>38.258347</v>
      </c>
      <c r="D7803">
        <f t="shared" si="245"/>
        <v>0.500000013069043</v>
      </c>
      <c r="E7803">
        <v>-0.0337080689868801</v>
      </c>
      <c r="G7803">
        <v>7794</v>
      </c>
      <c r="H7803">
        <f ca="1" t="shared" si="246"/>
        <v>0.000401723245804381</v>
      </c>
    </row>
    <row r="7804" spans="2:8">
      <c r="B7804" s="31">
        <v>33954</v>
      </c>
      <c r="C7804">
        <v>19.129173</v>
      </c>
      <c r="D7804">
        <f t="shared" si="245"/>
        <v>-31.4496253444935</v>
      </c>
      <c r="E7804">
        <v>-0.0337080960060321</v>
      </c>
      <c r="G7804">
        <v>7795</v>
      </c>
      <c r="H7804">
        <f ca="1" t="shared" si="246"/>
        <v>-0.0139913693324749</v>
      </c>
    </row>
    <row r="7805" spans="2:8">
      <c r="B7805" s="31">
        <v>45140</v>
      </c>
      <c r="C7805">
        <v>620.734497</v>
      </c>
      <c r="D7805">
        <f t="shared" si="245"/>
        <v>0.648205640164381</v>
      </c>
      <c r="E7805">
        <v>-0.0337267609600888</v>
      </c>
      <c r="G7805">
        <v>7796</v>
      </c>
      <c r="H7805">
        <f ca="1" t="shared" si="246"/>
        <v>0.0269670065537558</v>
      </c>
    </row>
    <row r="7806" spans="2:8">
      <c r="B7806" s="31">
        <v>40508</v>
      </c>
      <c r="C7806">
        <v>218.370895</v>
      </c>
      <c r="D7806">
        <f t="shared" si="245"/>
        <v>0.672818303006909</v>
      </c>
      <c r="E7806">
        <v>-0.0337348070126287</v>
      </c>
      <c r="G7806">
        <v>7797</v>
      </c>
      <c r="H7806">
        <f ca="1" t="shared" si="246"/>
        <v>0.0184581839521235</v>
      </c>
    </row>
    <row r="7807" spans="2:8">
      <c r="B7807" s="31">
        <v>38064</v>
      </c>
      <c r="C7807">
        <v>71.44696</v>
      </c>
      <c r="D7807">
        <f t="shared" si="245"/>
        <v>-1.18525856103605</v>
      </c>
      <c r="E7807">
        <v>-0.0337353191794304</v>
      </c>
      <c r="G7807">
        <v>7798</v>
      </c>
      <c r="H7807">
        <f ca="1" t="shared" si="246"/>
        <v>0.0059222202827299</v>
      </c>
    </row>
    <row r="7808" spans="2:8">
      <c r="B7808" s="31">
        <v>43444</v>
      </c>
      <c r="C7808">
        <v>156.130081</v>
      </c>
      <c r="D7808">
        <f t="shared" si="245"/>
        <v>0.921195768802554</v>
      </c>
      <c r="E7808">
        <v>-0.0337364392964096</v>
      </c>
      <c r="G7808">
        <v>7799</v>
      </c>
      <c r="H7808">
        <f ca="1" t="shared" si="246"/>
        <v>0.0391943988715117</v>
      </c>
    </row>
    <row r="7809" spans="2:8">
      <c r="B7809" s="31">
        <v>37194</v>
      </c>
      <c r="C7809">
        <v>12.303711</v>
      </c>
      <c r="D7809">
        <f t="shared" si="245"/>
        <v>-15.7445543056075</v>
      </c>
      <c r="E7809">
        <v>-0.0337500612620046</v>
      </c>
      <c r="G7809">
        <v>7800</v>
      </c>
      <c r="H7809">
        <f ca="1" t="shared" si="246"/>
        <v>-0.00400409733653695</v>
      </c>
    </row>
    <row r="7810" spans="2:8">
      <c r="B7810" s="31">
        <v>43587</v>
      </c>
      <c r="C7810">
        <v>206.020157</v>
      </c>
      <c r="D7810">
        <f t="shared" si="245"/>
        <v>-0.469368125954782</v>
      </c>
      <c r="E7810">
        <v>-0.0337675065454881</v>
      </c>
      <c r="G7810">
        <v>7801</v>
      </c>
      <c r="H7810">
        <f ca="1" t="shared" si="246"/>
        <v>0.00367622384929663</v>
      </c>
    </row>
    <row r="7811" spans="2:8">
      <c r="B7811" s="31">
        <v>43238</v>
      </c>
      <c r="C7811">
        <v>302.719452</v>
      </c>
      <c r="D7811">
        <f t="shared" si="245"/>
        <v>0.792661100615365</v>
      </c>
      <c r="E7811">
        <v>-0.0338147711763169</v>
      </c>
      <c r="G7811">
        <v>7802</v>
      </c>
      <c r="H7811">
        <f ca="1" t="shared" si="246"/>
        <v>0.0114300284635617</v>
      </c>
    </row>
    <row r="7812" spans="2:8">
      <c r="B7812" s="31">
        <v>39955</v>
      </c>
      <c r="C7812">
        <v>62.765518</v>
      </c>
      <c r="D7812">
        <f t="shared" si="245"/>
        <v>-1.18475466099077</v>
      </c>
      <c r="E7812">
        <v>-0.0338393925148519</v>
      </c>
      <c r="G7812">
        <v>7803</v>
      </c>
      <c r="H7812">
        <f ca="1" t="shared" si="246"/>
        <v>-0.00442306626705798</v>
      </c>
    </row>
    <row r="7813" spans="2:8">
      <c r="B7813" s="31">
        <v>39367</v>
      </c>
      <c r="C7813">
        <v>137.127258</v>
      </c>
      <c r="D7813">
        <f t="shared" si="245"/>
        <v>-2.46610396745481</v>
      </c>
      <c r="E7813">
        <v>-0.0338582136601899</v>
      </c>
      <c r="G7813">
        <v>7804</v>
      </c>
      <c r="H7813">
        <f ca="1" t="shared" si="246"/>
        <v>0.0171413838899017</v>
      </c>
    </row>
    <row r="7814" spans="2:8">
      <c r="B7814" s="31">
        <v>44614</v>
      </c>
      <c r="C7814">
        <v>475.297333</v>
      </c>
      <c r="D7814">
        <f t="shared" si="245"/>
        <v>0.754228309545343</v>
      </c>
      <c r="E7814">
        <v>-0.0338735458463008</v>
      </c>
      <c r="G7814">
        <v>7805</v>
      </c>
      <c r="H7814">
        <f ca="1" t="shared" si="246"/>
        <v>0.0181590901790561</v>
      </c>
    </row>
    <row r="7815" spans="2:8">
      <c r="B7815" s="31">
        <v>39398</v>
      </c>
      <c r="C7815">
        <v>116.814629</v>
      </c>
      <c r="D7815">
        <f t="shared" si="245"/>
        <v>-2.20993874833947</v>
      </c>
      <c r="E7815">
        <v>-0.0339007625491838</v>
      </c>
      <c r="G7815">
        <v>7806</v>
      </c>
      <c r="H7815">
        <f ca="1" t="shared" si="246"/>
        <v>0.00441120821139051</v>
      </c>
    </row>
    <row r="7816" spans="2:8">
      <c r="B7816" s="31">
        <v>42212</v>
      </c>
      <c r="C7816">
        <v>374.967804</v>
      </c>
      <c r="D7816">
        <f t="shared" si="245"/>
        <v>0.484230131395494</v>
      </c>
      <c r="E7816">
        <v>-0.0339117648618173</v>
      </c>
      <c r="G7816">
        <v>7807</v>
      </c>
      <c r="H7816">
        <f ca="1" t="shared" si="246"/>
        <v>-0.0142642767412221</v>
      </c>
    </row>
    <row r="7817" spans="2:8">
      <c r="B7817" s="31">
        <v>40739</v>
      </c>
      <c r="C7817">
        <v>193.397095</v>
      </c>
      <c r="D7817">
        <f t="shared" si="245"/>
        <v>-0.463168958148001</v>
      </c>
      <c r="E7817">
        <v>-0.0339286688871929</v>
      </c>
      <c r="G7817">
        <v>7808</v>
      </c>
      <c r="H7817">
        <f ca="1" t="shared" si="246"/>
        <v>-0.00469694242808073</v>
      </c>
    </row>
    <row r="7818" spans="2:8">
      <c r="B7818" s="31">
        <v>41348</v>
      </c>
      <c r="C7818">
        <v>282.972626</v>
      </c>
      <c r="D7818">
        <f t="shared" ref="D7818:D7881" si="247">(C7818-C7819)/C7818</f>
        <v>0.257815171139557</v>
      </c>
      <c r="E7818">
        <v>-0.0340089291887902</v>
      </c>
      <c r="G7818">
        <v>7809</v>
      </c>
      <c r="H7818">
        <f ca="1" t="shared" si="246"/>
        <v>-0.0554989639879793</v>
      </c>
    </row>
    <row r="7819" spans="2:8">
      <c r="B7819" s="31">
        <v>41113</v>
      </c>
      <c r="C7819">
        <v>210.01799</v>
      </c>
      <c r="D7819">
        <f t="shared" si="247"/>
        <v>0.698752168802301</v>
      </c>
      <c r="E7819">
        <v>-0.0340198999142883</v>
      </c>
      <c r="G7819">
        <v>7810</v>
      </c>
      <c r="H7819">
        <f ca="1" t="shared" ref="H7819:H7882" si="248">_xlfn.NORM.INV(RAND(),N$12,N$13)</f>
        <v>-0.0028151411985473</v>
      </c>
    </row>
    <row r="7820" spans="2:8">
      <c r="B7820" s="31">
        <v>38258</v>
      </c>
      <c r="C7820">
        <v>63.267464</v>
      </c>
      <c r="D7820">
        <f t="shared" si="247"/>
        <v>0.147680346409965</v>
      </c>
      <c r="E7820">
        <v>-0.0340738961814559</v>
      </c>
      <c r="G7820">
        <v>7811</v>
      </c>
      <c r="H7820">
        <f ca="1" t="shared" si="248"/>
        <v>0.018104252492814</v>
      </c>
    </row>
    <row r="7821" spans="2:8">
      <c r="B7821" s="31">
        <v>35555</v>
      </c>
      <c r="C7821">
        <v>53.924103</v>
      </c>
      <c r="D7821">
        <f t="shared" si="247"/>
        <v>-6.97101442744444</v>
      </c>
      <c r="E7821">
        <v>-0.0341028574921311</v>
      </c>
      <c r="G7821">
        <v>7812</v>
      </c>
      <c r="H7821">
        <f ca="1" t="shared" si="248"/>
        <v>-0.0323545386087143</v>
      </c>
    </row>
    <row r="7822" spans="2:8">
      <c r="B7822" s="31">
        <v>44820</v>
      </c>
      <c r="C7822">
        <v>429.829803</v>
      </c>
      <c r="D7822">
        <f t="shared" si="247"/>
        <v>0.894073352563689</v>
      </c>
      <c r="E7822">
        <v>-0.0341039753355585</v>
      </c>
      <c r="G7822">
        <v>7813</v>
      </c>
      <c r="H7822">
        <f ca="1" t="shared" si="248"/>
        <v>0.0119507601328855</v>
      </c>
    </row>
    <row r="7823" spans="2:8">
      <c r="B7823" s="31">
        <v>35696</v>
      </c>
      <c r="C7823">
        <v>45.53043</v>
      </c>
      <c r="D7823">
        <f t="shared" si="247"/>
        <v>-7.12099670484114</v>
      </c>
      <c r="E7823">
        <v>-0.0341323813546236</v>
      </c>
      <c r="G7823">
        <v>7814</v>
      </c>
      <c r="H7823">
        <f ca="1" t="shared" si="248"/>
        <v>0.0142761778811827</v>
      </c>
    </row>
    <row r="7824" spans="2:8">
      <c r="B7824" s="31">
        <v>41619</v>
      </c>
      <c r="C7824">
        <v>369.752472</v>
      </c>
      <c r="D7824">
        <f t="shared" si="247"/>
        <v>0.960443704619776</v>
      </c>
      <c r="E7824">
        <v>-0.0341450428490982</v>
      </c>
      <c r="G7824">
        <v>7815</v>
      </c>
      <c r="H7824">
        <f ca="1" t="shared" si="248"/>
        <v>0.00192602740887004</v>
      </c>
    </row>
    <row r="7825" spans="2:8">
      <c r="B7825" s="31">
        <v>36741</v>
      </c>
      <c r="C7825">
        <v>14.626038</v>
      </c>
      <c r="D7825">
        <f t="shared" si="247"/>
        <v>-11.7052082730812</v>
      </c>
      <c r="E7825">
        <v>-0.0341743950070416</v>
      </c>
      <c r="G7825">
        <v>7816</v>
      </c>
      <c r="H7825">
        <f ca="1" t="shared" si="248"/>
        <v>-0.0140207012771784</v>
      </c>
    </row>
    <row r="7826" spans="2:8">
      <c r="B7826" s="31">
        <v>40750</v>
      </c>
      <c r="C7826">
        <v>185.826859</v>
      </c>
      <c r="D7826">
        <f t="shared" si="247"/>
        <v>0.217898258722653</v>
      </c>
      <c r="E7826">
        <v>-0.03427360842385</v>
      </c>
      <c r="G7826">
        <v>7817</v>
      </c>
      <c r="H7826">
        <f ca="1" t="shared" si="248"/>
        <v>0.0160107217381264</v>
      </c>
    </row>
    <row r="7827" spans="2:8">
      <c r="B7827" s="31">
        <v>40315</v>
      </c>
      <c r="C7827">
        <v>145.33551</v>
      </c>
      <c r="D7827">
        <f t="shared" si="247"/>
        <v>-0.00733303237453812</v>
      </c>
      <c r="E7827">
        <v>-0.0342751747319014</v>
      </c>
      <c r="G7827">
        <v>7818</v>
      </c>
      <c r="H7827">
        <f ca="1" t="shared" si="248"/>
        <v>0.0518250527797973</v>
      </c>
    </row>
    <row r="7828" spans="2:8">
      <c r="B7828" s="31">
        <v>39125</v>
      </c>
      <c r="C7828">
        <v>146.40126</v>
      </c>
      <c r="D7828">
        <f t="shared" si="247"/>
        <v>-0.925220493320891</v>
      </c>
      <c r="E7828">
        <v>-0.0342836188704932</v>
      </c>
      <c r="G7828">
        <v>7819</v>
      </c>
      <c r="H7828">
        <f ca="1" t="shared" si="248"/>
        <v>0.0354954546811502</v>
      </c>
    </row>
    <row r="7829" spans="2:8">
      <c r="B7829" s="31">
        <v>41481</v>
      </c>
      <c r="C7829">
        <v>281.854706</v>
      </c>
      <c r="D7829">
        <f t="shared" si="247"/>
        <v>0.440243878702526</v>
      </c>
      <c r="E7829">
        <v>-0.0343165176741805</v>
      </c>
      <c r="G7829">
        <v>7820</v>
      </c>
      <c r="H7829">
        <f ca="1" t="shared" si="248"/>
        <v>0.0322659792168501</v>
      </c>
    </row>
    <row r="7830" spans="2:8">
      <c r="B7830" s="31">
        <v>43633</v>
      </c>
      <c r="C7830">
        <v>157.769897</v>
      </c>
      <c r="D7830">
        <f t="shared" si="247"/>
        <v>0.267086673701764</v>
      </c>
      <c r="E7830">
        <v>-0.0343306112445521</v>
      </c>
      <c r="G7830">
        <v>7821</v>
      </c>
      <c r="H7830">
        <f ca="1" t="shared" si="248"/>
        <v>0.0229428890953897</v>
      </c>
    </row>
    <row r="7831" spans="2:8">
      <c r="B7831" s="31">
        <v>43705</v>
      </c>
      <c r="C7831">
        <v>115.63166</v>
      </c>
      <c r="D7831">
        <f t="shared" si="247"/>
        <v>0.810533750012756</v>
      </c>
      <c r="E7831">
        <v>-0.0343790965207972</v>
      </c>
      <c r="G7831">
        <v>7822</v>
      </c>
      <c r="H7831">
        <f ca="1" t="shared" si="248"/>
        <v>0.00678099274345562</v>
      </c>
    </row>
    <row r="7832" spans="2:8">
      <c r="B7832" s="31">
        <v>37461</v>
      </c>
      <c r="C7832">
        <v>21.908297</v>
      </c>
      <c r="D7832">
        <f t="shared" si="247"/>
        <v>0.388557312327836</v>
      </c>
      <c r="E7832">
        <v>-0.0343981095381352</v>
      </c>
      <c r="G7832">
        <v>7823</v>
      </c>
      <c r="H7832">
        <f ca="1" t="shared" si="248"/>
        <v>0.0139596647755466</v>
      </c>
    </row>
    <row r="7833" spans="2:8">
      <c r="B7833" s="31">
        <v>36908</v>
      </c>
      <c r="C7833">
        <v>13.395668</v>
      </c>
      <c r="D7833">
        <f t="shared" si="247"/>
        <v>-0.499425784514815</v>
      </c>
      <c r="E7833">
        <v>-0.0344430005282305</v>
      </c>
      <c r="G7833">
        <v>7824</v>
      </c>
      <c r="H7833">
        <f ca="1" t="shared" si="248"/>
        <v>0.014120218316467</v>
      </c>
    </row>
    <row r="7834" spans="2:8">
      <c r="B7834" s="31">
        <v>36698</v>
      </c>
      <c r="C7834">
        <v>20.08581</v>
      </c>
      <c r="D7834">
        <f t="shared" si="247"/>
        <v>-1.7695281395174</v>
      </c>
      <c r="E7834">
        <v>-0.0344564147525045</v>
      </c>
      <c r="G7834">
        <v>7825</v>
      </c>
      <c r="H7834">
        <f ca="1" t="shared" si="248"/>
        <v>-0.00965727666330981</v>
      </c>
    </row>
    <row r="7835" spans="2:8">
      <c r="B7835" s="31">
        <v>35636</v>
      </c>
      <c r="C7835">
        <v>55.628216</v>
      </c>
      <c r="D7835">
        <f t="shared" si="247"/>
        <v>-0.177228225330828</v>
      </c>
      <c r="E7835">
        <v>-0.0345634488799712</v>
      </c>
      <c r="G7835">
        <v>7826</v>
      </c>
      <c r="H7835">
        <f ca="1" t="shared" si="248"/>
        <v>0.0301981206533917</v>
      </c>
    </row>
    <row r="7836" spans="2:8">
      <c r="B7836" s="31">
        <v>38457</v>
      </c>
      <c r="C7836">
        <v>65.487106</v>
      </c>
      <c r="D7836">
        <f t="shared" si="247"/>
        <v>-1.67247703692999</v>
      </c>
      <c r="E7836">
        <v>-0.0346255184951982</v>
      </c>
      <c r="G7836">
        <v>7827</v>
      </c>
      <c r="H7836">
        <f ca="1" t="shared" si="248"/>
        <v>-0.0137164390157154</v>
      </c>
    </row>
    <row r="7837" spans="2:8">
      <c r="B7837" s="31">
        <v>43858</v>
      </c>
      <c r="C7837">
        <v>175.012787</v>
      </c>
      <c r="D7837">
        <f t="shared" si="247"/>
        <v>0.205210314146932</v>
      </c>
      <c r="E7837">
        <v>-0.0346392803858384</v>
      </c>
      <c r="G7837">
        <v>7828</v>
      </c>
      <c r="H7837">
        <f ca="1" t="shared" si="248"/>
        <v>0.0614926251208102</v>
      </c>
    </row>
    <row r="7838" spans="2:8">
      <c r="B7838" s="31">
        <v>38979</v>
      </c>
      <c r="C7838">
        <v>139.098358</v>
      </c>
      <c r="D7838">
        <f t="shared" si="247"/>
        <v>-0.546619062174695</v>
      </c>
      <c r="E7838">
        <v>-0.0346402723172333</v>
      </c>
      <c r="G7838">
        <v>7829</v>
      </c>
      <c r="H7838">
        <f ca="1" t="shared" si="248"/>
        <v>0.000217329296710063</v>
      </c>
    </row>
    <row r="7839" spans="2:8">
      <c r="B7839" s="31">
        <v>40681</v>
      </c>
      <c r="C7839">
        <v>215.132172</v>
      </c>
      <c r="D7839">
        <f t="shared" si="247"/>
        <v>0.69307227093863</v>
      </c>
      <c r="E7839">
        <v>-0.0346778072784019</v>
      </c>
      <c r="G7839">
        <v>7830</v>
      </c>
      <c r="H7839">
        <f ca="1" t="shared" si="248"/>
        <v>-0.0269531639309723</v>
      </c>
    </row>
    <row r="7840" spans="2:8">
      <c r="B7840" s="31">
        <v>38471</v>
      </c>
      <c r="C7840">
        <v>66.030029</v>
      </c>
      <c r="D7840">
        <f t="shared" si="247"/>
        <v>-2.2022420889744</v>
      </c>
      <c r="E7840">
        <v>-0.0347038617838561</v>
      </c>
      <c r="G7840">
        <v>7831</v>
      </c>
      <c r="H7840">
        <f ca="1" t="shared" si="248"/>
        <v>-0.00499434215836767</v>
      </c>
    </row>
    <row r="7841" spans="2:8">
      <c r="B7841" s="31">
        <v>40686</v>
      </c>
      <c r="C7841">
        <v>211.444138</v>
      </c>
      <c r="D7841">
        <f t="shared" si="247"/>
        <v>-0.607986256871306</v>
      </c>
      <c r="E7841">
        <v>-0.034707148041153</v>
      </c>
      <c r="G7841">
        <v>7832</v>
      </c>
      <c r="H7841">
        <f ca="1" t="shared" si="248"/>
        <v>-0.0180507984677019</v>
      </c>
    </row>
    <row r="7842" spans="2:8">
      <c r="B7842" s="31">
        <v>42389</v>
      </c>
      <c r="C7842">
        <v>339.999268</v>
      </c>
      <c r="D7842">
        <f t="shared" si="247"/>
        <v>0.264859399638472</v>
      </c>
      <c r="E7842">
        <v>-0.0347700072107216</v>
      </c>
      <c r="G7842">
        <v>7833</v>
      </c>
      <c r="H7842">
        <f ca="1" t="shared" si="248"/>
        <v>-0.00370090341568749</v>
      </c>
    </row>
    <row r="7843" spans="2:8">
      <c r="B7843" s="31">
        <v>43361</v>
      </c>
      <c r="C7843">
        <v>249.947266</v>
      </c>
      <c r="D7843">
        <f t="shared" si="247"/>
        <v>-0.951888651584611</v>
      </c>
      <c r="E7843">
        <v>-0.034791274732327</v>
      </c>
      <c r="G7843">
        <v>7834</v>
      </c>
      <c r="H7843">
        <f ca="1" t="shared" si="248"/>
        <v>0.0367305729625197</v>
      </c>
    </row>
    <row r="7844" spans="2:8">
      <c r="B7844" s="31">
        <v>44491</v>
      </c>
      <c r="C7844">
        <v>487.869232</v>
      </c>
      <c r="D7844">
        <f t="shared" si="247"/>
        <v>0.885686275456699</v>
      </c>
      <c r="E7844">
        <v>-0.034833955259552</v>
      </c>
      <c r="G7844">
        <v>7835</v>
      </c>
      <c r="H7844">
        <f ca="1" t="shared" si="248"/>
        <v>0.0272459087489154</v>
      </c>
    </row>
    <row r="7845" spans="2:8">
      <c r="B7845" s="31">
        <v>35499</v>
      </c>
      <c r="C7845">
        <v>55.770149</v>
      </c>
      <c r="D7845">
        <f t="shared" si="247"/>
        <v>-16.751431863666</v>
      </c>
      <c r="E7845">
        <v>-0.0348762381825445</v>
      </c>
      <c r="G7845">
        <v>7836</v>
      </c>
      <c r="H7845">
        <f ca="1" t="shared" si="248"/>
        <v>0.0113620945687014</v>
      </c>
    </row>
    <row r="7846" spans="2:8">
      <c r="B7846" s="31">
        <v>45492</v>
      </c>
      <c r="C7846">
        <v>990</v>
      </c>
      <c r="D7846">
        <f t="shared" si="247"/>
        <v>0.654440183838384</v>
      </c>
      <c r="E7846">
        <v>-0.0348990393939393</v>
      </c>
      <c r="G7846">
        <v>7837</v>
      </c>
      <c r="H7846">
        <f ca="1" t="shared" si="248"/>
        <v>-0.00751712402090669</v>
      </c>
    </row>
    <row r="7847" spans="2:8">
      <c r="B7847" s="31">
        <v>41670</v>
      </c>
      <c r="C7847">
        <v>342.104218</v>
      </c>
      <c r="D7847">
        <f t="shared" si="247"/>
        <v>0.928062848380314</v>
      </c>
      <c r="E7847">
        <v>-0.0349020075513947</v>
      </c>
      <c r="G7847">
        <v>7838</v>
      </c>
      <c r="H7847">
        <f ca="1" t="shared" si="248"/>
        <v>0.00587711114573236</v>
      </c>
    </row>
    <row r="7848" spans="2:8">
      <c r="B7848" s="31">
        <v>33564</v>
      </c>
      <c r="C7848">
        <v>24.610003</v>
      </c>
      <c r="D7848">
        <f t="shared" si="247"/>
        <v>-1.94594076238024</v>
      </c>
      <c r="E7848">
        <v>-0.0349345345467858</v>
      </c>
      <c r="G7848">
        <v>7839</v>
      </c>
      <c r="H7848">
        <f ca="1" t="shared" si="248"/>
        <v>-0.0649275110176066</v>
      </c>
    </row>
    <row r="7849" spans="2:8">
      <c r="B7849" s="31">
        <v>43909</v>
      </c>
      <c r="C7849">
        <v>72.499611</v>
      </c>
      <c r="D7849">
        <f t="shared" si="247"/>
        <v>-0.134958820675603</v>
      </c>
      <c r="E7849">
        <v>-0.0349554427264444</v>
      </c>
      <c r="G7849">
        <v>7840</v>
      </c>
      <c r="H7849">
        <f ca="1" t="shared" si="248"/>
        <v>-0.0257457984050587</v>
      </c>
    </row>
    <row r="7850" spans="2:8">
      <c r="B7850" s="31">
        <v>38617</v>
      </c>
      <c r="C7850">
        <v>82.284073</v>
      </c>
      <c r="D7850">
        <f t="shared" si="247"/>
        <v>-4.81011647296555</v>
      </c>
      <c r="E7850">
        <v>-0.0349893472093924</v>
      </c>
      <c r="G7850">
        <v>7841</v>
      </c>
      <c r="H7850">
        <f ca="1" t="shared" si="248"/>
        <v>0.0110859359956067</v>
      </c>
    </row>
    <row r="7851" spans="2:8">
      <c r="B7851" s="31">
        <v>44497</v>
      </c>
      <c r="C7851">
        <v>478.080048</v>
      </c>
      <c r="D7851">
        <f t="shared" si="247"/>
        <v>0.363163931911252</v>
      </c>
      <c r="E7851">
        <v>-0.0350275462656413</v>
      </c>
      <c r="G7851">
        <v>7842</v>
      </c>
      <c r="H7851">
        <f ca="1" t="shared" si="248"/>
        <v>0.0112280011580916</v>
      </c>
    </row>
    <row r="7852" spans="2:8">
      <c r="B7852" s="31">
        <v>44385</v>
      </c>
      <c r="C7852">
        <v>304.458618</v>
      </c>
      <c r="D7852">
        <f t="shared" si="247"/>
        <v>0.618736704638132</v>
      </c>
      <c r="E7852">
        <v>-0.0350906637827542</v>
      </c>
      <c r="G7852">
        <v>7843</v>
      </c>
      <c r="H7852">
        <f ca="1" t="shared" si="248"/>
        <v>0.0222738623448656</v>
      </c>
    </row>
    <row r="7853" spans="2:8">
      <c r="B7853" s="31">
        <v>43748</v>
      </c>
      <c r="C7853">
        <v>116.078896</v>
      </c>
      <c r="D7853">
        <f t="shared" si="247"/>
        <v>-0.0960700212035097</v>
      </c>
      <c r="E7853">
        <v>-0.0351026426026657</v>
      </c>
      <c r="G7853">
        <v>7844</v>
      </c>
      <c r="H7853">
        <f ca="1" t="shared" si="248"/>
        <v>-0.0158753109242086</v>
      </c>
    </row>
    <row r="7854" spans="2:8">
      <c r="B7854" s="31">
        <v>38765</v>
      </c>
      <c r="C7854">
        <v>127.230598</v>
      </c>
      <c r="D7854">
        <f t="shared" si="247"/>
        <v>-0.749520064348043</v>
      </c>
      <c r="E7854">
        <v>-0.0351071052892481</v>
      </c>
      <c r="G7854">
        <v>7845</v>
      </c>
      <c r="H7854">
        <f ca="1" t="shared" si="248"/>
        <v>0.0268655027712706</v>
      </c>
    </row>
    <row r="7855" spans="2:8">
      <c r="B7855" s="31">
        <v>40501</v>
      </c>
      <c r="C7855">
        <v>222.592484</v>
      </c>
      <c r="D7855">
        <f t="shared" si="247"/>
        <v>0.529635614291451</v>
      </c>
      <c r="E7855">
        <v>-0.0351135351003135</v>
      </c>
      <c r="G7855">
        <v>7846</v>
      </c>
      <c r="H7855">
        <f ca="1" t="shared" si="248"/>
        <v>0.00962386409936906</v>
      </c>
    </row>
    <row r="7856" spans="2:8">
      <c r="B7856" s="31">
        <v>44020</v>
      </c>
      <c r="C7856">
        <v>104.699577</v>
      </c>
      <c r="D7856">
        <f t="shared" si="247"/>
        <v>-0.1313658793483</v>
      </c>
      <c r="E7856">
        <v>-0.0351210874519578</v>
      </c>
      <c r="G7856">
        <v>7847</v>
      </c>
      <c r="H7856">
        <f ca="1" t="shared" si="248"/>
        <v>0.0589191568421826</v>
      </c>
    </row>
    <row r="7857" spans="2:8">
      <c r="B7857" s="31">
        <v>38876</v>
      </c>
      <c r="C7857">
        <v>118.453529</v>
      </c>
      <c r="D7857">
        <f t="shared" si="247"/>
        <v>0.821544843969993</v>
      </c>
      <c r="E7857">
        <v>-0.0351386745092246</v>
      </c>
      <c r="G7857">
        <v>7848</v>
      </c>
      <c r="H7857">
        <f ca="1" t="shared" si="248"/>
        <v>-0.0297577590395441</v>
      </c>
    </row>
    <row r="7858" spans="2:8">
      <c r="B7858" s="31">
        <v>36067</v>
      </c>
      <c r="C7858">
        <v>21.138643</v>
      </c>
      <c r="D7858">
        <f t="shared" si="247"/>
        <v>-0.563263119586248</v>
      </c>
      <c r="E7858">
        <v>-0.0351496545923029</v>
      </c>
      <c r="G7858">
        <v>7849</v>
      </c>
      <c r="H7858">
        <f ca="1" t="shared" si="248"/>
        <v>0.0292402302594597</v>
      </c>
    </row>
    <row r="7859" spans="2:8">
      <c r="B7859" s="31">
        <v>36467</v>
      </c>
      <c r="C7859">
        <v>33.045261</v>
      </c>
      <c r="D7859">
        <f t="shared" si="247"/>
        <v>0.682589464189737</v>
      </c>
      <c r="E7859">
        <v>-0.0351837136344601</v>
      </c>
      <c r="G7859">
        <v>7850</v>
      </c>
      <c r="H7859">
        <f ca="1" t="shared" si="248"/>
        <v>-0.0447367595883785</v>
      </c>
    </row>
    <row r="7860" spans="2:8">
      <c r="B7860" s="31">
        <v>36973</v>
      </c>
      <c r="C7860">
        <v>10.488914</v>
      </c>
      <c r="D7860">
        <f t="shared" si="247"/>
        <v>0.0212610190149332</v>
      </c>
      <c r="E7860">
        <v>-0.0351906784629945</v>
      </c>
      <c r="G7860">
        <v>7851</v>
      </c>
      <c r="H7860">
        <f ca="1" t="shared" si="248"/>
        <v>0.0646259815360873</v>
      </c>
    </row>
    <row r="7861" spans="2:8">
      <c r="B7861" s="31">
        <v>37001</v>
      </c>
      <c r="C7861">
        <v>10.265909</v>
      </c>
      <c r="D7861">
        <f t="shared" si="247"/>
        <v>-2.56915242478771</v>
      </c>
      <c r="E7861">
        <v>-0.0352061371282366</v>
      </c>
      <c r="G7861">
        <v>7852</v>
      </c>
      <c r="H7861">
        <f ca="1" t="shared" si="248"/>
        <v>0.0231365351678751</v>
      </c>
    </row>
    <row r="7862" spans="2:8">
      <c r="B7862" s="31">
        <v>37838</v>
      </c>
      <c r="C7862">
        <v>36.640594</v>
      </c>
      <c r="D7862">
        <f t="shared" si="247"/>
        <v>-10.7418217892428</v>
      </c>
      <c r="E7862">
        <v>-0.0353245364963242</v>
      </c>
      <c r="G7862">
        <v>7853</v>
      </c>
      <c r="H7862">
        <f ca="1" t="shared" si="248"/>
        <v>-0.0135820900981639</v>
      </c>
    </row>
    <row r="7863" spans="2:8">
      <c r="B7863" s="31">
        <v>42706</v>
      </c>
      <c r="C7863">
        <v>430.227325</v>
      </c>
      <c r="D7863">
        <f t="shared" si="247"/>
        <v>0.663772764781967</v>
      </c>
      <c r="E7863">
        <v>-0.0353430991395072</v>
      </c>
      <c r="G7863">
        <v>7854</v>
      </c>
      <c r="H7863">
        <f ca="1" t="shared" si="248"/>
        <v>0.0227637776104351</v>
      </c>
    </row>
    <row r="7864" spans="2:8">
      <c r="B7864" s="31">
        <v>40185</v>
      </c>
      <c r="C7864">
        <v>144.654144</v>
      </c>
      <c r="D7864">
        <f t="shared" si="247"/>
        <v>0.592602449052548</v>
      </c>
      <c r="E7864">
        <v>-0.03539146448511</v>
      </c>
      <c r="G7864">
        <v>7855</v>
      </c>
      <c r="H7864">
        <f ca="1" t="shared" si="248"/>
        <v>0.0272929686049761</v>
      </c>
    </row>
    <row r="7865" spans="2:8">
      <c r="B7865" s="31">
        <v>35367</v>
      </c>
      <c r="C7865">
        <v>58.931744</v>
      </c>
      <c r="D7865">
        <f t="shared" si="247"/>
        <v>0.723759269707002</v>
      </c>
      <c r="E7865">
        <v>-0.0354058417141024</v>
      </c>
      <c r="G7865">
        <v>7856</v>
      </c>
      <c r="H7865">
        <f ca="1" t="shared" si="248"/>
        <v>0.00496378120663407</v>
      </c>
    </row>
    <row r="7866" spans="2:8">
      <c r="B7866" s="31">
        <v>36943</v>
      </c>
      <c r="C7866">
        <v>16.279348</v>
      </c>
      <c r="D7866">
        <f t="shared" si="247"/>
        <v>0.069195891629075</v>
      </c>
      <c r="E7866">
        <v>-0.0354276473480388</v>
      </c>
      <c r="G7866">
        <v>7857</v>
      </c>
      <c r="H7866">
        <f ca="1" t="shared" si="248"/>
        <v>0.00393369554805614</v>
      </c>
    </row>
    <row r="7867" spans="2:8">
      <c r="B7867" s="31">
        <v>33245</v>
      </c>
      <c r="C7867">
        <v>15.152884</v>
      </c>
      <c r="D7867">
        <f t="shared" si="247"/>
        <v>-0.451413671483264</v>
      </c>
      <c r="E7867">
        <v>-0.0354613022841064</v>
      </c>
      <c r="G7867">
        <v>7858</v>
      </c>
      <c r="H7867">
        <f ca="1" t="shared" si="248"/>
        <v>0.0230791062153521</v>
      </c>
    </row>
    <row r="7868" spans="2:8">
      <c r="B7868" s="31">
        <v>36256</v>
      </c>
      <c r="C7868">
        <v>21.993103</v>
      </c>
      <c r="D7868">
        <f t="shared" si="247"/>
        <v>-5.53030584179049</v>
      </c>
      <c r="E7868">
        <v>-0.0354730753545781</v>
      </c>
      <c r="G7868">
        <v>7859</v>
      </c>
      <c r="H7868">
        <f ca="1" t="shared" si="248"/>
        <v>0.00408405239870235</v>
      </c>
    </row>
    <row r="7869" spans="2:8">
      <c r="B7869" s="31">
        <v>40773</v>
      </c>
      <c r="C7869">
        <v>143.621689</v>
      </c>
      <c r="D7869">
        <f t="shared" si="247"/>
        <v>-1.52406237194439</v>
      </c>
      <c r="E7869">
        <v>-0.0356360034172832</v>
      </c>
      <c r="G7869">
        <v>7860</v>
      </c>
      <c r="H7869">
        <f ca="1" t="shared" si="248"/>
        <v>-0.000952949425783003</v>
      </c>
    </row>
    <row r="7870" spans="2:8">
      <c r="B7870" s="31">
        <v>41663</v>
      </c>
      <c r="C7870">
        <v>362.510101</v>
      </c>
      <c r="D7870">
        <f t="shared" si="247"/>
        <v>0.325469488090209</v>
      </c>
      <c r="E7870">
        <v>-0.0356371421495921</v>
      </c>
      <c r="G7870">
        <v>7861</v>
      </c>
      <c r="H7870">
        <f ca="1" t="shared" si="248"/>
        <v>0.0186671164970128</v>
      </c>
    </row>
    <row r="7871" spans="2:8">
      <c r="B7871" s="31">
        <v>40536</v>
      </c>
      <c r="C7871">
        <v>244.524124</v>
      </c>
      <c r="D7871">
        <f t="shared" si="247"/>
        <v>-0.640362547623317</v>
      </c>
      <c r="E7871">
        <v>-0.0356772078651839</v>
      </c>
      <c r="G7871">
        <v>7862</v>
      </c>
      <c r="H7871">
        <f ca="1" t="shared" si="248"/>
        <v>0.0179430628726591</v>
      </c>
    </row>
    <row r="7872" spans="2:8">
      <c r="B7872" s="31">
        <v>43124</v>
      </c>
      <c r="C7872">
        <v>401.108215</v>
      </c>
      <c r="D7872">
        <f t="shared" si="247"/>
        <v>0.721111416279519</v>
      </c>
      <c r="E7872">
        <v>-0.0356788927895681</v>
      </c>
      <c r="G7872">
        <v>7863</v>
      </c>
      <c r="H7872">
        <f ca="1" t="shared" si="248"/>
        <v>-0.0256415280687307</v>
      </c>
    </row>
    <row r="7873" spans="2:8">
      <c r="B7873" s="31">
        <v>39534</v>
      </c>
      <c r="C7873">
        <v>111.864502</v>
      </c>
      <c r="D7873">
        <f t="shared" si="247"/>
        <v>-1.01753721658726</v>
      </c>
      <c r="E7873">
        <v>-0.0357061170307628</v>
      </c>
      <c r="G7873">
        <v>7864</v>
      </c>
      <c r="H7873">
        <f ca="1" t="shared" si="248"/>
        <v>-0.0389522561296252</v>
      </c>
    </row>
    <row r="7874" spans="2:8">
      <c r="B7874" s="31">
        <v>40592</v>
      </c>
      <c r="C7874">
        <v>225.690796</v>
      </c>
      <c r="D7874">
        <f t="shared" si="247"/>
        <v>0.428600491089588</v>
      </c>
      <c r="E7874">
        <v>-0.0357099276658141</v>
      </c>
      <c r="G7874">
        <v>7865</v>
      </c>
      <c r="H7874">
        <f ca="1" t="shared" si="248"/>
        <v>-0.044758632928563</v>
      </c>
    </row>
    <row r="7875" spans="2:8">
      <c r="B7875" s="31">
        <v>38905</v>
      </c>
      <c r="C7875">
        <v>128.95961</v>
      </c>
      <c r="D7875">
        <f t="shared" si="247"/>
        <v>0.848302100169192</v>
      </c>
      <c r="E7875">
        <v>-0.0357419505223381</v>
      </c>
      <c r="G7875">
        <v>7866</v>
      </c>
      <c r="H7875">
        <f ca="1" t="shared" si="248"/>
        <v>0.0152911007387952</v>
      </c>
    </row>
    <row r="7876" spans="2:8">
      <c r="B7876" s="31">
        <v>36721</v>
      </c>
      <c r="C7876">
        <v>19.562902</v>
      </c>
      <c r="D7876">
        <f t="shared" si="247"/>
        <v>-27.1161261248459</v>
      </c>
      <c r="E7876">
        <v>-0.0357704598223718</v>
      </c>
      <c r="G7876">
        <v>7867</v>
      </c>
      <c r="H7876">
        <f ca="1" t="shared" si="248"/>
        <v>0.0145539229220371</v>
      </c>
    </row>
    <row r="7877" spans="2:8">
      <c r="B7877" s="31">
        <v>42625</v>
      </c>
      <c r="C7877">
        <v>550.03302</v>
      </c>
      <c r="D7877">
        <f t="shared" si="247"/>
        <v>0.798626786079134</v>
      </c>
      <c r="E7877">
        <v>-0.0357757721527337</v>
      </c>
      <c r="G7877">
        <v>7868</v>
      </c>
      <c r="H7877">
        <f ca="1" t="shared" si="248"/>
        <v>-0.0212004075478144</v>
      </c>
    </row>
    <row r="7878" spans="2:8">
      <c r="B7878" s="31">
        <v>43991</v>
      </c>
      <c r="C7878">
        <v>110.761917</v>
      </c>
      <c r="D7878">
        <f t="shared" si="247"/>
        <v>-1.80885666686321</v>
      </c>
      <c r="E7878">
        <v>-0.035890530858183</v>
      </c>
      <c r="G7878">
        <v>7869</v>
      </c>
      <c r="H7878">
        <f ca="1" t="shared" si="248"/>
        <v>-0.0218039426378625</v>
      </c>
    </row>
    <row r="7879" spans="2:8">
      <c r="B7879" s="31">
        <v>41290</v>
      </c>
      <c r="C7879">
        <v>311.114349</v>
      </c>
      <c r="D7879">
        <f t="shared" si="247"/>
        <v>0.640149950139394</v>
      </c>
      <c r="E7879">
        <v>-0.0359319813950464</v>
      </c>
      <c r="G7879">
        <v>7870</v>
      </c>
      <c r="H7879">
        <f ca="1" t="shared" si="248"/>
        <v>-0.0120200578335421</v>
      </c>
    </row>
    <row r="7880" spans="2:8">
      <c r="B7880" s="31">
        <v>43711</v>
      </c>
      <c r="C7880">
        <v>111.954514</v>
      </c>
      <c r="D7880">
        <f t="shared" si="247"/>
        <v>-0.999556078641009</v>
      </c>
      <c r="E7880">
        <v>-0.0359520385216446</v>
      </c>
      <c r="G7880">
        <v>7871</v>
      </c>
      <c r="H7880">
        <f ca="1" t="shared" si="248"/>
        <v>-0.0204410096361678</v>
      </c>
    </row>
    <row r="7881" spans="2:8">
      <c r="B7881" s="31">
        <v>43370</v>
      </c>
      <c r="C7881">
        <v>223.859329</v>
      </c>
      <c r="D7881">
        <f t="shared" si="247"/>
        <v>0.729514064611531</v>
      </c>
      <c r="E7881">
        <v>-0.0359600961727175</v>
      </c>
      <c r="G7881">
        <v>7872</v>
      </c>
      <c r="H7881">
        <f ca="1" t="shared" si="248"/>
        <v>-0.0211707548812752</v>
      </c>
    </row>
    <row r="7882" spans="2:8">
      <c r="B7882" s="31">
        <v>39986</v>
      </c>
      <c r="C7882">
        <v>60.5508</v>
      </c>
      <c r="D7882">
        <f t="shared" ref="D7882:D7945" si="249">(C7882-C7883)/C7882</f>
        <v>-0.120437698593578</v>
      </c>
      <c r="E7882">
        <v>-0.0359765684350991</v>
      </c>
      <c r="G7882">
        <v>7873</v>
      </c>
      <c r="H7882">
        <f ca="1" t="shared" si="248"/>
        <v>0.00566220478164959</v>
      </c>
    </row>
    <row r="7883" spans="2:8">
      <c r="B7883" s="31">
        <v>38132</v>
      </c>
      <c r="C7883">
        <v>67.843399</v>
      </c>
      <c r="D7883">
        <f t="shared" si="249"/>
        <v>-1.96253529396427</v>
      </c>
      <c r="E7883">
        <v>-0.0359931111352482</v>
      </c>
      <c r="G7883">
        <v>7874</v>
      </c>
      <c r="H7883">
        <f ca="1" t="shared" ref="H7883:H7946" si="250">_xlfn.NORM.INV(RAND(),N$12,N$13)</f>
        <v>-0.00543711503812958</v>
      </c>
    </row>
    <row r="7884" spans="2:8">
      <c r="B7884" s="31">
        <v>40583</v>
      </c>
      <c r="C7884">
        <v>200.988464</v>
      </c>
      <c r="D7884">
        <f t="shared" si="249"/>
        <v>-0.105633172061059</v>
      </c>
      <c r="E7884">
        <v>-0.0360004343333854</v>
      </c>
      <c r="G7884">
        <v>7875</v>
      </c>
      <c r="H7884">
        <f ca="1" t="shared" si="250"/>
        <v>0.0139942814982846</v>
      </c>
    </row>
    <row r="7885" spans="2:8">
      <c r="B7885" s="31">
        <v>43579</v>
      </c>
      <c r="C7885">
        <v>222.219513</v>
      </c>
      <c r="D7885">
        <f t="shared" si="249"/>
        <v>-1.3541524501496</v>
      </c>
      <c r="E7885">
        <v>-0.036001743915261</v>
      </c>
      <c r="G7885">
        <v>7876</v>
      </c>
      <c r="H7885">
        <f ca="1" t="shared" si="250"/>
        <v>0.00234709562973481</v>
      </c>
    </row>
    <row r="7886" spans="2:8">
      <c r="B7886" s="31">
        <v>42087</v>
      </c>
      <c r="C7886">
        <v>523.138611</v>
      </c>
      <c r="D7886">
        <f t="shared" si="249"/>
        <v>0.136379239650502</v>
      </c>
      <c r="E7886">
        <v>-0.0360731871117807</v>
      </c>
      <c r="G7886">
        <v>7877</v>
      </c>
      <c r="H7886">
        <f ca="1" t="shared" si="250"/>
        <v>-0.0154434624150546</v>
      </c>
    </row>
    <row r="7887" spans="2:8">
      <c r="B7887" s="31">
        <v>44795</v>
      </c>
      <c r="C7887">
        <v>451.793365</v>
      </c>
      <c r="D7887">
        <f t="shared" si="249"/>
        <v>0.95738790232123</v>
      </c>
      <c r="E7887">
        <v>-0.0360756448913322</v>
      </c>
      <c r="G7887">
        <v>7878</v>
      </c>
      <c r="H7887">
        <f ca="1" t="shared" si="250"/>
        <v>0.0205586158478859</v>
      </c>
    </row>
    <row r="7888" spans="2:8">
      <c r="B7888" s="31">
        <v>36593</v>
      </c>
      <c r="C7888">
        <v>19.251863</v>
      </c>
      <c r="D7888">
        <f t="shared" si="249"/>
        <v>-1.35898063475727</v>
      </c>
      <c r="E7888">
        <v>-0.0360784304355375</v>
      </c>
      <c r="G7888">
        <v>7879</v>
      </c>
      <c r="H7888">
        <f ca="1" t="shared" si="250"/>
        <v>0.0202358652376455</v>
      </c>
    </row>
    <row r="7889" spans="2:8">
      <c r="B7889" s="31">
        <v>35753</v>
      </c>
      <c r="C7889">
        <v>45.414772</v>
      </c>
      <c r="D7889">
        <f t="shared" si="249"/>
        <v>0.456830081630708</v>
      </c>
      <c r="E7889">
        <v>-0.036129059505132</v>
      </c>
      <c r="G7889">
        <v>7880</v>
      </c>
      <c r="H7889">
        <f ca="1" t="shared" si="250"/>
        <v>0.0191000757042256</v>
      </c>
    </row>
    <row r="7890" spans="2:8">
      <c r="B7890" s="31">
        <v>36245</v>
      </c>
      <c r="C7890">
        <v>24.667938</v>
      </c>
      <c r="D7890">
        <f t="shared" si="249"/>
        <v>-10.405581325849</v>
      </c>
      <c r="E7890">
        <v>-0.0361447722140375</v>
      </c>
      <c r="G7890">
        <v>7881</v>
      </c>
      <c r="H7890">
        <f ca="1" t="shared" si="250"/>
        <v>-0.00852753302137281</v>
      </c>
    </row>
    <row r="7891" spans="2:8">
      <c r="B7891" s="31">
        <v>44428</v>
      </c>
      <c r="C7891">
        <v>281.352173</v>
      </c>
      <c r="D7891">
        <f t="shared" si="249"/>
        <v>0.78296308377899</v>
      </c>
      <c r="E7891">
        <v>-0.0362063562238774</v>
      </c>
      <c r="G7891">
        <v>7882</v>
      </c>
      <c r="H7891">
        <f ca="1" t="shared" si="250"/>
        <v>0.0361025347245835</v>
      </c>
    </row>
    <row r="7892" spans="2:8">
      <c r="B7892" s="31">
        <v>38219</v>
      </c>
      <c r="C7892">
        <v>61.063808</v>
      </c>
      <c r="D7892">
        <f t="shared" si="249"/>
        <v>-0.407513776409096</v>
      </c>
      <c r="E7892">
        <v>-0.0362184421908309</v>
      </c>
      <c r="G7892">
        <v>7883</v>
      </c>
      <c r="H7892">
        <f ca="1" t="shared" si="250"/>
        <v>0.0259937525360022</v>
      </c>
    </row>
    <row r="7893" spans="2:8">
      <c r="B7893" s="31">
        <v>38036</v>
      </c>
      <c r="C7893">
        <v>85.948151</v>
      </c>
      <c r="D7893">
        <f t="shared" si="249"/>
        <v>0.361899175701872</v>
      </c>
      <c r="E7893">
        <v>-0.0362265966605845</v>
      </c>
      <c r="G7893">
        <v>7884</v>
      </c>
      <c r="H7893">
        <f ca="1" t="shared" si="250"/>
        <v>0.027542904141088</v>
      </c>
    </row>
    <row r="7894" spans="2:8">
      <c r="B7894" s="31">
        <v>35389</v>
      </c>
      <c r="C7894">
        <v>54.843586</v>
      </c>
      <c r="D7894">
        <f t="shared" si="249"/>
        <v>-0.402164584934326</v>
      </c>
      <c r="E7894">
        <v>-0.0362394063728801</v>
      </c>
      <c r="G7894">
        <v>7885</v>
      </c>
      <c r="H7894">
        <f ca="1" t="shared" si="250"/>
        <v>0.00891361950426407</v>
      </c>
    </row>
    <row r="7895" spans="2:8">
      <c r="B7895" s="31">
        <v>38057</v>
      </c>
      <c r="C7895">
        <v>76.899734</v>
      </c>
      <c r="D7895">
        <f t="shared" si="249"/>
        <v>0.653420335628209</v>
      </c>
      <c r="E7895">
        <v>-0.0362755741131694</v>
      </c>
      <c r="G7895">
        <v>7886</v>
      </c>
      <c r="H7895">
        <f ca="1" t="shared" si="250"/>
        <v>-0.0186767364694529</v>
      </c>
    </row>
    <row r="7896" spans="2:8">
      <c r="B7896" s="31">
        <v>33913</v>
      </c>
      <c r="C7896">
        <v>26.651884</v>
      </c>
      <c r="D7896">
        <f t="shared" si="249"/>
        <v>-4.42873629496511</v>
      </c>
      <c r="E7896">
        <v>-0.0362904551137923</v>
      </c>
      <c r="G7896">
        <v>7887</v>
      </c>
      <c r="H7896">
        <f ca="1" t="shared" si="250"/>
        <v>-0.0149846234347073</v>
      </c>
    </row>
    <row r="7897" spans="2:8">
      <c r="B7897" s="31">
        <v>38784</v>
      </c>
      <c r="C7897">
        <v>144.68605</v>
      </c>
      <c r="D7897">
        <f t="shared" si="249"/>
        <v>0.00392927998241709</v>
      </c>
      <c r="E7897">
        <v>-0.0363294388090628</v>
      </c>
      <c r="G7897">
        <v>7888</v>
      </c>
      <c r="H7897">
        <f ca="1" t="shared" si="250"/>
        <v>0.0141270825872672</v>
      </c>
    </row>
    <row r="7898" spans="2:8">
      <c r="B7898" s="31">
        <v>39070</v>
      </c>
      <c r="C7898">
        <v>144.117538</v>
      </c>
      <c r="D7898">
        <f t="shared" si="249"/>
        <v>-0.237821485682055</v>
      </c>
      <c r="E7898">
        <v>-0.0363361744356194</v>
      </c>
      <c r="G7898">
        <v>7889</v>
      </c>
      <c r="H7898">
        <f ca="1" t="shared" si="250"/>
        <v>-0.071997880064761</v>
      </c>
    </row>
    <row r="7899" spans="2:8">
      <c r="B7899" s="31">
        <v>43417</v>
      </c>
      <c r="C7899">
        <v>178.391785</v>
      </c>
      <c r="D7899">
        <f t="shared" si="249"/>
        <v>-0.555153310450927</v>
      </c>
      <c r="E7899">
        <v>-0.0364902845722408</v>
      </c>
      <c r="G7899">
        <v>7890</v>
      </c>
      <c r="H7899">
        <f ca="1" t="shared" si="250"/>
        <v>-0.00401190190452254</v>
      </c>
    </row>
    <row r="7900" spans="2:8">
      <c r="B7900" s="31">
        <v>44221</v>
      </c>
      <c r="C7900">
        <v>277.426575</v>
      </c>
      <c r="D7900">
        <f t="shared" si="249"/>
        <v>0.446355040067809</v>
      </c>
      <c r="E7900">
        <v>-0.0365394843662688</v>
      </c>
      <c r="G7900">
        <v>7891</v>
      </c>
      <c r="H7900">
        <f ca="1" t="shared" si="250"/>
        <v>0.00168575083414814</v>
      </c>
    </row>
    <row r="7901" spans="2:8">
      <c r="B7901" s="31">
        <v>43654</v>
      </c>
      <c r="C7901">
        <v>153.595825</v>
      </c>
      <c r="D7901">
        <f t="shared" si="249"/>
        <v>0.720793849702621</v>
      </c>
      <c r="E7901">
        <v>-0.0365577189353943</v>
      </c>
      <c r="G7901">
        <v>7892</v>
      </c>
      <c r="H7901">
        <f ca="1" t="shared" si="250"/>
        <v>0.0158121025499991</v>
      </c>
    </row>
    <row r="7902" spans="2:8">
      <c r="B7902" s="31">
        <v>35894</v>
      </c>
      <c r="C7902">
        <v>42.884899</v>
      </c>
      <c r="D7902">
        <f t="shared" si="249"/>
        <v>0.383536848250476</v>
      </c>
      <c r="E7902">
        <v>-0.0365751123723062</v>
      </c>
      <c r="G7902">
        <v>7893</v>
      </c>
      <c r="H7902">
        <f ca="1" t="shared" si="250"/>
        <v>0.0326197869133437</v>
      </c>
    </row>
    <row r="7903" spans="2:8">
      <c r="B7903" s="31">
        <v>33507</v>
      </c>
      <c r="C7903">
        <v>26.43696</v>
      </c>
      <c r="D7903">
        <f t="shared" si="249"/>
        <v>-0.790377070586028</v>
      </c>
      <c r="E7903">
        <v>-0.0365847661758388</v>
      </c>
      <c r="G7903">
        <v>7894</v>
      </c>
      <c r="H7903">
        <f ca="1" t="shared" si="250"/>
        <v>0.0517340873674752</v>
      </c>
    </row>
    <row r="7904" spans="2:8">
      <c r="B7904" s="31">
        <v>35460</v>
      </c>
      <c r="C7904">
        <v>47.332127</v>
      </c>
      <c r="D7904">
        <f t="shared" si="249"/>
        <v>-2.03883778559117</v>
      </c>
      <c r="E7904">
        <v>-0.036610735875022</v>
      </c>
      <c r="G7904">
        <v>7895</v>
      </c>
      <c r="H7904">
        <f ca="1" t="shared" si="250"/>
        <v>0.0391498538730044</v>
      </c>
    </row>
    <row r="7905" spans="2:8">
      <c r="B7905" s="31">
        <v>40280</v>
      </c>
      <c r="C7905">
        <v>143.834656</v>
      </c>
      <c r="D7905">
        <f t="shared" si="249"/>
        <v>0.873078112690727</v>
      </c>
      <c r="E7905">
        <v>-0.0366174686022818</v>
      </c>
      <c r="G7905">
        <v>7896</v>
      </c>
      <c r="H7905">
        <f ca="1" t="shared" si="250"/>
        <v>-0.00955627766499963</v>
      </c>
    </row>
    <row r="7906" spans="2:8">
      <c r="B7906" s="31">
        <v>36080</v>
      </c>
      <c r="C7906">
        <v>18.255766</v>
      </c>
      <c r="D7906">
        <f t="shared" si="249"/>
        <v>-12.1868335735679</v>
      </c>
      <c r="E7906">
        <v>-0.0366299064087477</v>
      </c>
      <c r="G7906">
        <v>7897</v>
      </c>
      <c r="H7906">
        <f ca="1" t="shared" si="250"/>
        <v>-0.0415448198422341</v>
      </c>
    </row>
    <row r="7907" spans="2:8">
      <c r="B7907" s="31">
        <v>41212</v>
      </c>
      <c r="C7907">
        <v>240.735748</v>
      </c>
      <c r="D7907">
        <f t="shared" si="249"/>
        <v>0.946974626302696</v>
      </c>
      <c r="E7907">
        <v>-0.0367454026811174</v>
      </c>
      <c r="G7907">
        <v>7898</v>
      </c>
      <c r="H7907">
        <f ca="1" t="shared" si="250"/>
        <v>0.0396482994715704</v>
      </c>
    </row>
    <row r="7908" spans="2:8">
      <c r="B7908" s="31">
        <v>36839</v>
      </c>
      <c r="C7908">
        <v>12.765103</v>
      </c>
      <c r="D7908">
        <f t="shared" si="249"/>
        <v>-0.528272274810473</v>
      </c>
      <c r="E7908">
        <v>-0.0367469028647869</v>
      </c>
      <c r="G7908">
        <v>7899</v>
      </c>
      <c r="H7908">
        <f ca="1" t="shared" si="250"/>
        <v>0.0396799742480739</v>
      </c>
    </row>
    <row r="7909" spans="2:8">
      <c r="B7909" s="31">
        <v>36643</v>
      </c>
      <c r="C7909">
        <v>19.508553</v>
      </c>
      <c r="D7909">
        <f t="shared" si="249"/>
        <v>-0.673113428761221</v>
      </c>
      <c r="E7909">
        <v>-0.0367649512498442</v>
      </c>
      <c r="G7909">
        <v>7900</v>
      </c>
      <c r="H7909">
        <f ca="1" t="shared" si="250"/>
        <v>-0.0117828325640706</v>
      </c>
    </row>
    <row r="7910" spans="2:8">
      <c r="B7910" s="31">
        <v>37824</v>
      </c>
      <c r="C7910">
        <v>32.640022</v>
      </c>
      <c r="D7910">
        <f t="shared" si="249"/>
        <v>0.374425023365487</v>
      </c>
      <c r="E7910">
        <v>-0.0367699813437626</v>
      </c>
      <c r="G7910">
        <v>7901</v>
      </c>
      <c r="H7910">
        <f ca="1" t="shared" si="250"/>
        <v>0.0408829945505771</v>
      </c>
    </row>
    <row r="7911" spans="2:8">
      <c r="B7911" s="31">
        <v>34037</v>
      </c>
      <c r="C7911">
        <v>20.418781</v>
      </c>
      <c r="D7911">
        <f t="shared" si="249"/>
        <v>-4.32970802713443</v>
      </c>
      <c r="E7911">
        <v>-0.0368422581152127</v>
      </c>
      <c r="G7911">
        <v>7902</v>
      </c>
      <c r="H7911">
        <f ca="1" t="shared" si="250"/>
        <v>-0.000226192412068492</v>
      </c>
    </row>
    <row r="7912" spans="2:8">
      <c r="B7912" s="31">
        <v>39591</v>
      </c>
      <c r="C7912">
        <v>108.826141</v>
      </c>
      <c r="D7912">
        <f t="shared" si="249"/>
        <v>0.368765341040624</v>
      </c>
      <c r="E7912">
        <v>-0.0368599121786372</v>
      </c>
      <c r="G7912">
        <v>7903</v>
      </c>
      <c r="H7912">
        <f ca="1" t="shared" si="250"/>
        <v>-0.0162339019990735</v>
      </c>
    </row>
    <row r="7913" spans="2:8">
      <c r="B7913" s="31">
        <v>38531</v>
      </c>
      <c r="C7913">
        <v>68.694832</v>
      </c>
      <c r="D7913">
        <f t="shared" si="249"/>
        <v>-1.09124287544658</v>
      </c>
      <c r="E7913">
        <v>-0.0368816245158005</v>
      </c>
      <c r="G7913">
        <v>7904</v>
      </c>
      <c r="H7913">
        <f ca="1" t="shared" si="250"/>
        <v>0.029141026104338</v>
      </c>
    </row>
    <row r="7914" spans="2:8">
      <c r="B7914" s="31">
        <v>43887</v>
      </c>
      <c r="C7914">
        <v>143.657578</v>
      </c>
      <c r="D7914">
        <f t="shared" si="249"/>
        <v>-1.68967489483917</v>
      </c>
      <c r="E7914">
        <v>-0.037011204518567</v>
      </c>
      <c r="G7914">
        <v>7905</v>
      </c>
      <c r="H7914">
        <f ca="1" t="shared" si="250"/>
        <v>-0.0568825217764673</v>
      </c>
    </row>
    <row r="7915" spans="2:8">
      <c r="B7915" s="31">
        <v>42500</v>
      </c>
      <c r="C7915">
        <v>386.392181</v>
      </c>
      <c r="D7915">
        <f t="shared" si="249"/>
        <v>0.947433416102175</v>
      </c>
      <c r="E7915">
        <v>-0.0370228221569526</v>
      </c>
      <c r="G7915">
        <v>7906</v>
      </c>
      <c r="H7915">
        <f ca="1" t="shared" si="250"/>
        <v>-0.0117656202047406</v>
      </c>
    </row>
    <row r="7916" spans="2:8">
      <c r="B7916" s="31">
        <v>33919</v>
      </c>
      <c r="C7916">
        <v>20.311317</v>
      </c>
      <c r="D7916">
        <f t="shared" si="249"/>
        <v>-0.285714363081429</v>
      </c>
      <c r="E7916">
        <v>-0.0370368893361273</v>
      </c>
      <c r="G7916">
        <v>7907</v>
      </c>
      <c r="H7916">
        <f ca="1" t="shared" si="250"/>
        <v>-0.000729745008479189</v>
      </c>
    </row>
    <row r="7917" spans="2:8">
      <c r="B7917" s="31">
        <v>33560</v>
      </c>
      <c r="C7917">
        <v>26.114552</v>
      </c>
      <c r="D7917">
        <f t="shared" si="249"/>
        <v>-3.98423706445357</v>
      </c>
      <c r="E7917">
        <v>-0.0370371278052175</v>
      </c>
      <c r="G7917">
        <v>7908</v>
      </c>
      <c r="H7917">
        <f ca="1" t="shared" si="250"/>
        <v>-0.0421876858601742</v>
      </c>
    </row>
    <row r="7918" spans="2:8">
      <c r="B7918" s="31">
        <v>40150</v>
      </c>
      <c r="C7918">
        <v>130.161118</v>
      </c>
      <c r="D7918">
        <f t="shared" si="249"/>
        <v>0.382299896963085</v>
      </c>
      <c r="E7918">
        <v>-0.0370683586168951</v>
      </c>
      <c r="G7918">
        <v>7909</v>
      </c>
      <c r="H7918">
        <f ca="1" t="shared" si="250"/>
        <v>-0.00927183530062381</v>
      </c>
    </row>
    <row r="7919" spans="2:8">
      <c r="B7919" s="31">
        <v>43956</v>
      </c>
      <c r="C7919">
        <v>80.400536</v>
      </c>
      <c r="D7919">
        <f t="shared" si="249"/>
        <v>0.307841791004975</v>
      </c>
      <c r="E7919">
        <v>-0.0370827751695586</v>
      </c>
      <c r="G7919">
        <v>7910</v>
      </c>
      <c r="H7919">
        <f ca="1" t="shared" si="250"/>
        <v>-0.0421605990998608</v>
      </c>
    </row>
    <row r="7920" spans="2:8">
      <c r="B7920" s="31">
        <v>35374</v>
      </c>
      <c r="C7920">
        <v>55.649891</v>
      </c>
      <c r="D7920">
        <f t="shared" si="249"/>
        <v>-0.246784652282607</v>
      </c>
      <c r="E7920">
        <v>-0.0371125794298501</v>
      </c>
      <c r="G7920">
        <v>7911</v>
      </c>
      <c r="H7920">
        <f ca="1" t="shared" si="250"/>
        <v>-0.0360797942816836</v>
      </c>
    </row>
    <row r="7921" spans="2:8">
      <c r="B7921" s="31">
        <v>38433</v>
      </c>
      <c r="C7921">
        <v>69.38343</v>
      </c>
      <c r="D7921">
        <f t="shared" si="249"/>
        <v>-5.60321692081236</v>
      </c>
      <c r="E7921">
        <v>-0.0371692059617115</v>
      </c>
      <c r="G7921">
        <v>7912</v>
      </c>
      <c r="H7921">
        <f ca="1" t="shared" si="250"/>
        <v>-0.00602941078622742</v>
      </c>
    </row>
    <row r="7922" spans="2:8">
      <c r="B7922" s="31">
        <v>42892</v>
      </c>
      <c r="C7922">
        <v>458.153839</v>
      </c>
      <c r="D7922">
        <f t="shared" si="249"/>
        <v>0.275022455939739</v>
      </c>
      <c r="E7922">
        <v>-0.0372016919845127</v>
      </c>
      <c r="G7922">
        <v>7913</v>
      </c>
      <c r="H7922">
        <f ca="1" t="shared" si="250"/>
        <v>-0.0225058479617138</v>
      </c>
    </row>
    <row r="7923" spans="2:8">
      <c r="B7923" s="31">
        <v>42262</v>
      </c>
      <c r="C7923">
        <v>332.151245</v>
      </c>
      <c r="D7923">
        <f t="shared" si="249"/>
        <v>0.942213692440021</v>
      </c>
      <c r="E7923">
        <v>-0.0372363589966371</v>
      </c>
      <c r="G7923">
        <v>7914</v>
      </c>
      <c r="H7923">
        <f ca="1" t="shared" si="250"/>
        <v>0.0343085409964977</v>
      </c>
    </row>
    <row r="7924" spans="2:8">
      <c r="B7924" s="31">
        <v>37467</v>
      </c>
      <c r="C7924">
        <v>19.193794</v>
      </c>
      <c r="D7924">
        <f t="shared" si="249"/>
        <v>-0.484178323472681</v>
      </c>
      <c r="E7924">
        <v>-0.0372594912709805</v>
      </c>
      <c r="G7924">
        <v>7915</v>
      </c>
      <c r="H7924">
        <f ca="1" t="shared" si="250"/>
        <v>0.0905200520006108</v>
      </c>
    </row>
    <row r="7925" spans="2:8">
      <c r="B7925" s="31">
        <v>36321</v>
      </c>
      <c r="C7925">
        <v>28.487013</v>
      </c>
      <c r="D7925">
        <f t="shared" si="249"/>
        <v>-1.70158752691972</v>
      </c>
      <c r="E7925">
        <v>-0.0372976977263288</v>
      </c>
      <c r="G7925">
        <v>7916</v>
      </c>
      <c r="H7925">
        <f ca="1" t="shared" si="250"/>
        <v>-0.00946408975596953</v>
      </c>
    </row>
    <row r="7926" spans="2:8">
      <c r="B7926" s="31">
        <v>38001</v>
      </c>
      <c r="C7926">
        <v>76.960159</v>
      </c>
      <c r="D7926">
        <f t="shared" si="249"/>
        <v>0.625764403631235</v>
      </c>
      <c r="E7926">
        <v>-0.0373051464199807</v>
      </c>
      <c r="G7926">
        <v>7917</v>
      </c>
      <c r="H7926">
        <f ca="1" t="shared" si="250"/>
        <v>0.0633369057506598</v>
      </c>
    </row>
    <row r="7927" spans="2:8">
      <c r="B7927" s="31">
        <v>33898</v>
      </c>
      <c r="C7927">
        <v>28.801231</v>
      </c>
      <c r="D7927">
        <f t="shared" si="249"/>
        <v>-2.17484822089722</v>
      </c>
      <c r="E7927">
        <v>-0.0373137175976957</v>
      </c>
      <c r="G7927">
        <v>7918</v>
      </c>
      <c r="H7927">
        <f ca="1" t="shared" si="250"/>
        <v>0.016866722198887</v>
      </c>
    </row>
    <row r="7928" spans="2:8">
      <c r="B7928" s="31">
        <v>38686</v>
      </c>
      <c r="C7928">
        <v>91.439537</v>
      </c>
      <c r="D7928">
        <f t="shared" si="249"/>
        <v>0.627679490546852</v>
      </c>
      <c r="E7928">
        <v>-0.0373336645394431</v>
      </c>
      <c r="G7928">
        <v>7919</v>
      </c>
      <c r="H7928">
        <f ca="1" t="shared" si="250"/>
        <v>-0.0468133400787638</v>
      </c>
    </row>
    <row r="7929" spans="2:8">
      <c r="B7929" s="31">
        <v>35822</v>
      </c>
      <c r="C7929">
        <v>34.044815</v>
      </c>
      <c r="D7929">
        <f t="shared" si="249"/>
        <v>-1.22796652001193</v>
      </c>
      <c r="E7929">
        <v>-0.0373672172987281</v>
      </c>
      <c r="G7929">
        <v>7920</v>
      </c>
      <c r="H7929">
        <f ca="1" t="shared" si="250"/>
        <v>-0.0052222303312571</v>
      </c>
    </row>
    <row r="7930" spans="2:8">
      <c r="B7930" s="31">
        <v>38362</v>
      </c>
      <c r="C7930">
        <v>75.850708</v>
      </c>
      <c r="D7930">
        <f t="shared" si="249"/>
        <v>0.880775971135299</v>
      </c>
      <c r="E7930">
        <v>-0.037368392131554</v>
      </c>
      <c r="G7930">
        <v>7921</v>
      </c>
      <c r="H7930">
        <f ca="1" t="shared" si="250"/>
        <v>-0.00989683621539483</v>
      </c>
    </row>
    <row r="7931" spans="2:8">
      <c r="B7931" s="31">
        <v>36984</v>
      </c>
      <c r="C7931">
        <v>9.043227</v>
      </c>
      <c r="D7931">
        <f t="shared" si="249"/>
        <v>-6.48949993182743</v>
      </c>
      <c r="E7931">
        <v>-0.0374148520212972</v>
      </c>
      <c r="G7931">
        <v>7922</v>
      </c>
      <c r="H7931">
        <f ca="1" t="shared" si="250"/>
        <v>-0.0119245238146725</v>
      </c>
    </row>
    <row r="7932" spans="2:8">
      <c r="B7932" s="31">
        <v>43920</v>
      </c>
      <c r="C7932">
        <v>67.729248</v>
      </c>
      <c r="D7932">
        <f t="shared" si="249"/>
        <v>0.601558620582942</v>
      </c>
      <c r="E7932">
        <v>-0.0374174536826394</v>
      </c>
      <c r="G7932">
        <v>7923</v>
      </c>
      <c r="H7932">
        <f ca="1" t="shared" si="250"/>
        <v>0.0337096273472739</v>
      </c>
    </row>
    <row r="7933" spans="2:8">
      <c r="B7933" s="31">
        <v>36199</v>
      </c>
      <c r="C7933">
        <v>26.986135</v>
      </c>
      <c r="D7933">
        <f t="shared" si="249"/>
        <v>-9.19227840518844</v>
      </c>
      <c r="E7933">
        <v>-0.0374449694259663</v>
      </c>
      <c r="G7933">
        <v>7924</v>
      </c>
      <c r="H7933">
        <f ca="1" t="shared" si="250"/>
        <v>0.0243323522634427</v>
      </c>
    </row>
    <row r="7934" spans="2:8">
      <c r="B7934" s="31">
        <v>41438</v>
      </c>
      <c r="C7934">
        <v>275.050201</v>
      </c>
      <c r="D7934">
        <f t="shared" si="249"/>
        <v>0.846223279073335</v>
      </c>
      <c r="E7934">
        <v>-0.0374624230869039</v>
      </c>
      <c r="G7934">
        <v>7925</v>
      </c>
      <c r="H7934">
        <f ca="1" t="shared" si="250"/>
        <v>0.0511638715862758</v>
      </c>
    </row>
    <row r="7935" spans="2:8">
      <c r="B7935" s="31">
        <v>37879</v>
      </c>
      <c r="C7935">
        <v>42.296318</v>
      </c>
      <c r="D7935">
        <f t="shared" si="249"/>
        <v>-0.034935665085552</v>
      </c>
      <c r="E7935">
        <v>-0.0374629536310938</v>
      </c>
      <c r="G7935">
        <v>7926</v>
      </c>
      <c r="H7935">
        <f ca="1" t="shared" si="250"/>
        <v>0.00726832119332643</v>
      </c>
    </row>
    <row r="7936" spans="2:8">
      <c r="B7936" s="31">
        <v>35765</v>
      </c>
      <c r="C7936">
        <v>43.773968</v>
      </c>
      <c r="D7936">
        <f t="shared" si="249"/>
        <v>0.0883419341833485</v>
      </c>
      <c r="E7936">
        <v>-0.0374835564370129</v>
      </c>
      <c r="G7936">
        <v>7927</v>
      </c>
      <c r="H7936">
        <f ca="1" t="shared" si="250"/>
        <v>0.0616348922608554</v>
      </c>
    </row>
    <row r="7937" spans="2:8">
      <c r="B7937" s="31">
        <v>35880</v>
      </c>
      <c r="C7937">
        <v>39.906891</v>
      </c>
      <c r="D7937">
        <f t="shared" si="249"/>
        <v>-1.66348363243832</v>
      </c>
      <c r="E7937">
        <v>-0.0374929482730188</v>
      </c>
      <c r="G7937">
        <v>7928</v>
      </c>
      <c r="H7937">
        <f ca="1" t="shared" si="250"/>
        <v>0.00569567007515369</v>
      </c>
    </row>
    <row r="7938" spans="2:8">
      <c r="B7938" s="31">
        <v>39538</v>
      </c>
      <c r="C7938">
        <v>106.291351</v>
      </c>
      <c r="D7938">
        <f t="shared" si="249"/>
        <v>0.494273499261478</v>
      </c>
      <c r="E7938">
        <v>-0.037497764046672</v>
      </c>
      <c r="G7938">
        <v>7929</v>
      </c>
      <c r="H7938">
        <f ca="1" t="shared" si="250"/>
        <v>-0.0230737297855545</v>
      </c>
    </row>
    <row r="7939" spans="2:8">
      <c r="B7939" s="31">
        <v>35500</v>
      </c>
      <c r="C7939">
        <v>53.754353</v>
      </c>
      <c r="D7939">
        <f t="shared" si="249"/>
        <v>0.740927697520608</v>
      </c>
      <c r="E7939">
        <v>-0.0375001444069097</v>
      </c>
      <c r="G7939">
        <v>7930</v>
      </c>
      <c r="H7939">
        <f ca="1" t="shared" si="250"/>
        <v>-0.053930318253023</v>
      </c>
    </row>
    <row r="7940" spans="2:8">
      <c r="B7940" s="31">
        <v>36923</v>
      </c>
      <c r="C7940">
        <v>13.926264</v>
      </c>
      <c r="D7940">
        <f t="shared" si="249"/>
        <v>-10.0051617576688</v>
      </c>
      <c r="E7940">
        <v>-0.0375483331351467</v>
      </c>
      <c r="G7940">
        <v>7931</v>
      </c>
      <c r="H7940">
        <f ca="1" t="shared" si="250"/>
        <v>-0.0120350085157727</v>
      </c>
    </row>
    <row r="7941" spans="2:8">
      <c r="B7941" s="31">
        <v>39106</v>
      </c>
      <c r="C7941">
        <v>153.260788</v>
      </c>
      <c r="D7941">
        <f t="shared" si="249"/>
        <v>-2.28636605339652</v>
      </c>
      <c r="E7941">
        <v>-0.0375526974323009</v>
      </c>
      <c r="G7941">
        <v>7932</v>
      </c>
      <c r="H7941">
        <f ca="1" t="shared" si="250"/>
        <v>-0.0216148463507613</v>
      </c>
    </row>
    <row r="7942" spans="2:8">
      <c r="B7942" s="31">
        <v>42773</v>
      </c>
      <c r="C7942">
        <v>503.671051</v>
      </c>
      <c r="D7942">
        <f t="shared" si="249"/>
        <v>0.574294366185441</v>
      </c>
      <c r="E7942">
        <v>-0.0375887058873273</v>
      </c>
      <c r="G7942">
        <v>7933</v>
      </c>
      <c r="H7942">
        <f ca="1" t="shared" si="250"/>
        <v>-0.0179702610746809</v>
      </c>
    </row>
    <row r="7943" spans="2:8">
      <c r="B7943" s="31">
        <v>41061</v>
      </c>
      <c r="C7943">
        <v>214.415604</v>
      </c>
      <c r="D7943">
        <f t="shared" si="249"/>
        <v>0.909367323844584</v>
      </c>
      <c r="E7943">
        <v>-0.0376308153393538</v>
      </c>
      <c r="G7943">
        <v>7934</v>
      </c>
      <c r="H7943">
        <f ca="1" t="shared" si="250"/>
        <v>-0.028444428518221</v>
      </c>
    </row>
    <row r="7944" spans="2:8">
      <c r="B7944" s="31">
        <v>36622</v>
      </c>
      <c r="C7944">
        <v>19.43306</v>
      </c>
      <c r="D7944">
        <f t="shared" si="249"/>
        <v>-10.1918047389346</v>
      </c>
      <c r="E7944">
        <v>-0.0376846466794215</v>
      </c>
      <c r="G7944">
        <v>7935</v>
      </c>
      <c r="H7944">
        <f ca="1" t="shared" si="250"/>
        <v>0.00148731950948674</v>
      </c>
    </row>
    <row r="7945" spans="2:8">
      <c r="B7945" s="31">
        <v>40595</v>
      </c>
      <c r="C7945">
        <v>217.491013</v>
      </c>
      <c r="D7945">
        <f t="shared" si="249"/>
        <v>-0.659428833503111</v>
      </c>
      <c r="E7945">
        <v>-0.037701709541442</v>
      </c>
      <c r="G7945">
        <v>7936</v>
      </c>
      <c r="H7945">
        <f ca="1" t="shared" si="250"/>
        <v>-0.0250515191315424</v>
      </c>
    </row>
    <row r="7946" spans="2:8">
      <c r="B7946" s="31">
        <v>42457</v>
      </c>
      <c r="C7946">
        <v>360.910858</v>
      </c>
      <c r="D7946">
        <f t="shared" ref="D7946:D8009" si="251">(C7946-C7947)/C7946</f>
        <v>0.942150296846985</v>
      </c>
      <c r="E7946">
        <v>-0.0377098491173685</v>
      </c>
      <c r="G7946">
        <v>7937</v>
      </c>
      <c r="H7946">
        <f ca="1" t="shared" si="250"/>
        <v>0.0207067725553121</v>
      </c>
    </row>
    <row r="7947" spans="2:8">
      <c r="B7947" s="31">
        <v>36285</v>
      </c>
      <c r="C7947">
        <v>20.878586</v>
      </c>
      <c r="D7947">
        <f t="shared" si="251"/>
        <v>-7.28934531294408</v>
      </c>
      <c r="E7947">
        <v>-0.0377227174292359</v>
      </c>
      <c r="G7947">
        <v>7938</v>
      </c>
      <c r="H7947">
        <f ca="1" t="shared" ref="H7947:H8010" si="252">_xlfn.NORM.INV(RAND(),N$12,N$13)</f>
        <v>-0.00822299247659986</v>
      </c>
    </row>
    <row r="7948" spans="2:8">
      <c r="B7948" s="31">
        <v>40834</v>
      </c>
      <c r="C7948">
        <v>173.069809</v>
      </c>
      <c r="D7948">
        <f t="shared" si="251"/>
        <v>0.841981948451795</v>
      </c>
      <c r="E7948">
        <v>-0.0377932063240447</v>
      </c>
      <c r="G7948">
        <v>7939</v>
      </c>
      <c r="H7948">
        <f ca="1" t="shared" si="252"/>
        <v>-0.0325952588841274</v>
      </c>
    </row>
    <row r="7949" spans="2:8">
      <c r="B7949" s="31">
        <v>39828</v>
      </c>
      <c r="C7949">
        <v>27.348154</v>
      </c>
      <c r="D7949">
        <f t="shared" si="251"/>
        <v>0.481292814132903</v>
      </c>
      <c r="E7949">
        <v>-0.0378360455334572</v>
      </c>
      <c r="G7949">
        <v>7940</v>
      </c>
      <c r="H7949">
        <f ca="1" t="shared" si="252"/>
        <v>0.034760009245983</v>
      </c>
    </row>
    <row r="7950" spans="2:8">
      <c r="B7950" s="31">
        <v>34115</v>
      </c>
      <c r="C7950">
        <v>14.185684</v>
      </c>
      <c r="D7950">
        <f t="shared" si="251"/>
        <v>-22.9012473420386</v>
      </c>
      <c r="E7950">
        <v>-0.0378785400830866</v>
      </c>
      <c r="G7950">
        <v>7941</v>
      </c>
      <c r="H7950">
        <f ca="1" t="shared" si="252"/>
        <v>0.0193969122691077</v>
      </c>
    </row>
    <row r="7951" spans="2:8">
      <c r="B7951" s="31">
        <v>42384</v>
      </c>
      <c r="C7951">
        <v>339.055542</v>
      </c>
      <c r="D7951">
        <f t="shared" si="251"/>
        <v>0.929147298822209</v>
      </c>
      <c r="E7951">
        <v>-0.0380896885619996</v>
      </c>
      <c r="G7951">
        <v>7942</v>
      </c>
      <c r="H7951">
        <f ca="1" t="shared" si="252"/>
        <v>0.0488549187401554</v>
      </c>
    </row>
    <row r="7952" spans="2:8">
      <c r="B7952" s="31">
        <v>37684</v>
      </c>
      <c r="C7952">
        <v>24.023001</v>
      </c>
      <c r="D7952">
        <f t="shared" si="251"/>
        <v>-5.40610979452567</v>
      </c>
      <c r="E7952">
        <v>-0.0380920768391925</v>
      </c>
      <c r="G7952">
        <v>7943</v>
      </c>
      <c r="H7952">
        <f ca="1" t="shared" si="252"/>
        <v>0.000461630213978223</v>
      </c>
    </row>
    <row r="7953" spans="2:8">
      <c r="B7953" s="31">
        <v>43665</v>
      </c>
      <c r="C7953">
        <v>153.893982</v>
      </c>
      <c r="D7953">
        <f t="shared" si="251"/>
        <v>-1.77704758461575</v>
      </c>
      <c r="E7953">
        <v>-0.0381013664328993</v>
      </c>
      <c r="G7953">
        <v>7944</v>
      </c>
      <c r="H7953">
        <f ca="1" t="shared" si="252"/>
        <v>-0.0106884302021565</v>
      </c>
    </row>
    <row r="7954" spans="2:8">
      <c r="B7954" s="31">
        <v>42166</v>
      </c>
      <c r="C7954">
        <v>427.370911</v>
      </c>
      <c r="D7954">
        <f t="shared" si="251"/>
        <v>0.973153980056448</v>
      </c>
      <c r="E7954">
        <v>-0.038121789716287</v>
      </c>
      <c r="G7954">
        <v>7945</v>
      </c>
      <c r="H7954">
        <f ca="1" t="shared" si="252"/>
        <v>-0.00206613224484062</v>
      </c>
    </row>
    <row r="7955" spans="2:8">
      <c r="B7955" s="31">
        <v>37097</v>
      </c>
      <c r="C7955">
        <v>11.473208</v>
      </c>
      <c r="D7955">
        <f t="shared" si="251"/>
        <v>-12.0015239852707</v>
      </c>
      <c r="E7955">
        <v>-0.0382041361056123</v>
      </c>
      <c r="G7955">
        <v>7946</v>
      </c>
      <c r="H7955">
        <f ca="1" t="shared" si="252"/>
        <v>-0.00961983957857643</v>
      </c>
    </row>
    <row r="7956" spans="2:8">
      <c r="B7956" s="31">
        <v>38797</v>
      </c>
      <c r="C7956">
        <v>149.169189</v>
      </c>
      <c r="D7956">
        <f t="shared" si="251"/>
        <v>0.288989196019561</v>
      </c>
      <c r="E7956">
        <v>-0.0382154118971581</v>
      </c>
      <c r="G7956">
        <v>7947</v>
      </c>
      <c r="H7956">
        <f ca="1" t="shared" si="252"/>
        <v>0.0162988294250536</v>
      </c>
    </row>
    <row r="7957" spans="2:8">
      <c r="B7957" s="31">
        <v>39520</v>
      </c>
      <c r="C7957">
        <v>106.060905</v>
      </c>
      <c r="D7957">
        <f t="shared" si="251"/>
        <v>-0.261772393890096</v>
      </c>
      <c r="E7957">
        <v>-0.0382231888366406</v>
      </c>
      <c r="G7957">
        <v>7948</v>
      </c>
      <c r="H7957">
        <f ca="1" t="shared" si="252"/>
        <v>0.00681039986046598</v>
      </c>
    </row>
    <row r="7958" spans="2:8">
      <c r="B7958" s="31">
        <v>40779</v>
      </c>
      <c r="C7958">
        <v>133.824722</v>
      </c>
      <c r="D7958">
        <f t="shared" si="251"/>
        <v>0.109583414639935</v>
      </c>
      <c r="E7958">
        <v>-0.0383163209560039</v>
      </c>
      <c r="G7958">
        <v>7949</v>
      </c>
      <c r="H7958">
        <f ca="1" t="shared" si="252"/>
        <v>-0.00183986860857057</v>
      </c>
    </row>
    <row r="7959" spans="2:8">
      <c r="B7959" s="31">
        <v>43735</v>
      </c>
      <c r="C7959">
        <v>119.159752</v>
      </c>
      <c r="D7959">
        <f t="shared" si="251"/>
        <v>0.889066561669245</v>
      </c>
      <c r="E7959">
        <v>-0.0383652527239231</v>
      </c>
      <c r="G7959">
        <v>7950</v>
      </c>
      <c r="H7959">
        <f ca="1" t="shared" si="252"/>
        <v>-0.00518228261065068</v>
      </c>
    </row>
    <row r="7960" spans="2:8">
      <c r="B7960" s="31">
        <v>36791</v>
      </c>
      <c r="C7960">
        <v>13.218801</v>
      </c>
      <c r="D7960">
        <f t="shared" si="251"/>
        <v>-0.268261622215207</v>
      </c>
      <c r="E7960">
        <v>-0.0383941781104051</v>
      </c>
      <c r="G7960">
        <v>7951</v>
      </c>
      <c r="H7960">
        <f ca="1" t="shared" si="252"/>
        <v>0.00553021011591328</v>
      </c>
    </row>
    <row r="7961" spans="2:8">
      <c r="B7961" s="31">
        <v>34134</v>
      </c>
      <c r="C7961">
        <v>16.764898</v>
      </c>
      <c r="D7961">
        <f t="shared" si="251"/>
        <v>-1.00000005964844</v>
      </c>
      <c r="E7961">
        <v>-0.0384612539843668</v>
      </c>
      <c r="G7961">
        <v>7952</v>
      </c>
      <c r="H7961">
        <f ca="1" t="shared" si="252"/>
        <v>0.0142602519616461</v>
      </c>
    </row>
    <row r="7962" spans="2:8">
      <c r="B7962" s="31">
        <v>33674</v>
      </c>
      <c r="C7962">
        <v>33.529797</v>
      </c>
      <c r="D7962">
        <f t="shared" si="251"/>
        <v>-0.17571033907542</v>
      </c>
      <c r="E7962">
        <v>-0.0384613124857272</v>
      </c>
      <c r="G7962">
        <v>7953</v>
      </c>
      <c r="H7962">
        <f ca="1" t="shared" si="252"/>
        <v>-0.06290801426781</v>
      </c>
    </row>
    <row r="7963" spans="2:8">
      <c r="B7963" s="31">
        <v>34751</v>
      </c>
      <c r="C7963">
        <v>39.421329</v>
      </c>
      <c r="D7963">
        <f t="shared" si="251"/>
        <v>-6.86185272952112</v>
      </c>
      <c r="E7963">
        <v>-0.038461640905105</v>
      </c>
      <c r="G7963">
        <v>7954</v>
      </c>
      <c r="H7963">
        <f ca="1" t="shared" si="252"/>
        <v>0.0589304712092797</v>
      </c>
    </row>
    <row r="7964" spans="2:8">
      <c r="B7964" s="31">
        <v>44246</v>
      </c>
      <c r="C7964">
        <v>309.924683</v>
      </c>
      <c r="D7964">
        <f t="shared" si="251"/>
        <v>0.900051113386151</v>
      </c>
      <c r="E7964">
        <v>-0.0384801006636828</v>
      </c>
      <c r="G7964">
        <v>7955</v>
      </c>
      <c r="H7964">
        <f ca="1" t="shared" si="252"/>
        <v>-0.0395736988034189</v>
      </c>
    </row>
    <row r="7965" spans="2:8">
      <c r="B7965" s="31">
        <v>36521</v>
      </c>
      <c r="C7965">
        <v>30.976627</v>
      </c>
      <c r="D7965">
        <f t="shared" si="251"/>
        <v>-5.43626350925813</v>
      </c>
      <c r="E7965">
        <v>-0.0385082597921329</v>
      </c>
      <c r="G7965">
        <v>7956</v>
      </c>
      <c r="H7965">
        <f ca="1" t="shared" si="252"/>
        <v>-0.0297857034802847</v>
      </c>
    </row>
    <row r="7966" spans="2:8">
      <c r="B7966" s="31">
        <v>41116</v>
      </c>
      <c r="C7966">
        <v>199.373734</v>
      </c>
      <c r="D7966">
        <f t="shared" si="251"/>
        <v>0.702852528207151</v>
      </c>
      <c r="E7966">
        <v>-0.0385177517917178</v>
      </c>
      <c r="G7966">
        <v>7957</v>
      </c>
      <c r="H7966">
        <f ca="1" t="shared" si="252"/>
        <v>0.0177964535891541</v>
      </c>
    </row>
    <row r="7967" spans="2:8">
      <c r="B7967" s="31">
        <v>38161</v>
      </c>
      <c r="C7967">
        <v>59.243401</v>
      </c>
      <c r="D7967">
        <f t="shared" si="251"/>
        <v>0.276035266780177</v>
      </c>
      <c r="E7967">
        <v>-0.0385442591319158</v>
      </c>
      <c r="G7967">
        <v>7958</v>
      </c>
      <c r="H7967">
        <f ca="1" t="shared" si="252"/>
        <v>0.0206177927037304</v>
      </c>
    </row>
    <row r="7968" spans="2:8">
      <c r="B7968" s="31">
        <v>36459</v>
      </c>
      <c r="C7968">
        <v>42.890133</v>
      </c>
      <c r="D7968">
        <f t="shared" si="251"/>
        <v>-0.628470259115307</v>
      </c>
      <c r="E7968">
        <v>-0.0385496589623538</v>
      </c>
      <c r="G7968">
        <v>7959</v>
      </c>
      <c r="H7968">
        <f ca="1" t="shared" si="252"/>
        <v>0.0489193646668242</v>
      </c>
    </row>
    <row r="7969" spans="2:8">
      <c r="B7969" s="31">
        <v>35278</v>
      </c>
      <c r="C7969">
        <v>69.845306</v>
      </c>
      <c r="D7969">
        <f t="shared" si="251"/>
        <v>0.663841031779573</v>
      </c>
      <c r="E7969">
        <v>-0.0385822062258559</v>
      </c>
      <c r="G7969">
        <v>7960</v>
      </c>
      <c r="H7969">
        <f ca="1" t="shared" si="252"/>
        <v>0.0375776550415128</v>
      </c>
    </row>
    <row r="7970" spans="2:8">
      <c r="B7970" s="31">
        <v>35978</v>
      </c>
      <c r="C7970">
        <v>23.479126</v>
      </c>
      <c r="D7970">
        <f t="shared" si="251"/>
        <v>0.171537475457988</v>
      </c>
      <c r="E7970">
        <v>-0.0386074422020648</v>
      </c>
      <c r="G7970">
        <v>7961</v>
      </c>
      <c r="H7970">
        <f ca="1" t="shared" si="252"/>
        <v>-0.00931982924199943</v>
      </c>
    </row>
    <row r="7971" spans="2:8">
      <c r="B7971" s="31">
        <v>33417</v>
      </c>
      <c r="C7971">
        <v>19.451576</v>
      </c>
      <c r="D7971">
        <f t="shared" si="251"/>
        <v>-10.6026997503955</v>
      </c>
      <c r="E7971">
        <v>-0.0386743984137841</v>
      </c>
      <c r="G7971">
        <v>7962</v>
      </c>
      <c r="H7971">
        <f ca="1" t="shared" si="252"/>
        <v>-0.0134308499854815</v>
      </c>
    </row>
    <row r="7972" spans="2:8">
      <c r="B7972" s="31">
        <v>40498</v>
      </c>
      <c r="C7972">
        <v>225.690796</v>
      </c>
      <c r="D7972">
        <f t="shared" si="251"/>
        <v>0.41984083391686</v>
      </c>
      <c r="E7972">
        <v>-0.038696026398879</v>
      </c>
      <c r="G7972">
        <v>7963</v>
      </c>
      <c r="H7972">
        <f ca="1" t="shared" si="252"/>
        <v>0.0195844714560735</v>
      </c>
    </row>
    <row r="7973" spans="2:8">
      <c r="B7973" s="31">
        <v>43760</v>
      </c>
      <c r="C7973">
        <v>130.936584</v>
      </c>
      <c r="D7973">
        <f t="shared" si="251"/>
        <v>-0.284250435309966</v>
      </c>
      <c r="E7973">
        <v>-0.0387096703240708</v>
      </c>
      <c r="G7973">
        <v>7964</v>
      </c>
      <c r="H7973">
        <f ca="1" t="shared" si="252"/>
        <v>-0.00365088320883658</v>
      </c>
    </row>
    <row r="7974" spans="2:8">
      <c r="B7974" s="31">
        <v>43439</v>
      </c>
      <c r="C7974">
        <v>168.155365</v>
      </c>
      <c r="D7974">
        <f t="shared" si="251"/>
        <v>-0.486834029946056</v>
      </c>
      <c r="E7974">
        <v>-0.0387117175833196</v>
      </c>
      <c r="G7974">
        <v>7965</v>
      </c>
      <c r="H7974">
        <f ca="1" t="shared" si="252"/>
        <v>0.0066777438884063</v>
      </c>
    </row>
    <row r="7975" spans="2:8">
      <c r="B7975" s="31">
        <v>41367</v>
      </c>
      <c r="C7975">
        <v>250.019119</v>
      </c>
      <c r="D7975">
        <f t="shared" si="251"/>
        <v>0.920185767873216</v>
      </c>
      <c r="E7975">
        <v>-0.0388802665927322</v>
      </c>
      <c r="G7975">
        <v>7966</v>
      </c>
      <c r="H7975">
        <f ca="1" t="shared" si="252"/>
        <v>-0.0241881189715461</v>
      </c>
    </row>
    <row r="7976" spans="2:8">
      <c r="B7976" s="31">
        <v>37327</v>
      </c>
      <c r="C7976">
        <v>19.955084</v>
      </c>
      <c r="D7976">
        <f t="shared" si="251"/>
        <v>-0.514093801860218</v>
      </c>
      <c r="E7976">
        <v>-0.0389208083513956</v>
      </c>
      <c r="G7976">
        <v>7967</v>
      </c>
      <c r="H7976">
        <f ca="1" t="shared" si="252"/>
        <v>-0.0269478713854086</v>
      </c>
    </row>
    <row r="7977" spans="2:8">
      <c r="B7977" s="31">
        <v>35951</v>
      </c>
      <c r="C7977">
        <v>30.213869</v>
      </c>
      <c r="D7977">
        <f t="shared" si="251"/>
        <v>-0.998944756131696</v>
      </c>
      <c r="E7977">
        <v>-0.0389953368765847</v>
      </c>
      <c r="G7977">
        <v>7968</v>
      </c>
      <c r="H7977">
        <f ca="1" t="shared" si="252"/>
        <v>-0.00307347684365599</v>
      </c>
    </row>
    <row r="7978" spans="2:8">
      <c r="B7978" s="31">
        <v>35362</v>
      </c>
      <c r="C7978">
        <v>60.395855</v>
      </c>
      <c r="D7978">
        <f t="shared" si="251"/>
        <v>-3.78750329803262</v>
      </c>
      <c r="E7978">
        <v>-0.0389973450992623</v>
      </c>
      <c r="G7978">
        <v>7969</v>
      </c>
      <c r="H7978">
        <f ca="1" t="shared" si="252"/>
        <v>-0.0258800174451746</v>
      </c>
    </row>
    <row r="7979" spans="2:8">
      <c r="B7979" s="31">
        <v>41407</v>
      </c>
      <c r="C7979">
        <v>289.145355</v>
      </c>
      <c r="D7979">
        <f t="shared" si="251"/>
        <v>0.885256904784101</v>
      </c>
      <c r="E7979">
        <v>-0.0389980084584101</v>
      </c>
      <c r="G7979">
        <v>7970</v>
      </c>
      <c r="H7979">
        <f ca="1" t="shared" si="252"/>
        <v>-0.0439040615026393</v>
      </c>
    </row>
    <row r="7980" spans="2:8">
      <c r="B7980" s="31">
        <v>35948</v>
      </c>
      <c r="C7980">
        <v>33.177433</v>
      </c>
      <c r="D7980">
        <f t="shared" si="251"/>
        <v>0.727196525421361</v>
      </c>
      <c r="E7980">
        <v>-0.0389980141019348</v>
      </c>
      <c r="G7980">
        <v>7971</v>
      </c>
      <c r="H7980">
        <f ca="1" t="shared" si="252"/>
        <v>-0.00774384345867668</v>
      </c>
    </row>
    <row r="7981" spans="2:8">
      <c r="B7981" s="31">
        <v>37067</v>
      </c>
      <c r="C7981">
        <v>9.050919</v>
      </c>
      <c r="D7981">
        <f t="shared" si="251"/>
        <v>-35.3757916737516</v>
      </c>
      <c r="E7981">
        <v>-0.0390824401367418</v>
      </c>
      <c r="G7981">
        <v>7972</v>
      </c>
      <c r="H7981">
        <f ca="1" t="shared" si="252"/>
        <v>0.0298986447895406</v>
      </c>
    </row>
    <row r="7982" spans="2:8">
      <c r="B7982" s="31">
        <v>41673</v>
      </c>
      <c r="C7982">
        <v>329.234344</v>
      </c>
      <c r="D7982">
        <f t="shared" si="251"/>
        <v>0.945251944918602</v>
      </c>
      <c r="E7982">
        <v>-0.0390903143446055</v>
      </c>
      <c r="G7982">
        <v>7973</v>
      </c>
      <c r="H7982">
        <f ca="1" t="shared" si="252"/>
        <v>0.00224684366328664</v>
      </c>
    </row>
    <row r="7983" spans="2:8">
      <c r="B7983" s="31">
        <v>36728</v>
      </c>
      <c r="C7983">
        <v>18.02494</v>
      </c>
      <c r="D7983">
        <f t="shared" si="251"/>
        <v>-18.5764388674803</v>
      </c>
      <c r="E7983">
        <v>-0.0392490072089005</v>
      </c>
      <c r="G7983">
        <v>7974</v>
      </c>
      <c r="H7983">
        <f ca="1" t="shared" si="252"/>
        <v>0.0471706139972831</v>
      </c>
    </row>
    <row r="7984" spans="2:8">
      <c r="B7984" s="31">
        <v>42228</v>
      </c>
      <c r="C7984">
        <v>352.864136</v>
      </c>
      <c r="D7984">
        <f t="shared" si="251"/>
        <v>0.938435956551844</v>
      </c>
      <c r="E7984">
        <v>-0.0392736030277671</v>
      </c>
      <c r="G7984">
        <v>7975</v>
      </c>
      <c r="H7984">
        <f ca="1" t="shared" si="252"/>
        <v>-0.0152604918306765</v>
      </c>
    </row>
    <row r="7985" spans="2:8">
      <c r="B7985" s="31">
        <v>37391</v>
      </c>
      <c r="C7985">
        <v>21.723743</v>
      </c>
      <c r="D7985">
        <f t="shared" si="251"/>
        <v>-14.5430136970411</v>
      </c>
      <c r="E7985">
        <v>-0.039291939699342</v>
      </c>
      <c r="G7985">
        <v>7976</v>
      </c>
      <c r="H7985">
        <f ca="1" t="shared" si="252"/>
        <v>0.0284916812136453</v>
      </c>
    </row>
    <row r="7986" spans="2:8">
      <c r="B7986" s="31">
        <v>43175</v>
      </c>
      <c r="C7986">
        <v>337.652435</v>
      </c>
      <c r="D7986">
        <f t="shared" si="251"/>
        <v>0.670291692106411</v>
      </c>
      <c r="E7986">
        <v>-0.0392935949062531</v>
      </c>
      <c r="G7986">
        <v>7977</v>
      </c>
      <c r="H7986">
        <f ca="1" t="shared" si="252"/>
        <v>0.0203451878466398</v>
      </c>
    </row>
    <row r="7987" spans="2:8">
      <c r="B7987" s="31">
        <v>39241</v>
      </c>
      <c r="C7987">
        <v>111.326813</v>
      </c>
      <c r="D7987">
        <f t="shared" si="251"/>
        <v>0.203081893667431</v>
      </c>
      <c r="E7987">
        <v>-0.0393284500114092</v>
      </c>
      <c r="G7987">
        <v>7978</v>
      </c>
      <c r="H7987">
        <f ca="1" t="shared" si="252"/>
        <v>0.00706528210481481</v>
      </c>
    </row>
    <row r="7988" spans="2:8">
      <c r="B7988" s="31">
        <v>39608</v>
      </c>
      <c r="C7988">
        <v>88.718353</v>
      </c>
      <c r="D7988">
        <f t="shared" si="251"/>
        <v>-0.566592134549658</v>
      </c>
      <c r="E7988">
        <v>-0.0393458611658402</v>
      </c>
      <c r="G7988">
        <v>7979</v>
      </c>
      <c r="H7988">
        <f ca="1" t="shared" si="252"/>
        <v>0.0106134237100198</v>
      </c>
    </row>
    <row r="7989" spans="2:8">
      <c r="B7989" s="31">
        <v>38856</v>
      </c>
      <c r="C7989">
        <v>138.985474</v>
      </c>
      <c r="D7989">
        <f t="shared" si="251"/>
        <v>0.706993300609242</v>
      </c>
      <c r="E7989">
        <v>-0.0393585015942025</v>
      </c>
      <c r="G7989">
        <v>7980</v>
      </c>
      <c r="H7989">
        <f ca="1" t="shared" si="252"/>
        <v>0.0265779469428508</v>
      </c>
    </row>
    <row r="7990" spans="2:8">
      <c r="B7990" s="31">
        <v>35898</v>
      </c>
      <c r="C7990">
        <v>40.723675</v>
      </c>
      <c r="D7990">
        <f t="shared" si="251"/>
        <v>0.463409576861617</v>
      </c>
      <c r="E7990">
        <v>-0.0394033200589092</v>
      </c>
      <c r="G7990">
        <v>7981</v>
      </c>
      <c r="H7990">
        <f ca="1" t="shared" si="252"/>
        <v>-0.00200274535194131</v>
      </c>
    </row>
    <row r="7991" spans="2:8">
      <c r="B7991" s="31">
        <v>36269</v>
      </c>
      <c r="C7991">
        <v>21.851934</v>
      </c>
      <c r="D7991">
        <f t="shared" si="251"/>
        <v>-2.0378705610222</v>
      </c>
      <c r="E7991">
        <v>-0.0394423212151382</v>
      </c>
      <c r="G7991">
        <v>7982</v>
      </c>
      <c r="H7991">
        <f ca="1" t="shared" si="252"/>
        <v>-0.0293719911316283</v>
      </c>
    </row>
    <row r="7992" spans="2:8">
      <c r="B7992" s="31">
        <v>39637</v>
      </c>
      <c r="C7992">
        <v>66.383347</v>
      </c>
      <c r="D7992">
        <f t="shared" si="251"/>
        <v>0.659894958294284</v>
      </c>
      <c r="E7992">
        <v>-0.0394598362146459</v>
      </c>
      <c r="G7992">
        <v>7983</v>
      </c>
      <c r="H7992">
        <f ca="1" t="shared" si="252"/>
        <v>0.022984706305145</v>
      </c>
    </row>
    <row r="7993" spans="2:8">
      <c r="B7993" s="31">
        <v>37459</v>
      </c>
      <c r="C7993">
        <v>22.577311</v>
      </c>
      <c r="D7993">
        <f t="shared" si="251"/>
        <v>-11.8782973313341</v>
      </c>
      <c r="E7993">
        <v>-0.0395095323796531</v>
      </c>
      <c r="G7993">
        <v>7984</v>
      </c>
      <c r="H7993">
        <f ca="1" t="shared" si="252"/>
        <v>0.0168865865450781</v>
      </c>
    </row>
    <row r="7994" spans="2:8">
      <c r="B7994" s="31">
        <v>41031</v>
      </c>
      <c r="C7994">
        <v>290.757324</v>
      </c>
      <c r="D7994">
        <f t="shared" si="251"/>
        <v>0.259356772041278</v>
      </c>
      <c r="E7994">
        <v>-0.039572980799617</v>
      </c>
      <c r="G7994">
        <v>7985</v>
      </c>
      <c r="H7994">
        <f ca="1" t="shared" si="252"/>
        <v>0.0264043009825493</v>
      </c>
    </row>
    <row r="7995" spans="2:8">
      <c r="B7995" s="31">
        <v>40571</v>
      </c>
      <c r="C7995">
        <v>215.347443</v>
      </c>
      <c r="D7995">
        <f t="shared" si="251"/>
        <v>0.422248835339085</v>
      </c>
      <c r="E7995">
        <v>-0.0395984269940926</v>
      </c>
      <c r="G7995">
        <v>7986</v>
      </c>
      <c r="H7995">
        <f ca="1" t="shared" si="252"/>
        <v>0.0163396789629603</v>
      </c>
    </row>
    <row r="7996" spans="2:8">
      <c r="B7996" s="31">
        <v>39155</v>
      </c>
      <c r="C7996">
        <v>124.417236</v>
      </c>
      <c r="D7996">
        <f t="shared" si="251"/>
        <v>0.697566372556291</v>
      </c>
      <c r="E7996">
        <v>-0.0396019889077104</v>
      </c>
      <c r="G7996">
        <v>7987</v>
      </c>
      <c r="H7996">
        <f ca="1" t="shared" si="252"/>
        <v>-0.00618139219241036</v>
      </c>
    </row>
    <row r="7997" spans="2:8">
      <c r="B7997" s="31">
        <v>36385</v>
      </c>
      <c r="C7997">
        <v>37.627956</v>
      </c>
      <c r="D7997">
        <f t="shared" si="251"/>
        <v>0.564003317108163</v>
      </c>
      <c r="E7997">
        <v>-0.0397273240140921</v>
      </c>
      <c r="G7997">
        <v>7988</v>
      </c>
      <c r="H7997">
        <f ca="1" t="shared" si="252"/>
        <v>0.0609461122336939</v>
      </c>
    </row>
    <row r="7998" spans="2:8">
      <c r="B7998" s="31">
        <v>36096</v>
      </c>
      <c r="C7998">
        <v>16.405664</v>
      </c>
      <c r="D7998">
        <f t="shared" si="251"/>
        <v>-8.30213193443435</v>
      </c>
      <c r="E7998">
        <v>-0.0398551987898813</v>
      </c>
      <c r="G7998">
        <v>7989</v>
      </c>
      <c r="H7998">
        <f ca="1" t="shared" si="252"/>
        <v>0.0188245866467027</v>
      </c>
    </row>
    <row r="7999" spans="2:8">
      <c r="B7999" s="31">
        <v>38814</v>
      </c>
      <c r="C7999">
        <v>152.607651</v>
      </c>
      <c r="D7999">
        <f t="shared" si="251"/>
        <v>0.760854119954969</v>
      </c>
      <c r="E7999">
        <v>-0.0398878297392835</v>
      </c>
      <c r="G7999">
        <v>7990</v>
      </c>
      <c r="H7999">
        <f ca="1" t="shared" si="252"/>
        <v>0.00519335502743767</v>
      </c>
    </row>
    <row r="8000" spans="2:8">
      <c r="B8000" s="31">
        <v>36370</v>
      </c>
      <c r="C8000">
        <v>36.495491</v>
      </c>
      <c r="D8000">
        <f t="shared" si="251"/>
        <v>-7.33762381769299</v>
      </c>
      <c r="E8000">
        <v>-0.0399255897118907</v>
      </c>
      <c r="G8000">
        <v>7991</v>
      </c>
      <c r="H8000">
        <f ca="1" t="shared" si="252"/>
        <v>0.0442556665646025</v>
      </c>
    </row>
    <row r="8001" spans="2:8">
      <c r="B8001" s="31">
        <v>42424</v>
      </c>
      <c r="C8001">
        <v>304.285675</v>
      </c>
      <c r="D8001">
        <f t="shared" si="251"/>
        <v>0.933712308343138</v>
      </c>
      <c r="E8001">
        <v>-0.039993450233896</v>
      </c>
      <c r="G8001">
        <v>7992</v>
      </c>
      <c r="H8001">
        <f ca="1" t="shared" si="252"/>
        <v>-0.0557998850973103</v>
      </c>
    </row>
    <row r="8002" spans="2:8">
      <c r="B8002" s="31">
        <v>37334</v>
      </c>
      <c r="C8002">
        <v>20.170395</v>
      </c>
      <c r="D8002">
        <f t="shared" si="251"/>
        <v>-24.1136971784638</v>
      </c>
      <c r="E8002">
        <v>-0.0400306488792114</v>
      </c>
      <c r="G8002">
        <v>7993</v>
      </c>
      <c r="H8002">
        <f ca="1" t="shared" si="252"/>
        <v>-0.0183190552487717</v>
      </c>
    </row>
    <row r="8003" spans="2:8">
      <c r="B8003" s="31">
        <v>44518</v>
      </c>
      <c r="C8003">
        <v>506.553192</v>
      </c>
      <c r="D8003">
        <f t="shared" si="251"/>
        <v>0.860943665714775</v>
      </c>
      <c r="E8003">
        <v>-0.0401216719605627</v>
      </c>
      <c r="G8003">
        <v>7994</v>
      </c>
      <c r="H8003">
        <f ca="1" t="shared" si="252"/>
        <v>-0.0161867354787092</v>
      </c>
    </row>
    <row r="8004" spans="2:8">
      <c r="B8004" s="31">
        <v>35311</v>
      </c>
      <c r="C8004">
        <v>70.43943</v>
      </c>
      <c r="D8004">
        <f t="shared" si="251"/>
        <v>-0.700088175046277</v>
      </c>
      <c r="E8004">
        <v>-0.0401646918494372</v>
      </c>
      <c r="G8004">
        <v>7995</v>
      </c>
      <c r="H8004">
        <f ca="1" t="shared" si="252"/>
        <v>0.0567510811147833</v>
      </c>
    </row>
    <row r="8005" spans="2:8">
      <c r="B8005" s="31">
        <v>38880</v>
      </c>
      <c r="C8005">
        <v>119.753242</v>
      </c>
      <c r="D8005">
        <f t="shared" si="251"/>
        <v>0.843851383998439</v>
      </c>
      <c r="E8005">
        <v>-0.0401840060413562</v>
      </c>
      <c r="G8005">
        <v>7996</v>
      </c>
      <c r="H8005">
        <f ca="1" t="shared" si="252"/>
        <v>-0.0430327411938193</v>
      </c>
    </row>
    <row r="8006" spans="2:8">
      <c r="B8006" s="31">
        <v>34072</v>
      </c>
      <c r="C8006">
        <v>18.699303</v>
      </c>
      <c r="D8006">
        <f t="shared" si="251"/>
        <v>-7.64448332646409</v>
      </c>
      <c r="E8006">
        <v>-0.0402300021556953</v>
      </c>
      <c r="G8006">
        <v>7997</v>
      </c>
      <c r="H8006">
        <f ca="1" t="shared" si="252"/>
        <v>0.0295325108643426</v>
      </c>
    </row>
    <row r="8007" spans="2:8">
      <c r="B8007" s="31">
        <v>43440</v>
      </c>
      <c r="C8007">
        <v>161.645813</v>
      </c>
      <c r="D8007">
        <f t="shared" si="251"/>
        <v>0.795896915684417</v>
      </c>
      <c r="E8007">
        <v>-0.0402704646609064</v>
      </c>
      <c r="G8007">
        <v>7998</v>
      </c>
      <c r="H8007">
        <f ca="1" t="shared" si="252"/>
        <v>-0.00493378684628525</v>
      </c>
    </row>
    <row r="8008" spans="2:8">
      <c r="B8008" s="31">
        <v>36494</v>
      </c>
      <c r="C8008">
        <v>32.992409</v>
      </c>
      <c r="D8008">
        <f t="shared" si="251"/>
        <v>-11.6395568750375</v>
      </c>
      <c r="E8008">
        <v>-0.0402747795712643</v>
      </c>
      <c r="G8008">
        <v>7999</v>
      </c>
      <c r="H8008">
        <f ca="1" t="shared" si="252"/>
        <v>-0.0267732721047407</v>
      </c>
    </row>
    <row r="8009" spans="2:8">
      <c r="B8009" s="31">
        <v>42860</v>
      </c>
      <c r="C8009">
        <v>417.00943</v>
      </c>
      <c r="D8009">
        <f t="shared" si="251"/>
        <v>0.696488654944805</v>
      </c>
      <c r="E8009">
        <v>-0.0402765112529949</v>
      </c>
      <c r="G8009">
        <v>8000</v>
      </c>
      <c r="H8009">
        <f ca="1" t="shared" si="252"/>
        <v>-0.0204606773575515</v>
      </c>
    </row>
    <row r="8010" spans="2:8">
      <c r="B8010" s="31">
        <v>38909</v>
      </c>
      <c r="C8010">
        <v>126.567093</v>
      </c>
      <c r="D8010">
        <f t="shared" ref="D8010:D8073" si="253">(C8010-C8011)/C8010</f>
        <v>0.394358879681309</v>
      </c>
      <c r="E8010">
        <v>-0.0403173042775029</v>
      </c>
      <c r="G8010">
        <v>8001</v>
      </c>
      <c r="H8010">
        <f ca="1" t="shared" si="252"/>
        <v>-0.00169419169358714</v>
      </c>
    </row>
    <row r="8011" spans="2:8">
      <c r="B8011" s="31">
        <v>38006</v>
      </c>
      <c r="C8011">
        <v>76.654236</v>
      </c>
      <c r="D8011">
        <f t="shared" si="253"/>
        <v>0.277531929220454</v>
      </c>
      <c r="E8011">
        <v>-0.0403191938407683</v>
      </c>
      <c r="G8011">
        <v>8002</v>
      </c>
      <c r="H8011">
        <f ca="1" t="shared" ref="H8011:H8074" si="254">_xlfn.NORM.INV(RAND(),N$12,N$13)</f>
        <v>-0.0266486689196312</v>
      </c>
    </row>
    <row r="8012" spans="2:8">
      <c r="B8012" s="31">
        <v>35009</v>
      </c>
      <c r="C8012">
        <v>55.380238</v>
      </c>
      <c r="D8012">
        <f t="shared" si="253"/>
        <v>-0.307668052997533</v>
      </c>
      <c r="E8012">
        <v>-0.040403853085644</v>
      </c>
      <c r="G8012">
        <v>8003</v>
      </c>
      <c r="H8012">
        <f ca="1" t="shared" si="254"/>
        <v>-0.0650201965384036</v>
      </c>
    </row>
    <row r="8013" spans="2:8">
      <c r="B8013" s="31">
        <v>38117</v>
      </c>
      <c r="C8013">
        <v>72.418968</v>
      </c>
      <c r="D8013">
        <f t="shared" si="253"/>
        <v>-2.90813202419565</v>
      </c>
      <c r="E8013">
        <v>-0.0404845178130678</v>
      </c>
      <c r="G8013">
        <v>8004</v>
      </c>
      <c r="H8013">
        <f ca="1" t="shared" si="254"/>
        <v>0.00999716674171619</v>
      </c>
    </row>
    <row r="8014" spans="2:8">
      <c r="B8014" s="31">
        <v>41037</v>
      </c>
      <c r="C8014">
        <v>283.022888</v>
      </c>
      <c r="D8014">
        <f t="shared" si="253"/>
        <v>0.705738883563368</v>
      </c>
      <c r="E8014">
        <v>-0.0404857892623863</v>
      </c>
      <c r="G8014">
        <v>8005</v>
      </c>
      <c r="H8014">
        <f ca="1" t="shared" si="254"/>
        <v>-0.0189697463118977</v>
      </c>
    </row>
    <row r="8015" spans="2:8">
      <c r="B8015" s="31">
        <v>43965</v>
      </c>
      <c r="C8015">
        <v>83.282631</v>
      </c>
      <c r="D8015">
        <f t="shared" si="253"/>
        <v>0.220763678803567</v>
      </c>
      <c r="E8015">
        <v>-0.0405726615433176</v>
      </c>
      <c r="G8015">
        <v>8006</v>
      </c>
      <c r="H8015">
        <f ca="1" t="shared" si="254"/>
        <v>0.0326298304186891</v>
      </c>
    </row>
    <row r="8016" spans="2:8">
      <c r="B8016" s="31">
        <v>43924</v>
      </c>
      <c r="C8016">
        <v>64.896851</v>
      </c>
      <c r="D8016">
        <f t="shared" si="253"/>
        <v>0.396321433223316</v>
      </c>
      <c r="E8016">
        <v>-0.0405817533427007</v>
      </c>
      <c r="G8016">
        <v>8007</v>
      </c>
      <c r="H8016">
        <f ca="1" t="shared" si="254"/>
        <v>0.00183787311362243</v>
      </c>
    </row>
    <row r="8017" spans="2:8">
      <c r="B8017" s="31">
        <v>35807</v>
      </c>
      <c r="C8017">
        <v>39.176838</v>
      </c>
      <c r="D8017">
        <f t="shared" si="253"/>
        <v>-6.53694055145543</v>
      </c>
      <c r="E8017">
        <v>-0.0405904631711217</v>
      </c>
      <c r="G8017">
        <v>8008</v>
      </c>
      <c r="H8017">
        <f ca="1" t="shared" si="254"/>
        <v>0.00918233188135767</v>
      </c>
    </row>
    <row r="8018" spans="2:8">
      <c r="B8018" s="31">
        <v>41505</v>
      </c>
      <c r="C8018">
        <v>295.273499</v>
      </c>
      <c r="D8018">
        <f t="shared" si="253"/>
        <v>0.91114783043906</v>
      </c>
      <c r="E8018">
        <v>-0.0406031832880471</v>
      </c>
      <c r="G8018">
        <v>8009</v>
      </c>
      <c r="H8018">
        <f ca="1" t="shared" si="254"/>
        <v>0.0417404172902264</v>
      </c>
    </row>
    <row r="8019" spans="2:8">
      <c r="B8019" s="31">
        <v>36312</v>
      </c>
      <c r="C8019">
        <v>26.235691</v>
      </c>
      <c r="D8019">
        <f t="shared" si="253"/>
        <v>0.260202332768746</v>
      </c>
      <c r="E8019">
        <v>-0.040781658847865</v>
      </c>
      <c r="G8019">
        <v>8010</v>
      </c>
      <c r="H8019">
        <f ca="1" t="shared" si="254"/>
        <v>-0.0146018586574354</v>
      </c>
    </row>
    <row r="8020" spans="2:8">
      <c r="B8020" s="31">
        <v>37321</v>
      </c>
      <c r="C8020">
        <v>19.409103</v>
      </c>
      <c r="D8020">
        <f t="shared" si="253"/>
        <v>-7.61683906773023</v>
      </c>
      <c r="E8020">
        <v>-0.0408085319553407</v>
      </c>
      <c r="G8020">
        <v>8011</v>
      </c>
      <c r="H8020">
        <f ca="1" t="shared" si="254"/>
        <v>-0.000754069273477211</v>
      </c>
    </row>
    <row r="8021" spans="2:8">
      <c r="B8021" s="31">
        <v>40864</v>
      </c>
      <c r="C8021">
        <v>167.245117</v>
      </c>
      <c r="D8021">
        <f t="shared" si="253"/>
        <v>0.858633833835639</v>
      </c>
      <c r="E8021">
        <v>-0.0408223099272908</v>
      </c>
      <c r="G8021">
        <v>8012</v>
      </c>
      <c r="H8021">
        <f ca="1" t="shared" si="254"/>
        <v>0.0397914954079588</v>
      </c>
    </row>
    <row r="8022" spans="2:8">
      <c r="B8022" s="31">
        <v>33568</v>
      </c>
      <c r="C8022">
        <v>23.642801</v>
      </c>
      <c r="D8022">
        <f t="shared" si="253"/>
        <v>-15.6437751178467</v>
      </c>
      <c r="E8022">
        <v>-0.040908943064741</v>
      </c>
      <c r="G8022">
        <v>8013</v>
      </c>
      <c r="H8022">
        <f ca="1" t="shared" si="254"/>
        <v>-0.0165296554326723</v>
      </c>
    </row>
    <row r="8023" spans="2:8">
      <c r="B8023" s="31">
        <v>44844</v>
      </c>
      <c r="C8023">
        <v>393.505463</v>
      </c>
      <c r="D8023">
        <f t="shared" si="253"/>
        <v>0.811204926016491</v>
      </c>
      <c r="E8023">
        <v>-0.0409142350331232</v>
      </c>
      <c r="G8023">
        <v>8014</v>
      </c>
      <c r="H8023">
        <f ca="1" t="shared" si="254"/>
        <v>-0.0140917205596683</v>
      </c>
    </row>
    <row r="8024" spans="2:8">
      <c r="B8024" s="31">
        <v>38061</v>
      </c>
      <c r="C8024">
        <v>74.291893</v>
      </c>
      <c r="D8024">
        <f t="shared" si="253"/>
        <v>-5.05925553680534</v>
      </c>
      <c r="E8024">
        <v>-0.0409528533618062</v>
      </c>
      <c r="G8024">
        <v>8015</v>
      </c>
      <c r="H8024">
        <f ca="1" t="shared" si="254"/>
        <v>0.0363978267954885</v>
      </c>
    </row>
    <row r="8025" spans="2:8">
      <c r="B8025" s="31">
        <v>42698</v>
      </c>
      <c r="C8025">
        <v>450.153564</v>
      </c>
      <c r="D8025">
        <f t="shared" si="253"/>
        <v>0.942029627027456</v>
      </c>
      <c r="E8025">
        <v>-0.0409536355464688</v>
      </c>
      <c r="G8025">
        <v>8016</v>
      </c>
      <c r="H8025">
        <f ca="1" t="shared" si="254"/>
        <v>-0.00579143887430565</v>
      </c>
    </row>
    <row r="8026" spans="2:8">
      <c r="B8026" s="31">
        <v>39846</v>
      </c>
      <c r="C8026">
        <v>26.09557</v>
      </c>
      <c r="D8026">
        <f t="shared" si="253"/>
        <v>-0.204693325342194</v>
      </c>
      <c r="E8026">
        <v>-0.0410433648316555</v>
      </c>
      <c r="G8026">
        <v>8017</v>
      </c>
      <c r="H8026">
        <f ca="1" t="shared" si="254"/>
        <v>0.00629833971572611</v>
      </c>
    </row>
    <row r="8027" spans="2:8">
      <c r="B8027" s="31">
        <v>36529</v>
      </c>
      <c r="C8027">
        <v>31.437159</v>
      </c>
      <c r="D8027">
        <f t="shared" si="253"/>
        <v>0.64262591285682</v>
      </c>
      <c r="E8027">
        <v>-0.0410663380873569</v>
      </c>
      <c r="G8027">
        <v>8018</v>
      </c>
      <c r="H8027">
        <f ca="1" t="shared" si="254"/>
        <v>0.0170013440539848</v>
      </c>
    </row>
    <row r="8028" spans="2:8">
      <c r="B8028" s="31">
        <v>36966</v>
      </c>
      <c r="C8028">
        <v>11.234826</v>
      </c>
      <c r="D8028">
        <f t="shared" si="253"/>
        <v>-0.396570360769272</v>
      </c>
      <c r="E8028">
        <v>-0.0410679257515871</v>
      </c>
      <c r="G8028">
        <v>8019</v>
      </c>
      <c r="H8028">
        <f ca="1" t="shared" si="254"/>
        <v>0.0359499519354778</v>
      </c>
    </row>
    <row r="8029" spans="2:8">
      <c r="B8029" s="31">
        <v>33304</v>
      </c>
      <c r="C8029">
        <v>15.690225</v>
      </c>
      <c r="D8029">
        <f t="shared" si="253"/>
        <v>-16.6942134354351</v>
      </c>
      <c r="E8029">
        <v>-0.0410955865833664</v>
      </c>
      <c r="G8029">
        <v>8020</v>
      </c>
      <c r="H8029">
        <f ca="1" t="shared" si="254"/>
        <v>0.0009714366201392</v>
      </c>
    </row>
    <row r="8030" spans="2:8">
      <c r="B8030" s="31">
        <v>41397</v>
      </c>
      <c r="C8030">
        <v>277.62619</v>
      </c>
      <c r="D8030">
        <f t="shared" si="253"/>
        <v>0.868388212942014</v>
      </c>
      <c r="E8030">
        <v>-0.0411415327927095</v>
      </c>
      <c r="G8030">
        <v>8021</v>
      </c>
      <c r="H8030">
        <f ca="1" t="shared" si="254"/>
        <v>-0.0270201995776698</v>
      </c>
    </row>
    <row r="8031" spans="2:8">
      <c r="B8031" s="31">
        <v>33750</v>
      </c>
      <c r="C8031">
        <v>36.538879</v>
      </c>
      <c r="D8031">
        <f t="shared" si="253"/>
        <v>-0.150022555426509</v>
      </c>
      <c r="E8031">
        <v>-0.0411764137591632</v>
      </c>
      <c r="G8031">
        <v>8022</v>
      </c>
      <c r="H8031">
        <f ca="1" t="shared" si="254"/>
        <v>-0.0672991659987676</v>
      </c>
    </row>
    <row r="8032" spans="2:8">
      <c r="B8032" s="31">
        <v>34514</v>
      </c>
      <c r="C8032">
        <v>42.020535</v>
      </c>
      <c r="D8032">
        <f t="shared" si="253"/>
        <v>0.329947060407489</v>
      </c>
      <c r="E8032">
        <v>-0.0412371475041905</v>
      </c>
      <c r="G8032">
        <v>8023</v>
      </c>
      <c r="H8032">
        <f ca="1" t="shared" si="254"/>
        <v>-0.0212038729304364</v>
      </c>
    </row>
    <row r="8033" spans="2:8">
      <c r="B8033" s="31">
        <v>39826</v>
      </c>
      <c r="C8033">
        <v>28.155983</v>
      </c>
      <c r="D8033">
        <f t="shared" si="253"/>
        <v>-0.578826745278259</v>
      </c>
      <c r="E8033">
        <v>-0.0412636632150261</v>
      </c>
      <c r="G8033">
        <v>8024</v>
      </c>
      <c r="H8033">
        <f ca="1" t="shared" si="254"/>
        <v>-0.0389048216191751</v>
      </c>
    </row>
    <row r="8034" spans="2:8">
      <c r="B8034" s="31">
        <v>35892</v>
      </c>
      <c r="C8034">
        <v>44.453419</v>
      </c>
      <c r="D8034">
        <f t="shared" si="253"/>
        <v>0.681705719868251</v>
      </c>
      <c r="E8034">
        <v>-0.0413009402043969</v>
      </c>
      <c r="G8034">
        <v>8025</v>
      </c>
      <c r="H8034">
        <f ca="1" t="shared" si="254"/>
        <v>0.0142356628386042</v>
      </c>
    </row>
    <row r="8035" spans="2:8">
      <c r="B8035" s="31">
        <v>36955</v>
      </c>
      <c r="C8035">
        <v>14.149269</v>
      </c>
      <c r="D8035">
        <f t="shared" si="253"/>
        <v>-7.74352915334354</v>
      </c>
      <c r="E8035">
        <v>-0.0413044659762988</v>
      </c>
      <c r="G8035">
        <v>8026</v>
      </c>
      <c r="H8035">
        <f ca="1" t="shared" si="254"/>
        <v>-0.0135324303689187</v>
      </c>
    </row>
    <row r="8036" spans="2:8">
      <c r="B8036" s="31">
        <v>38912</v>
      </c>
      <c r="C8036">
        <v>123.714546</v>
      </c>
      <c r="D8036">
        <f t="shared" si="253"/>
        <v>0.0199683471335699</v>
      </c>
      <c r="E8036">
        <v>-0.0413144546478796</v>
      </c>
      <c r="G8036">
        <v>8027</v>
      </c>
      <c r="H8036">
        <f ca="1" t="shared" si="254"/>
        <v>-0.02538493276861</v>
      </c>
    </row>
    <row r="8037" spans="2:8">
      <c r="B8037" s="31">
        <v>39498</v>
      </c>
      <c r="C8037">
        <v>121.244171</v>
      </c>
      <c r="D8037">
        <f t="shared" si="253"/>
        <v>-1.54533570112826</v>
      </c>
      <c r="E8037">
        <v>-0.0413201472588732</v>
      </c>
      <c r="G8037">
        <v>8028</v>
      </c>
      <c r="H8037">
        <f ca="1" t="shared" si="254"/>
        <v>0.021705724247704</v>
      </c>
    </row>
    <row r="8038" spans="2:8">
      <c r="B8038" s="31">
        <v>42409</v>
      </c>
      <c r="C8038">
        <v>308.607117</v>
      </c>
      <c r="D8038">
        <f t="shared" si="253"/>
        <v>-0.184179222930883</v>
      </c>
      <c r="E8038">
        <v>-0.0413648010586871</v>
      </c>
      <c r="G8038">
        <v>8029</v>
      </c>
      <c r="H8038">
        <f ca="1" t="shared" si="254"/>
        <v>0.0166201380942315</v>
      </c>
    </row>
    <row r="8039" spans="2:8">
      <c r="B8039" s="31">
        <v>41564</v>
      </c>
      <c r="C8039">
        <v>365.446136</v>
      </c>
      <c r="D8039">
        <f t="shared" si="253"/>
        <v>-0.08412360392285</v>
      </c>
      <c r="E8039">
        <v>-0.041376579228628</v>
      </c>
      <c r="G8039">
        <v>8030</v>
      </c>
      <c r="H8039">
        <f ca="1" t="shared" si="254"/>
        <v>-0.0823710180157648</v>
      </c>
    </row>
    <row r="8040" spans="2:8">
      <c r="B8040" s="31">
        <v>44700</v>
      </c>
      <c r="C8040">
        <v>396.188782</v>
      </c>
      <c r="D8040">
        <f t="shared" si="253"/>
        <v>0.663030489338792</v>
      </c>
      <c r="E8040">
        <v>-0.0413896171345911</v>
      </c>
      <c r="G8040">
        <v>8031</v>
      </c>
      <c r="H8040">
        <f ca="1" t="shared" si="254"/>
        <v>0.00953787360340156</v>
      </c>
    </row>
    <row r="8041" spans="2:8">
      <c r="B8041" s="31">
        <v>40330</v>
      </c>
      <c r="C8041">
        <v>133.50354</v>
      </c>
      <c r="D8041">
        <f t="shared" si="253"/>
        <v>0.865388505802917</v>
      </c>
      <c r="E8041">
        <v>-0.0414511480369736</v>
      </c>
      <c r="G8041">
        <v>8032</v>
      </c>
      <c r="H8041">
        <f ca="1" t="shared" si="254"/>
        <v>-0.0352576853290318</v>
      </c>
    </row>
    <row r="8042" spans="2:8">
      <c r="B8042" s="31">
        <v>37284</v>
      </c>
      <c r="C8042">
        <v>17.971111</v>
      </c>
      <c r="D8042">
        <f t="shared" si="253"/>
        <v>-2.40512854213632</v>
      </c>
      <c r="E8042">
        <v>-0.0415061150086936</v>
      </c>
      <c r="G8042">
        <v>8033</v>
      </c>
      <c r="H8042">
        <f ca="1" t="shared" si="254"/>
        <v>-0.00667214857304706</v>
      </c>
    </row>
    <row r="8043" spans="2:8">
      <c r="B8043" s="31">
        <v>35625</v>
      </c>
      <c r="C8043">
        <v>61.193943</v>
      </c>
      <c r="D8043">
        <f t="shared" si="253"/>
        <v>0.659363966789981</v>
      </c>
      <c r="E8043">
        <v>-0.041577644375686</v>
      </c>
      <c r="G8043">
        <v>8034</v>
      </c>
      <c r="H8043">
        <f ca="1" t="shared" si="254"/>
        <v>0.0396770936560978</v>
      </c>
    </row>
    <row r="8044" spans="2:8">
      <c r="B8044" s="31">
        <v>36657</v>
      </c>
      <c r="C8044">
        <v>20.844862</v>
      </c>
      <c r="D8044">
        <f t="shared" si="253"/>
        <v>-19.1460303742956</v>
      </c>
      <c r="E8044">
        <v>-0.0416517509206826</v>
      </c>
      <c r="G8044">
        <v>8035</v>
      </c>
      <c r="H8044">
        <f ca="1" t="shared" si="254"/>
        <v>0.00927697527484628</v>
      </c>
    </row>
    <row r="8045" spans="2:8">
      <c r="B8045" s="31">
        <v>43049</v>
      </c>
      <c r="C8045">
        <v>419.941223</v>
      </c>
      <c r="D8045">
        <f t="shared" si="253"/>
        <v>0.943457091851161</v>
      </c>
      <c r="E8045">
        <v>-0.0416518599318362</v>
      </c>
      <c r="G8045">
        <v>8036</v>
      </c>
      <c r="H8045">
        <f ca="1" t="shared" si="254"/>
        <v>-0.0199721465600239</v>
      </c>
    </row>
    <row r="8046" spans="2:8">
      <c r="B8046" s="31">
        <v>39861</v>
      </c>
      <c r="C8046">
        <v>23.744698</v>
      </c>
      <c r="D8046">
        <f t="shared" si="253"/>
        <v>0.13101788028637</v>
      </c>
      <c r="E8046">
        <v>-0.0416664806602299</v>
      </c>
      <c r="G8046">
        <v>8037</v>
      </c>
      <c r="H8046">
        <f ca="1" t="shared" si="254"/>
        <v>0.0306708064970802</v>
      </c>
    </row>
    <row r="8047" spans="2:8">
      <c r="B8047" s="31">
        <v>33921</v>
      </c>
      <c r="C8047">
        <v>20.633718</v>
      </c>
      <c r="D8047">
        <f t="shared" si="253"/>
        <v>-14.8182531136657</v>
      </c>
      <c r="E8047">
        <v>-0.0416667514793021</v>
      </c>
      <c r="G8047">
        <v>8038</v>
      </c>
      <c r="H8047">
        <f ca="1" t="shared" si="254"/>
        <v>-0.0172214239444859</v>
      </c>
    </row>
    <row r="8048" spans="2:8">
      <c r="B8048" s="31">
        <v>42390</v>
      </c>
      <c r="C8048">
        <v>326.389374</v>
      </c>
      <c r="D8048">
        <f t="shared" si="253"/>
        <v>0.922189078373612</v>
      </c>
      <c r="E8048">
        <v>-0.0416983366621488</v>
      </c>
      <c r="G8048">
        <v>8039</v>
      </c>
      <c r="H8048">
        <f ca="1" t="shared" si="254"/>
        <v>0.0160971126935376</v>
      </c>
    </row>
    <row r="8049" spans="2:8">
      <c r="B8049" s="31">
        <v>39834</v>
      </c>
      <c r="C8049">
        <v>25.396658</v>
      </c>
      <c r="D8049">
        <f t="shared" si="253"/>
        <v>-4.00500368985557</v>
      </c>
      <c r="E8049">
        <v>-0.0418156199922054</v>
      </c>
      <c r="G8049">
        <v>8040</v>
      </c>
      <c r="H8049">
        <f ca="1" t="shared" si="254"/>
        <v>-0.0417402196987339</v>
      </c>
    </row>
    <row r="8050" spans="2:8">
      <c r="B8050" s="31">
        <v>43731</v>
      </c>
      <c r="C8050">
        <v>127.110367</v>
      </c>
      <c r="D8050">
        <f t="shared" si="253"/>
        <v>-2.01637022257988</v>
      </c>
      <c r="E8050">
        <v>-0.0418294363039642</v>
      </c>
      <c r="G8050">
        <v>8041</v>
      </c>
      <c r="H8050">
        <f ca="1" t="shared" si="254"/>
        <v>0.00217162730870946</v>
      </c>
    </row>
    <row r="8051" spans="2:8">
      <c r="B8051" s="31">
        <v>42199</v>
      </c>
      <c r="C8051">
        <v>383.411926</v>
      </c>
      <c r="D8051">
        <f t="shared" si="253"/>
        <v>0.94646423961262</v>
      </c>
      <c r="E8051">
        <v>-0.0418447129889226</v>
      </c>
      <c r="G8051">
        <v>8042</v>
      </c>
      <c r="H8051">
        <f ca="1" t="shared" si="254"/>
        <v>-0.000636435004321216</v>
      </c>
    </row>
    <row r="8052" spans="2:8">
      <c r="B8052" s="31">
        <v>34001</v>
      </c>
      <c r="C8052">
        <v>20.526249</v>
      </c>
      <c r="D8052">
        <f t="shared" si="253"/>
        <v>0.374362018116413</v>
      </c>
      <c r="E8052">
        <v>-0.0418847593634862</v>
      </c>
      <c r="G8052">
        <v>8043</v>
      </c>
      <c r="H8052">
        <f ca="1" t="shared" si="254"/>
        <v>0.00856152329309185</v>
      </c>
    </row>
    <row r="8053" spans="2:8">
      <c r="B8053" s="31">
        <v>36886</v>
      </c>
      <c r="C8053">
        <v>12.842001</v>
      </c>
      <c r="D8053">
        <f t="shared" si="253"/>
        <v>0.114970089162896</v>
      </c>
      <c r="E8053">
        <v>-0.0419160534250075</v>
      </c>
      <c r="G8053">
        <v>8044</v>
      </c>
      <c r="H8053">
        <f ca="1" t="shared" si="254"/>
        <v>-0.00290818858158452</v>
      </c>
    </row>
    <row r="8054" spans="2:8">
      <c r="B8054" s="31">
        <v>37049</v>
      </c>
      <c r="C8054">
        <v>11.365555</v>
      </c>
      <c r="D8054">
        <f t="shared" si="253"/>
        <v>-0.402570837939722</v>
      </c>
      <c r="E8054">
        <v>-0.0419483254447319</v>
      </c>
      <c r="G8054">
        <v>8045</v>
      </c>
      <c r="H8054">
        <f ca="1" t="shared" si="254"/>
        <v>0.0358931861538753</v>
      </c>
    </row>
    <row r="8055" spans="2:8">
      <c r="B8055" s="31">
        <v>36733</v>
      </c>
      <c r="C8055">
        <v>15.940996</v>
      </c>
      <c r="D8055">
        <f t="shared" si="253"/>
        <v>-6.07844497294899</v>
      </c>
      <c r="E8055">
        <v>-0.0419682684820949</v>
      </c>
      <c r="G8055">
        <v>8046</v>
      </c>
      <c r="H8055">
        <f ca="1" t="shared" si="254"/>
        <v>-0.0358206342507415</v>
      </c>
    </row>
    <row r="8056" spans="2:8">
      <c r="B8056" s="31">
        <v>39590</v>
      </c>
      <c r="C8056">
        <v>112.837463</v>
      </c>
      <c r="D8056">
        <f t="shared" si="253"/>
        <v>-1.84810186666462</v>
      </c>
      <c r="E8056">
        <v>-0.0419787087910688</v>
      </c>
      <c r="G8056">
        <v>8047</v>
      </c>
      <c r="H8056">
        <f ca="1" t="shared" si="254"/>
        <v>-0.0160685651742541</v>
      </c>
    </row>
    <row r="8057" spans="2:8">
      <c r="B8057" s="31">
        <v>42408</v>
      </c>
      <c r="C8057">
        <v>321.372589</v>
      </c>
      <c r="D8057">
        <f t="shared" si="253"/>
        <v>0.410361877502876</v>
      </c>
      <c r="E8057">
        <v>-0.042040268717504</v>
      </c>
      <c r="G8057">
        <v>8048</v>
      </c>
      <c r="H8057">
        <f ca="1" t="shared" si="254"/>
        <v>-0.0195200132664598</v>
      </c>
    </row>
    <row r="8058" spans="2:8">
      <c r="B8058" s="31">
        <v>40847</v>
      </c>
      <c r="C8058">
        <v>189.49353</v>
      </c>
      <c r="D8058">
        <f t="shared" si="253"/>
        <v>0.851979326154302</v>
      </c>
      <c r="E8058">
        <v>-0.0420761595395896</v>
      </c>
      <c r="G8058">
        <v>8049</v>
      </c>
      <c r="H8058">
        <f ca="1" t="shared" si="254"/>
        <v>0.0244010085979574</v>
      </c>
    </row>
    <row r="8059" spans="2:8">
      <c r="B8059" s="31">
        <v>33841</v>
      </c>
      <c r="C8059">
        <v>28.04896</v>
      </c>
      <c r="D8059">
        <f t="shared" si="253"/>
        <v>-7.51072645830719</v>
      </c>
      <c r="E8059">
        <v>-0.042145305922216</v>
      </c>
      <c r="G8059">
        <v>8050</v>
      </c>
      <c r="H8059">
        <f ca="1" t="shared" si="254"/>
        <v>-0.0321156149018118</v>
      </c>
    </row>
    <row r="8060" spans="2:8">
      <c r="B8060" s="31">
        <v>43367</v>
      </c>
      <c r="C8060">
        <v>238.717026</v>
      </c>
      <c r="D8060">
        <f t="shared" si="253"/>
        <v>0.875779522320289</v>
      </c>
      <c r="E8060">
        <v>-0.0422564790162894</v>
      </c>
      <c r="G8060">
        <v>8051</v>
      </c>
      <c r="H8060">
        <f ca="1" t="shared" si="254"/>
        <v>-0.0190759402482509</v>
      </c>
    </row>
    <row r="8061" spans="2:8">
      <c r="B8061" s="31">
        <v>36206</v>
      </c>
      <c r="C8061">
        <v>29.653543</v>
      </c>
      <c r="D8061">
        <f t="shared" si="253"/>
        <v>-1.11605368707544</v>
      </c>
      <c r="E8061">
        <v>-0.0423453615643838</v>
      </c>
      <c r="G8061">
        <v>8052</v>
      </c>
      <c r="H8061">
        <f ca="1" t="shared" si="254"/>
        <v>0.00895968287815108</v>
      </c>
    </row>
    <row r="8062" spans="2:8">
      <c r="B8062" s="31">
        <v>38285</v>
      </c>
      <c r="C8062">
        <v>62.748489</v>
      </c>
      <c r="D8062">
        <f t="shared" si="253"/>
        <v>-1.41667322060934</v>
      </c>
      <c r="E8062">
        <v>-0.0423720641305005</v>
      </c>
      <c r="G8062">
        <v>8053</v>
      </c>
      <c r="H8062">
        <f ca="1" t="shared" si="254"/>
        <v>-0.00504812701019963</v>
      </c>
    </row>
    <row r="8063" spans="2:8">
      <c r="B8063" s="31">
        <v>40764</v>
      </c>
      <c r="C8063">
        <v>151.642593</v>
      </c>
      <c r="D8063">
        <f t="shared" si="253"/>
        <v>-0.392506622463255</v>
      </c>
      <c r="E8063">
        <v>-0.0423777375001757</v>
      </c>
      <c r="G8063">
        <v>8054</v>
      </c>
      <c r="H8063">
        <f ca="1" t="shared" si="254"/>
        <v>-0.0121616452471686</v>
      </c>
    </row>
    <row r="8064" spans="2:8">
      <c r="B8064" s="31">
        <v>40609</v>
      </c>
      <c r="C8064">
        <v>211.163315</v>
      </c>
      <c r="D8064">
        <f t="shared" si="253"/>
        <v>0.823918988958854</v>
      </c>
      <c r="E8064">
        <v>-0.0423779528181777</v>
      </c>
      <c r="G8064">
        <v>8055</v>
      </c>
      <c r="H8064">
        <f ca="1" t="shared" si="254"/>
        <v>-0.0364780983296903</v>
      </c>
    </row>
    <row r="8065" spans="2:8">
      <c r="B8065" s="31">
        <v>35943</v>
      </c>
      <c r="C8065">
        <v>37.18185</v>
      </c>
      <c r="D8065">
        <f t="shared" si="253"/>
        <v>-0.673177370141615</v>
      </c>
      <c r="E8065">
        <v>-0.0423795211911188</v>
      </c>
      <c r="G8065">
        <v>8056</v>
      </c>
      <c r="H8065">
        <f ca="1" t="shared" si="254"/>
        <v>-0.0141129788263165</v>
      </c>
    </row>
    <row r="8066" spans="2:8">
      <c r="B8066" s="31">
        <v>39979</v>
      </c>
      <c r="C8066">
        <v>62.21183</v>
      </c>
      <c r="D8066">
        <f t="shared" si="253"/>
        <v>0.270215793362774</v>
      </c>
      <c r="E8066">
        <v>-0.0424569892896576</v>
      </c>
      <c r="G8066">
        <v>8057</v>
      </c>
      <c r="H8066">
        <f ca="1" t="shared" si="254"/>
        <v>0.0443357722015652</v>
      </c>
    </row>
    <row r="8067" spans="2:8">
      <c r="B8067" s="31">
        <v>35461</v>
      </c>
      <c r="C8067">
        <v>45.401211</v>
      </c>
      <c r="D8067">
        <f t="shared" si="253"/>
        <v>-7.28202864456633</v>
      </c>
      <c r="E8067">
        <v>-0.0425300549802514</v>
      </c>
      <c r="G8067">
        <v>8058</v>
      </c>
      <c r="H8067">
        <f ca="1" t="shared" si="254"/>
        <v>-0.0258087195559768</v>
      </c>
    </row>
    <row r="8068" spans="2:8">
      <c r="B8068" s="31">
        <v>44918</v>
      </c>
      <c r="C8068">
        <v>376.01413</v>
      </c>
      <c r="D8068">
        <f t="shared" si="253"/>
        <v>0.933605832844633</v>
      </c>
      <c r="E8068">
        <v>-0.0425532146890331</v>
      </c>
      <c r="G8068">
        <v>8059</v>
      </c>
      <c r="H8068">
        <f ca="1" t="shared" si="254"/>
        <v>-0.0585740098523549</v>
      </c>
    </row>
    <row r="8069" spans="2:8">
      <c r="B8069" s="31">
        <v>36307</v>
      </c>
      <c r="C8069">
        <v>24.965145</v>
      </c>
      <c r="D8069">
        <f t="shared" si="253"/>
        <v>-13.8207216501246</v>
      </c>
      <c r="E8069">
        <v>-0.0425594964499505</v>
      </c>
      <c r="G8069">
        <v>8060</v>
      </c>
      <c r="H8069">
        <f ca="1" t="shared" si="254"/>
        <v>-0.0541466504432569</v>
      </c>
    </row>
    <row r="8070" spans="2:8">
      <c r="B8070" s="31">
        <v>44693</v>
      </c>
      <c r="C8070">
        <v>370.001465</v>
      </c>
      <c r="D8070">
        <f t="shared" si="253"/>
        <v>0.791565684746681</v>
      </c>
      <c r="E8070">
        <v>-0.0425731719737921</v>
      </c>
      <c r="G8070">
        <v>8061</v>
      </c>
      <c r="H8070">
        <f ca="1" t="shared" si="254"/>
        <v>-0.0398407912702292</v>
      </c>
    </row>
    <row r="8071" spans="2:8">
      <c r="B8071" s="31">
        <v>38096</v>
      </c>
      <c r="C8071">
        <v>77.121002</v>
      </c>
      <c r="D8071">
        <f t="shared" si="253"/>
        <v>0.435511081663591</v>
      </c>
      <c r="E8071">
        <v>-0.0427296963802415</v>
      </c>
      <c r="G8071">
        <v>8062</v>
      </c>
      <c r="H8071">
        <f ca="1" t="shared" si="254"/>
        <v>0.00456430298620258</v>
      </c>
    </row>
    <row r="8072" spans="2:8">
      <c r="B8072" s="31">
        <v>35464</v>
      </c>
      <c r="C8072">
        <v>43.533951</v>
      </c>
      <c r="D8072">
        <f t="shared" si="253"/>
        <v>-0.720519945455904</v>
      </c>
      <c r="E8072">
        <v>-0.0428920407430973</v>
      </c>
      <c r="G8072">
        <v>8063</v>
      </c>
      <c r="H8072">
        <f ca="1" t="shared" si="254"/>
        <v>0.0185729181795372</v>
      </c>
    </row>
    <row r="8073" spans="2:8">
      <c r="B8073" s="31">
        <v>39629</v>
      </c>
      <c r="C8073">
        <v>74.901031</v>
      </c>
      <c r="D8073">
        <f t="shared" si="253"/>
        <v>0.0411925571491801</v>
      </c>
      <c r="E8073">
        <v>-0.0429527064854421</v>
      </c>
      <c r="G8073">
        <v>8064</v>
      </c>
      <c r="H8073">
        <f ca="1" t="shared" si="254"/>
        <v>-0.00903376422022737</v>
      </c>
    </row>
    <row r="8074" spans="2:8">
      <c r="B8074" s="31">
        <v>39630</v>
      </c>
      <c r="C8074">
        <v>71.815666</v>
      </c>
      <c r="D8074">
        <f t="shared" ref="D8074:D8137" si="255">(C8074-C8075)/C8074</f>
        <v>-6.08669852062641</v>
      </c>
      <c r="E8074">
        <v>-0.0429622834661174</v>
      </c>
      <c r="G8074">
        <v>8065</v>
      </c>
      <c r="H8074">
        <f ca="1" t="shared" si="254"/>
        <v>-0.0287567043777556</v>
      </c>
    </row>
    <row r="8075" spans="2:8">
      <c r="B8075" s="31">
        <v>41905</v>
      </c>
      <c r="C8075">
        <v>508.935974</v>
      </c>
      <c r="D8075">
        <f t="shared" si="255"/>
        <v>0.97367907028714</v>
      </c>
      <c r="E8075">
        <v>-0.0429703186986739</v>
      </c>
      <c r="G8075">
        <v>8066</v>
      </c>
      <c r="H8075">
        <f ca="1" t="shared" ref="H8075:H8138" si="256">_xlfn.NORM.INV(RAND(),N$12,N$13)</f>
        <v>0.0154767909142539</v>
      </c>
    </row>
    <row r="8076" spans="2:8">
      <c r="B8076" s="31">
        <v>36752</v>
      </c>
      <c r="C8076">
        <v>13.395668</v>
      </c>
      <c r="D8076">
        <f t="shared" si="255"/>
        <v>-15.6086706538263</v>
      </c>
      <c r="E8076">
        <v>-0.043053918625036</v>
      </c>
      <c r="G8076">
        <v>8067</v>
      </c>
      <c r="H8076">
        <f ca="1" t="shared" si="256"/>
        <v>-0.0156259721386574</v>
      </c>
    </row>
    <row r="8077" spans="2:8">
      <c r="B8077" s="31">
        <v>41060</v>
      </c>
      <c r="C8077">
        <v>222.484238</v>
      </c>
      <c r="D8077">
        <f t="shared" si="255"/>
        <v>-0.452428949146501</v>
      </c>
      <c r="E8077">
        <v>-0.0431330330915397</v>
      </c>
      <c r="G8077">
        <v>8068</v>
      </c>
      <c r="H8077">
        <f ca="1" t="shared" si="256"/>
        <v>0.0774030111555472</v>
      </c>
    </row>
    <row r="8078" spans="2:8">
      <c r="B8078" s="31">
        <v>44260</v>
      </c>
      <c r="C8078">
        <v>323.142548</v>
      </c>
      <c r="D8078">
        <f t="shared" si="255"/>
        <v>0.232010199412056</v>
      </c>
      <c r="E8078">
        <v>-0.0432109206491744</v>
      </c>
      <c r="G8078">
        <v>8069</v>
      </c>
      <c r="H8078">
        <f ca="1" t="shared" si="256"/>
        <v>-0.00543099868376865</v>
      </c>
    </row>
    <row r="8079" spans="2:8">
      <c r="B8079" s="31">
        <v>41047</v>
      </c>
      <c r="C8079">
        <v>248.170181</v>
      </c>
      <c r="D8079">
        <f t="shared" si="255"/>
        <v>-0.0615622269300757</v>
      </c>
      <c r="E8079">
        <v>-0.0432860021970166</v>
      </c>
      <c r="G8079">
        <v>8070</v>
      </c>
      <c r="H8079">
        <f ca="1" t="shared" si="256"/>
        <v>0.00178469347511414</v>
      </c>
    </row>
    <row r="8080" spans="2:8">
      <c r="B8080" s="31">
        <v>40955</v>
      </c>
      <c r="C8080">
        <v>263.44809</v>
      </c>
      <c r="D8080">
        <f t="shared" si="255"/>
        <v>0.557122672629739</v>
      </c>
      <c r="E8080">
        <v>-0.0433126844836873</v>
      </c>
      <c r="G8080">
        <v>8071</v>
      </c>
      <c r="H8080">
        <f ca="1" t="shared" si="256"/>
        <v>0.00443018141502107</v>
      </c>
    </row>
    <row r="8081" spans="2:8">
      <c r="B8081" s="31">
        <v>43684</v>
      </c>
      <c r="C8081">
        <v>116.675186</v>
      </c>
      <c r="D8081">
        <f t="shared" si="255"/>
        <v>-2.47998287313637</v>
      </c>
      <c r="E8081">
        <v>-0.0434412163696915</v>
      </c>
      <c r="G8081">
        <v>8072</v>
      </c>
      <c r="H8081">
        <f ca="1" t="shared" si="256"/>
        <v>-0.0320796219673402</v>
      </c>
    </row>
    <row r="8082" spans="2:8">
      <c r="B8082" s="31">
        <v>44687</v>
      </c>
      <c r="C8082">
        <v>406.027649</v>
      </c>
      <c r="D8082">
        <f t="shared" si="255"/>
        <v>0.951298929891348</v>
      </c>
      <c r="E8082">
        <v>-0.0434463294395009</v>
      </c>
      <c r="G8082">
        <v>8073</v>
      </c>
      <c r="H8082">
        <f ca="1" t="shared" si="256"/>
        <v>0.0211276232522352</v>
      </c>
    </row>
    <row r="8083" spans="2:8">
      <c r="B8083" s="31">
        <v>33953</v>
      </c>
      <c r="C8083">
        <v>19.773981</v>
      </c>
      <c r="D8083">
        <f t="shared" si="255"/>
        <v>0</v>
      </c>
      <c r="E8083">
        <v>-0.0434781949067312</v>
      </c>
      <c r="G8083">
        <v>8074</v>
      </c>
      <c r="H8083">
        <f ca="1" t="shared" si="256"/>
        <v>0.00681376171009206</v>
      </c>
    </row>
    <row r="8084" spans="2:8">
      <c r="B8084" s="31">
        <v>33926</v>
      </c>
      <c r="C8084">
        <v>19.773981</v>
      </c>
      <c r="D8084">
        <f t="shared" si="255"/>
        <v>-0.499999772428223</v>
      </c>
      <c r="E8084">
        <v>-0.0434781949067312</v>
      </c>
      <c r="G8084">
        <v>8075</v>
      </c>
      <c r="H8084">
        <f ca="1" t="shared" si="256"/>
        <v>-0.0081166965146579</v>
      </c>
    </row>
    <row r="8085" spans="2:8">
      <c r="B8085" s="31">
        <v>33807</v>
      </c>
      <c r="C8085">
        <v>29.660967</v>
      </c>
      <c r="D8085">
        <f t="shared" si="255"/>
        <v>-9.39027102521641</v>
      </c>
      <c r="E8085">
        <v>-0.0434784880749168</v>
      </c>
      <c r="G8085">
        <v>8076</v>
      </c>
      <c r="H8085">
        <f ca="1" t="shared" si="256"/>
        <v>0.0305081105004025</v>
      </c>
    </row>
    <row r="8086" spans="2:8">
      <c r="B8086" s="31">
        <v>43235</v>
      </c>
      <c r="C8086">
        <v>308.185486</v>
      </c>
      <c r="D8086">
        <f t="shared" si="255"/>
        <v>-2.55840905499359</v>
      </c>
      <c r="E8086">
        <v>-0.0435343538533803</v>
      </c>
      <c r="G8086">
        <v>8077</v>
      </c>
      <c r="H8086">
        <f ca="1" t="shared" si="256"/>
        <v>-0.0124984672184453</v>
      </c>
    </row>
    <row r="8087" spans="2:8">
      <c r="B8087" s="31">
        <v>45506</v>
      </c>
      <c r="C8087">
        <v>1096.650024</v>
      </c>
      <c r="D8087">
        <f t="shared" si="255"/>
        <v>0.757581293774722</v>
      </c>
      <c r="E8087">
        <v>-0.0435416942096378</v>
      </c>
      <c r="G8087">
        <v>8078</v>
      </c>
      <c r="H8087">
        <f ca="1" t="shared" si="256"/>
        <v>0.00919801562498711</v>
      </c>
    </row>
    <row r="8088" spans="2:8">
      <c r="B8088" s="31">
        <v>44223</v>
      </c>
      <c r="C8088">
        <v>265.84848</v>
      </c>
      <c r="D8088">
        <f t="shared" si="255"/>
        <v>0.691568001442024</v>
      </c>
      <c r="E8088">
        <v>-0.0435514809037088</v>
      </c>
      <c r="G8088">
        <v>8079</v>
      </c>
      <c r="H8088">
        <f ca="1" t="shared" si="256"/>
        <v>-0.0502614306379058</v>
      </c>
    </row>
    <row r="8089" spans="2:8">
      <c r="B8089" s="31">
        <v>38651</v>
      </c>
      <c r="C8089">
        <v>81.996178</v>
      </c>
      <c r="D8089">
        <f t="shared" si="255"/>
        <v>-0.305366598916354</v>
      </c>
      <c r="E8089">
        <v>-0.0436394730495854</v>
      </c>
      <c r="G8089">
        <v>8080</v>
      </c>
      <c r="H8089">
        <f ca="1" t="shared" si="256"/>
        <v>0.0414947088376465</v>
      </c>
    </row>
    <row r="8090" spans="2:8">
      <c r="B8090" s="31">
        <v>43699</v>
      </c>
      <c r="C8090">
        <v>107.035072</v>
      </c>
      <c r="D8090">
        <f t="shared" si="255"/>
        <v>0.379371071941728</v>
      </c>
      <c r="E8090">
        <v>-0.0436397426817259</v>
      </c>
      <c r="G8090">
        <v>8081</v>
      </c>
      <c r="H8090">
        <f ca="1" t="shared" si="256"/>
        <v>0.0112057860208639</v>
      </c>
    </row>
    <row r="8091" spans="2:8">
      <c r="B8091" s="31">
        <v>35293</v>
      </c>
      <c r="C8091">
        <v>66.429062</v>
      </c>
      <c r="D8091">
        <f t="shared" si="255"/>
        <v>0.521281242839166</v>
      </c>
      <c r="E8091">
        <v>-0.0438671706669591</v>
      </c>
      <c r="G8091">
        <v>8082</v>
      </c>
      <c r="H8091">
        <f ca="1" t="shared" si="256"/>
        <v>-0.00361678476153848</v>
      </c>
    </row>
    <row r="8092" spans="2:8">
      <c r="B8092" s="31">
        <v>36172</v>
      </c>
      <c r="C8092">
        <v>31.800838</v>
      </c>
      <c r="D8092">
        <f t="shared" si="255"/>
        <v>-8.20202514789076</v>
      </c>
      <c r="E8092">
        <v>-0.0439253519042487</v>
      </c>
      <c r="G8092">
        <v>8083</v>
      </c>
      <c r="H8092">
        <f ca="1" t="shared" si="256"/>
        <v>-0.0104582021050864</v>
      </c>
    </row>
    <row r="8093" spans="2:8">
      <c r="B8093" s="31">
        <v>44279</v>
      </c>
      <c r="C8093">
        <v>292.632111</v>
      </c>
      <c r="D8093">
        <f t="shared" si="255"/>
        <v>-0.0604516501608396</v>
      </c>
      <c r="E8093">
        <v>-0.0439802212956732</v>
      </c>
      <c r="G8093">
        <v>8084</v>
      </c>
      <c r="H8093">
        <f ca="1" t="shared" si="256"/>
        <v>-0.036118385650114</v>
      </c>
    </row>
    <row r="8094" spans="2:8">
      <c r="B8094" s="31">
        <v>44330</v>
      </c>
      <c r="C8094">
        <v>310.322205</v>
      </c>
      <c r="D8094">
        <f t="shared" si="255"/>
        <v>0.542137943367604</v>
      </c>
      <c r="E8094">
        <v>-0.0440352955084216</v>
      </c>
      <c r="G8094">
        <v>8085</v>
      </c>
      <c r="H8094">
        <f ca="1" t="shared" si="256"/>
        <v>0.0173915365126006</v>
      </c>
    </row>
    <row r="8095" spans="2:8">
      <c r="B8095" s="31">
        <v>39020</v>
      </c>
      <c r="C8095">
        <v>142.084763</v>
      </c>
      <c r="D8095">
        <f t="shared" si="255"/>
        <v>-0.871848932879594</v>
      </c>
      <c r="E8095">
        <v>-0.0440387263763109</v>
      </c>
      <c r="G8095">
        <v>8086</v>
      </c>
      <c r="H8095">
        <f ca="1" t="shared" si="256"/>
        <v>-0.00425182768294966</v>
      </c>
    </row>
    <row r="8096" spans="2:8">
      <c r="B8096" s="31">
        <v>41354</v>
      </c>
      <c r="C8096">
        <v>265.961212</v>
      </c>
      <c r="D8096">
        <f t="shared" si="255"/>
        <v>0.879059473529546</v>
      </c>
      <c r="E8096">
        <v>-0.0440424861652383</v>
      </c>
      <c r="G8096">
        <v>8087</v>
      </c>
      <c r="H8096">
        <f ca="1" t="shared" si="256"/>
        <v>-0.0235582923449119</v>
      </c>
    </row>
    <row r="8097" spans="2:8">
      <c r="B8097" s="31">
        <v>35829</v>
      </c>
      <c r="C8097">
        <v>32.165489</v>
      </c>
      <c r="D8097">
        <f t="shared" si="255"/>
        <v>-1.1305359915405</v>
      </c>
      <c r="E8097">
        <v>-0.0440448767932612</v>
      </c>
      <c r="G8097">
        <v>8088</v>
      </c>
      <c r="H8097">
        <f ca="1" t="shared" si="256"/>
        <v>-0.0023583749432902</v>
      </c>
    </row>
    <row r="8098" spans="2:8">
      <c r="B8098" s="31">
        <v>35317</v>
      </c>
      <c r="C8098">
        <v>68.529732</v>
      </c>
      <c r="D8098">
        <f t="shared" si="255"/>
        <v>0.0471670602768444</v>
      </c>
      <c r="E8098">
        <v>-0.0440704189533384</v>
      </c>
      <c r="G8098">
        <v>8089</v>
      </c>
      <c r="H8098">
        <f ca="1" t="shared" si="256"/>
        <v>-0.0151313973141422</v>
      </c>
    </row>
    <row r="8099" spans="2:8">
      <c r="B8099" s="31">
        <v>35327</v>
      </c>
      <c r="C8099">
        <v>65.297386</v>
      </c>
      <c r="D8099">
        <f t="shared" si="255"/>
        <v>0.284675852108383</v>
      </c>
      <c r="E8099">
        <v>-0.0440861139525555</v>
      </c>
      <c r="G8099">
        <v>8090</v>
      </c>
      <c r="H8099">
        <f ca="1" t="shared" si="256"/>
        <v>0.0560196598307797</v>
      </c>
    </row>
    <row r="8100" spans="2:8">
      <c r="B8100" s="31">
        <v>39944</v>
      </c>
      <c r="C8100">
        <v>46.708797</v>
      </c>
      <c r="D8100">
        <f t="shared" si="255"/>
        <v>-4.54823075404832</v>
      </c>
      <c r="E8100">
        <v>-0.0443061079051126</v>
      </c>
      <c r="G8100">
        <v>8091</v>
      </c>
      <c r="H8100">
        <f ca="1" t="shared" si="256"/>
        <v>-0.0326888914055244</v>
      </c>
    </row>
    <row r="8101" spans="2:8">
      <c r="B8101" s="31">
        <v>40988</v>
      </c>
      <c r="C8101">
        <v>259.151184</v>
      </c>
      <c r="D8101">
        <f t="shared" si="255"/>
        <v>0.499367454173005</v>
      </c>
      <c r="E8101">
        <v>-0.0443993109443018</v>
      </c>
      <c r="G8101">
        <v>8092</v>
      </c>
      <c r="H8101">
        <f ca="1" t="shared" si="256"/>
        <v>0.0111927569735923</v>
      </c>
    </row>
    <row r="8102" spans="2:8">
      <c r="B8102" s="31">
        <v>38867</v>
      </c>
      <c r="C8102">
        <v>129.739517</v>
      </c>
      <c r="D8102">
        <f t="shared" si="255"/>
        <v>-0.231371572009167</v>
      </c>
      <c r="E8102">
        <v>-0.0444460032944318</v>
      </c>
      <c r="G8102">
        <v>8093</v>
      </c>
      <c r="H8102">
        <f ca="1" t="shared" si="256"/>
        <v>0.0243239162151941</v>
      </c>
    </row>
    <row r="8103" spans="2:8">
      <c r="B8103" s="31">
        <v>43664</v>
      </c>
      <c r="C8103">
        <v>159.757553</v>
      </c>
      <c r="D8103">
        <f t="shared" si="255"/>
        <v>-5.07299020785578</v>
      </c>
      <c r="E8103">
        <v>-0.0444789611919006</v>
      </c>
      <c r="G8103">
        <v>8094</v>
      </c>
      <c r="H8103">
        <f ca="1" t="shared" si="256"/>
        <v>-0.0108302101538966</v>
      </c>
    </row>
    <row r="8104" spans="2:8">
      <c r="B8104" s="31">
        <v>45364</v>
      </c>
      <c r="C8104">
        <v>970.206055</v>
      </c>
      <c r="D8104">
        <f t="shared" si="255"/>
        <v>0.492049375016527</v>
      </c>
      <c r="E8104">
        <v>-0.0444923506481311</v>
      </c>
      <c r="G8104">
        <v>8095</v>
      </c>
      <c r="H8104">
        <f ca="1" t="shared" si="256"/>
        <v>-0.0114541153448541</v>
      </c>
    </row>
    <row r="8105" spans="2:8">
      <c r="B8105" s="31">
        <v>42010</v>
      </c>
      <c r="C8105">
        <v>492.816772</v>
      </c>
      <c r="D8105">
        <f t="shared" si="255"/>
        <v>0.634587753032074</v>
      </c>
      <c r="E8105">
        <v>-0.0446747782358349</v>
      </c>
      <c r="G8105">
        <v>8096</v>
      </c>
      <c r="H8105">
        <f ca="1" t="shared" si="256"/>
        <v>-0.00105495240631156</v>
      </c>
    </row>
    <row r="8106" spans="2:8">
      <c r="B8106" s="31">
        <v>43532</v>
      </c>
      <c r="C8106">
        <v>180.081284</v>
      </c>
      <c r="D8106">
        <f t="shared" si="255"/>
        <v>-1.92522085193484</v>
      </c>
      <c r="E8106">
        <v>-0.0447020524353879</v>
      </c>
      <c r="G8106">
        <v>8097</v>
      </c>
      <c r="H8106">
        <f ca="1" t="shared" si="256"/>
        <v>-0.0138786722678719</v>
      </c>
    </row>
    <row r="8107" spans="2:8">
      <c r="B8107" s="31">
        <v>42669</v>
      </c>
      <c r="C8107">
        <v>526.777527</v>
      </c>
      <c r="D8107">
        <f t="shared" si="255"/>
        <v>0.303838217836502</v>
      </c>
      <c r="E8107">
        <v>-0.0448071373401622</v>
      </c>
      <c r="G8107">
        <v>8098</v>
      </c>
      <c r="H8107">
        <f ca="1" t="shared" si="256"/>
        <v>0.00390412481847503</v>
      </c>
    </row>
    <row r="8108" spans="2:8">
      <c r="B8108" s="31">
        <v>42227</v>
      </c>
      <c r="C8108">
        <v>366.722382</v>
      </c>
      <c r="D8108">
        <f t="shared" si="255"/>
        <v>0.72137322940927</v>
      </c>
      <c r="E8108">
        <v>-0.0448328021604092</v>
      </c>
      <c r="G8108">
        <v>8099</v>
      </c>
      <c r="H8108">
        <f ca="1" t="shared" si="256"/>
        <v>0.0021832207230979</v>
      </c>
    </row>
    <row r="8109" spans="2:8">
      <c r="B8109" s="31">
        <v>40107</v>
      </c>
      <c r="C8109">
        <v>102.178673</v>
      </c>
      <c r="D8109">
        <f t="shared" si="255"/>
        <v>0.754799027386077</v>
      </c>
      <c r="E8109">
        <v>-0.0450573183701456</v>
      </c>
      <c r="G8109">
        <v>8100</v>
      </c>
      <c r="H8109">
        <f ca="1" t="shared" si="256"/>
        <v>0.0434624266733322</v>
      </c>
    </row>
    <row r="8110" spans="2:8">
      <c r="B8110" s="31">
        <v>35989</v>
      </c>
      <c r="C8110">
        <v>25.05431</v>
      </c>
      <c r="D8110">
        <f t="shared" si="255"/>
        <v>-0.0466069510595182</v>
      </c>
      <c r="E8110">
        <v>-0.0450770745632188</v>
      </c>
      <c r="G8110">
        <v>8101</v>
      </c>
      <c r="H8110">
        <f ca="1" t="shared" si="256"/>
        <v>-0.00395878293603022</v>
      </c>
    </row>
    <row r="8111" spans="2:8">
      <c r="B8111" s="31">
        <v>33637</v>
      </c>
      <c r="C8111">
        <v>26.222015</v>
      </c>
      <c r="D8111">
        <f t="shared" si="255"/>
        <v>-0.0489753361822118</v>
      </c>
      <c r="E8111">
        <v>-0.0450817757521686</v>
      </c>
      <c r="G8111">
        <v>8102</v>
      </c>
      <c r="H8111">
        <f ca="1" t="shared" si="256"/>
        <v>-0.0150446801165997</v>
      </c>
    </row>
    <row r="8112" spans="2:8">
      <c r="B8112" s="31">
        <v>36230</v>
      </c>
      <c r="C8112">
        <v>27.506247</v>
      </c>
      <c r="D8112">
        <f t="shared" si="255"/>
        <v>-3.00956946252973</v>
      </c>
      <c r="E8112">
        <v>-0.0451105161674728</v>
      </c>
      <c r="G8112">
        <v>8103</v>
      </c>
      <c r="H8112">
        <f ca="1" t="shared" si="256"/>
        <v>0.0147693852732884</v>
      </c>
    </row>
    <row r="8113" spans="2:8">
      <c r="B8113" s="31">
        <v>38917</v>
      </c>
      <c r="C8113">
        <v>110.288208</v>
      </c>
      <c r="D8113">
        <f t="shared" si="255"/>
        <v>0.908939448902824</v>
      </c>
      <c r="E8113">
        <v>-0.0451305183959468</v>
      </c>
      <c r="G8113">
        <v>8104</v>
      </c>
      <c r="H8113">
        <f ca="1" t="shared" si="256"/>
        <v>-0.0465859619217537</v>
      </c>
    </row>
    <row r="8114" spans="2:8">
      <c r="B8114" s="31">
        <v>37061</v>
      </c>
      <c r="C8114">
        <v>10.042905</v>
      </c>
      <c r="D8114">
        <f t="shared" si="255"/>
        <v>-12.9147904913967</v>
      </c>
      <c r="E8114">
        <v>-0.0451760720628145</v>
      </c>
      <c r="G8114">
        <v>8105</v>
      </c>
      <c r="H8114">
        <f ca="1" t="shared" si="256"/>
        <v>0.0273896530399936</v>
      </c>
    </row>
    <row r="8115" spans="2:8">
      <c r="B8115" s="31">
        <v>40798</v>
      </c>
      <c r="C8115">
        <v>139.744919</v>
      </c>
      <c r="D8115">
        <f t="shared" si="255"/>
        <v>0.806507834463735</v>
      </c>
      <c r="E8115">
        <v>-0.0453025057748253</v>
      </c>
      <c r="G8115">
        <v>8106</v>
      </c>
      <c r="H8115">
        <f ca="1" t="shared" si="256"/>
        <v>-0.00221727528265303</v>
      </c>
    </row>
    <row r="8116" spans="2:8">
      <c r="B8116" s="31">
        <v>39811</v>
      </c>
      <c r="C8116">
        <v>27.039547</v>
      </c>
      <c r="D8116">
        <f t="shared" si="255"/>
        <v>0.610952358040614</v>
      </c>
      <c r="E8116">
        <v>-0.0453172162980394</v>
      </c>
      <c r="G8116">
        <v>8107</v>
      </c>
      <c r="H8116">
        <f ca="1" t="shared" si="256"/>
        <v>-0.0281516607915075</v>
      </c>
    </row>
    <row r="8117" spans="2:8">
      <c r="B8117" s="31">
        <v>37057</v>
      </c>
      <c r="C8117">
        <v>10.519672</v>
      </c>
      <c r="D8117">
        <f t="shared" si="255"/>
        <v>-25.1548818252128</v>
      </c>
      <c r="E8117">
        <v>-0.0453219453990581</v>
      </c>
      <c r="G8117">
        <v>8108</v>
      </c>
      <c r="H8117">
        <f ca="1" t="shared" si="256"/>
        <v>-0.0536281740658771</v>
      </c>
    </row>
    <row r="8118" spans="2:8">
      <c r="B8118" s="31">
        <v>43277</v>
      </c>
      <c r="C8118">
        <v>275.140778</v>
      </c>
      <c r="D8118">
        <f t="shared" si="255"/>
        <v>0.937619068591861</v>
      </c>
      <c r="E8118">
        <v>-0.0453313503387708</v>
      </c>
      <c r="G8118">
        <v>8109</v>
      </c>
      <c r="H8118">
        <f ca="1" t="shared" si="256"/>
        <v>-0.0404120828626401</v>
      </c>
    </row>
    <row r="8119" spans="2:8">
      <c r="B8119" s="31">
        <v>36126</v>
      </c>
      <c r="C8119">
        <v>17.163538</v>
      </c>
      <c r="D8119">
        <f t="shared" si="255"/>
        <v>-1.20400199539279</v>
      </c>
      <c r="E8119">
        <v>-0.0454545560478265</v>
      </c>
      <c r="G8119">
        <v>8110</v>
      </c>
      <c r="H8119">
        <f ca="1" t="shared" si="256"/>
        <v>-0.0301694680596507</v>
      </c>
    </row>
    <row r="8120" spans="2:8">
      <c r="B8120" s="31">
        <v>34368</v>
      </c>
      <c r="C8120">
        <v>37.828472</v>
      </c>
      <c r="D8120">
        <f t="shared" si="255"/>
        <v>-5.62314787655182</v>
      </c>
      <c r="E8120">
        <v>-0.0454549155461527</v>
      </c>
      <c r="G8120">
        <v>8111</v>
      </c>
      <c r="H8120">
        <f ca="1" t="shared" si="256"/>
        <v>0.040086507909467</v>
      </c>
    </row>
    <row r="8121" spans="2:8">
      <c r="B8121" s="31">
        <v>43297</v>
      </c>
      <c r="C8121">
        <v>250.543564</v>
      </c>
      <c r="D8121">
        <f t="shared" si="255"/>
        <v>0.730464123995618</v>
      </c>
      <c r="E8121">
        <v>-0.0456168213524733</v>
      </c>
      <c r="G8121">
        <v>8112</v>
      </c>
      <c r="H8121">
        <f ca="1" t="shared" si="256"/>
        <v>0.0492543693651307</v>
      </c>
    </row>
    <row r="8122" spans="2:8">
      <c r="B8122" s="31">
        <v>43922</v>
      </c>
      <c r="C8122">
        <v>67.530479</v>
      </c>
      <c r="D8122">
        <f t="shared" si="255"/>
        <v>0.498890049336093</v>
      </c>
      <c r="E8122">
        <v>-0.0456218295149366</v>
      </c>
      <c r="G8122">
        <v>8113</v>
      </c>
      <c r="H8122">
        <f ca="1" t="shared" si="256"/>
        <v>0.0360500083550102</v>
      </c>
    </row>
    <row r="8123" spans="2:8">
      <c r="B8123" s="31">
        <v>37823</v>
      </c>
      <c r="C8123">
        <v>33.840195</v>
      </c>
      <c r="D8123">
        <f t="shared" si="255"/>
        <v>-2.55770798602077</v>
      </c>
      <c r="E8123">
        <v>-0.0456653987957219</v>
      </c>
      <c r="G8123">
        <v>8114</v>
      </c>
      <c r="H8123">
        <f ca="1" t="shared" si="256"/>
        <v>-0.00536472318299894</v>
      </c>
    </row>
    <row r="8124" spans="2:8">
      <c r="B8124" s="31">
        <v>39169</v>
      </c>
      <c r="C8124">
        <v>120.393532</v>
      </c>
      <c r="D8124">
        <f t="shared" si="255"/>
        <v>0.870339114230821</v>
      </c>
      <c r="E8124">
        <v>-0.0457893452282803</v>
      </c>
      <c r="G8124">
        <v>8115</v>
      </c>
      <c r="H8124">
        <f ca="1" t="shared" si="256"/>
        <v>0.0352052449927611</v>
      </c>
    </row>
    <row r="8125" spans="2:8">
      <c r="B8125" s="31">
        <v>37238</v>
      </c>
      <c r="C8125">
        <v>15.610332</v>
      </c>
      <c r="D8125">
        <f t="shared" si="255"/>
        <v>-4.13455299989776</v>
      </c>
      <c r="E8125">
        <v>-0.0458130550970986</v>
      </c>
      <c r="G8125">
        <v>8116</v>
      </c>
      <c r="H8125">
        <f ca="1" t="shared" si="256"/>
        <v>-0.00549626392186955</v>
      </c>
    </row>
    <row r="8126" spans="2:8">
      <c r="B8126" s="31">
        <v>43969</v>
      </c>
      <c r="C8126">
        <v>80.152077</v>
      </c>
      <c r="D8126">
        <f t="shared" si="255"/>
        <v>-1.7617113777351</v>
      </c>
      <c r="E8126">
        <v>-0.0458772141363222</v>
      </c>
      <c r="G8126">
        <v>8117</v>
      </c>
      <c r="H8126">
        <f ca="1" t="shared" si="256"/>
        <v>-0.00762925865341848</v>
      </c>
    </row>
    <row r="8127" spans="2:8">
      <c r="B8127" s="31">
        <v>40557</v>
      </c>
      <c r="C8127">
        <v>221.356903</v>
      </c>
      <c r="D8127">
        <f t="shared" si="255"/>
        <v>0.318199216041616</v>
      </c>
      <c r="E8127">
        <v>-0.0459235599262067</v>
      </c>
      <c r="G8127">
        <v>8118</v>
      </c>
      <c r="H8127">
        <f ca="1" t="shared" si="256"/>
        <v>-0.00414335432745157</v>
      </c>
    </row>
    <row r="8128" spans="2:8">
      <c r="B8128" s="31">
        <v>38832</v>
      </c>
      <c r="C8128">
        <v>150.92131</v>
      </c>
      <c r="D8128">
        <f t="shared" si="255"/>
        <v>0.751712173714898</v>
      </c>
      <c r="E8128">
        <v>-0.0459476464920692</v>
      </c>
      <c r="G8128">
        <v>8119</v>
      </c>
      <c r="H8128">
        <f ca="1" t="shared" si="256"/>
        <v>0.00805079272424936</v>
      </c>
    </row>
    <row r="8129" spans="2:8">
      <c r="B8129" s="31">
        <v>34821</v>
      </c>
      <c r="C8129">
        <v>37.471924</v>
      </c>
      <c r="D8129">
        <f t="shared" si="255"/>
        <v>-11.4705915287403</v>
      </c>
      <c r="E8129">
        <v>-0.0462428083489922</v>
      </c>
      <c r="G8129">
        <v>8120</v>
      </c>
      <c r="H8129">
        <f ca="1" t="shared" si="256"/>
        <v>0.0300597497702266</v>
      </c>
    </row>
    <row r="8130" spans="2:8">
      <c r="B8130" s="31">
        <v>44547</v>
      </c>
      <c r="C8130">
        <v>467.297058</v>
      </c>
      <c r="D8130">
        <f t="shared" si="255"/>
        <v>0.34963849483512</v>
      </c>
      <c r="E8130">
        <v>-0.0462568544568068</v>
      </c>
      <c r="G8130">
        <v>8121</v>
      </c>
      <c r="H8130">
        <f ca="1" t="shared" si="256"/>
        <v>0.0340935761490387</v>
      </c>
    </row>
    <row r="8131" spans="2:8">
      <c r="B8131" s="31">
        <v>44272</v>
      </c>
      <c r="C8131">
        <v>303.912018</v>
      </c>
      <c r="D8131">
        <f t="shared" si="255"/>
        <v>0.159908447582353</v>
      </c>
      <c r="E8131">
        <v>-0.0462722175073708</v>
      </c>
      <c r="G8131">
        <v>8122</v>
      </c>
      <c r="H8131">
        <f ca="1" t="shared" si="256"/>
        <v>-0.0157798588381269</v>
      </c>
    </row>
    <row r="8132" spans="2:8">
      <c r="B8132" s="31">
        <v>43335</v>
      </c>
      <c r="C8132">
        <v>255.313919</v>
      </c>
      <c r="D8132">
        <f t="shared" si="255"/>
        <v>0.502598035009599</v>
      </c>
      <c r="E8132">
        <v>-0.0463214972623565</v>
      </c>
      <c r="G8132">
        <v>8123</v>
      </c>
      <c r="H8132">
        <f ca="1" t="shared" si="256"/>
        <v>0.0275992370824783</v>
      </c>
    </row>
    <row r="8133" spans="2:8">
      <c r="B8133" s="31">
        <v>40213</v>
      </c>
      <c r="C8133">
        <v>126.993645</v>
      </c>
      <c r="D8133">
        <f t="shared" si="255"/>
        <v>-0.494335429146868</v>
      </c>
      <c r="E8133">
        <v>-0.0463310664088743</v>
      </c>
      <c r="G8133">
        <v>8124</v>
      </c>
      <c r="H8133">
        <f ca="1" t="shared" si="256"/>
        <v>0.0452663446580529</v>
      </c>
    </row>
    <row r="8134" spans="2:8">
      <c r="B8134" s="31">
        <v>43592</v>
      </c>
      <c r="C8134">
        <v>189.771103</v>
      </c>
      <c r="D8134">
        <f t="shared" si="255"/>
        <v>0.451860197071205</v>
      </c>
      <c r="E8134">
        <v>-0.046347224951314</v>
      </c>
      <c r="G8134">
        <v>8125</v>
      </c>
      <c r="H8134">
        <f ca="1" t="shared" si="256"/>
        <v>-0.00980354287849716</v>
      </c>
    </row>
    <row r="8135" spans="2:8">
      <c r="B8135" s="31">
        <v>39524</v>
      </c>
      <c r="C8135">
        <v>104.021095</v>
      </c>
      <c r="D8135">
        <f t="shared" si="255"/>
        <v>-0.0838530780703664</v>
      </c>
      <c r="E8135">
        <v>-0.046357145154067</v>
      </c>
      <c r="G8135">
        <v>8126</v>
      </c>
      <c r="H8135">
        <f ca="1" t="shared" si="256"/>
        <v>0.0491817019537618</v>
      </c>
    </row>
    <row r="8136" spans="2:8">
      <c r="B8136" s="31">
        <v>39310</v>
      </c>
      <c r="C8136">
        <v>112.743584</v>
      </c>
      <c r="D8136">
        <f t="shared" si="255"/>
        <v>-0.424491791923166</v>
      </c>
      <c r="E8136">
        <v>-0.0464043080269649</v>
      </c>
      <c r="G8136">
        <v>8127</v>
      </c>
      <c r="H8136">
        <f ca="1" t="shared" si="256"/>
        <v>-0.0185859823820951</v>
      </c>
    </row>
    <row r="8137" spans="2:8">
      <c r="B8137" s="31">
        <v>43879</v>
      </c>
      <c r="C8137">
        <v>160.60231</v>
      </c>
      <c r="D8137">
        <f t="shared" si="255"/>
        <v>0.595919492067082</v>
      </c>
      <c r="E8137">
        <v>-0.0464108517492683</v>
      </c>
      <c r="G8137">
        <v>8128</v>
      </c>
      <c r="H8137">
        <f ca="1" t="shared" si="256"/>
        <v>0.0111188342766038</v>
      </c>
    </row>
    <row r="8138" spans="2:8">
      <c r="B8138" s="31">
        <v>38447</v>
      </c>
      <c r="C8138">
        <v>64.896263</v>
      </c>
      <c r="D8138">
        <f t="shared" ref="D8138:D8201" si="257">(C8138-C8139)/C8138</f>
        <v>0.086465887874006</v>
      </c>
      <c r="E8138">
        <v>-0.0466291102154834</v>
      </c>
      <c r="G8138">
        <v>8129</v>
      </c>
      <c r="H8138">
        <f ca="1" t="shared" si="256"/>
        <v>-0.0196622688592843</v>
      </c>
    </row>
    <row r="8139" spans="2:8">
      <c r="B8139" s="31">
        <v>38141</v>
      </c>
      <c r="C8139">
        <v>59.28495</v>
      </c>
      <c r="D8139">
        <f t="shared" si="257"/>
        <v>0.813737162635711</v>
      </c>
      <c r="E8139">
        <v>-0.0466541339749801</v>
      </c>
      <c r="G8139">
        <v>8130</v>
      </c>
      <c r="H8139">
        <f ca="1" t="shared" ref="H8139:H8202" si="258">_xlfn.NORM.INV(RAND(),N$12,N$13)</f>
        <v>-0.0307470774125208</v>
      </c>
    </row>
    <row r="8140" spans="2:8">
      <c r="B8140" s="31">
        <v>37008</v>
      </c>
      <c r="C8140">
        <v>11.042583</v>
      </c>
      <c r="D8140">
        <f t="shared" si="257"/>
        <v>-10.6594263316834</v>
      </c>
      <c r="E8140">
        <v>-0.046657290237257</v>
      </c>
      <c r="G8140">
        <v>8131</v>
      </c>
      <c r="H8140">
        <f ca="1" t="shared" si="258"/>
        <v>-0.0573784000328981</v>
      </c>
    </row>
    <row r="8141" spans="2:8">
      <c r="B8141" s="31">
        <v>43678</v>
      </c>
      <c r="C8141">
        <v>128.750183</v>
      </c>
      <c r="D8141">
        <f t="shared" si="257"/>
        <v>0.825775129189525</v>
      </c>
      <c r="E8141">
        <v>-0.0467001277971</v>
      </c>
      <c r="G8141">
        <v>8132</v>
      </c>
      <c r="H8141">
        <f ca="1" t="shared" si="258"/>
        <v>-0.00843625486905302</v>
      </c>
    </row>
    <row r="8142" spans="2:8">
      <c r="B8142" s="31">
        <v>35979</v>
      </c>
      <c r="C8142">
        <v>22.431484</v>
      </c>
      <c r="D8142">
        <f t="shared" si="257"/>
        <v>-4.32024113964105</v>
      </c>
      <c r="E8142">
        <v>-0.0467040878793396</v>
      </c>
      <c r="G8142">
        <v>8133</v>
      </c>
      <c r="H8142">
        <f ca="1" t="shared" si="258"/>
        <v>0.0145432094629033</v>
      </c>
    </row>
    <row r="8143" spans="2:8">
      <c r="B8143" s="31">
        <v>39290</v>
      </c>
      <c r="C8143">
        <v>119.340904</v>
      </c>
      <c r="D8143">
        <f t="shared" si="257"/>
        <v>-0.137422362746641</v>
      </c>
      <c r="E8143">
        <v>-0.0467712729911951</v>
      </c>
      <c r="G8143">
        <v>8134</v>
      </c>
      <c r="H8143">
        <f ca="1" t="shared" si="258"/>
        <v>0.00636101520514922</v>
      </c>
    </row>
    <row r="8144" spans="2:8">
      <c r="B8144" s="31">
        <v>40336</v>
      </c>
      <c r="C8144">
        <v>135.741013</v>
      </c>
      <c r="D8144">
        <f t="shared" si="257"/>
        <v>-0.0319586829663632</v>
      </c>
      <c r="E8144">
        <v>-0.046805146503511</v>
      </c>
      <c r="G8144">
        <v>8135</v>
      </c>
      <c r="H8144">
        <f ca="1" t="shared" si="258"/>
        <v>-0.00041515922932646</v>
      </c>
    </row>
    <row r="8145" spans="2:8">
      <c r="B8145" s="31">
        <v>40820</v>
      </c>
      <c r="C8145">
        <v>140.079117</v>
      </c>
      <c r="D8145">
        <f t="shared" si="257"/>
        <v>0.775101130884484</v>
      </c>
      <c r="E8145">
        <v>-0.0470349052814203</v>
      </c>
      <c r="G8145">
        <v>8136</v>
      </c>
      <c r="H8145">
        <f ca="1" t="shared" si="258"/>
        <v>0.0449955632268891</v>
      </c>
    </row>
    <row r="8146" spans="2:8">
      <c r="B8146" s="31">
        <v>36185</v>
      </c>
      <c r="C8146">
        <v>31.503635</v>
      </c>
      <c r="D8146">
        <f t="shared" si="257"/>
        <v>-5.8712250824389</v>
      </c>
      <c r="E8146">
        <v>-0.047169890077764</v>
      </c>
      <c r="G8146">
        <v>8137</v>
      </c>
      <c r="H8146">
        <f ca="1" t="shared" si="258"/>
        <v>0.00550011367545441</v>
      </c>
    </row>
    <row r="8147" spans="2:8">
      <c r="B8147" s="31">
        <v>41074</v>
      </c>
      <c r="C8147">
        <v>216.468567</v>
      </c>
      <c r="D8147">
        <f t="shared" si="257"/>
        <v>0.94984017240711</v>
      </c>
      <c r="E8147">
        <v>-0.0471990097296666</v>
      </c>
      <c r="G8147">
        <v>8138</v>
      </c>
      <c r="H8147">
        <f ca="1" t="shared" si="258"/>
        <v>0.0128635677493789</v>
      </c>
    </row>
    <row r="8148" spans="2:8">
      <c r="B8148" s="31">
        <v>36972</v>
      </c>
      <c r="C8148">
        <v>10.858026</v>
      </c>
      <c r="D8148">
        <f t="shared" si="257"/>
        <v>-31.4489584939288</v>
      </c>
      <c r="E8148">
        <v>-0.0474503376580605</v>
      </c>
      <c r="G8148">
        <v>8139</v>
      </c>
      <c r="H8148">
        <f ca="1" t="shared" si="258"/>
        <v>0.0294851356121457</v>
      </c>
    </row>
    <row r="8149" spans="2:8">
      <c r="B8149" s="31">
        <v>41590</v>
      </c>
      <c r="C8149">
        <v>352.331635</v>
      </c>
      <c r="D8149">
        <f t="shared" si="257"/>
        <v>0.881066297098187</v>
      </c>
      <c r="E8149">
        <v>-0.047499986766729</v>
      </c>
      <c r="G8149">
        <v>8140</v>
      </c>
      <c r="H8149">
        <f ca="1" t="shared" si="258"/>
        <v>0.029015711046592</v>
      </c>
    </row>
    <row r="8150" spans="2:8">
      <c r="B8150" s="31">
        <v>37882</v>
      </c>
      <c r="C8150">
        <v>41.904106</v>
      </c>
      <c r="D8150">
        <f t="shared" si="257"/>
        <v>-8.89578324377091</v>
      </c>
      <c r="E8150">
        <v>-0.0475478703685983</v>
      </c>
      <c r="G8150">
        <v>8141</v>
      </c>
      <c r="H8150">
        <f ca="1" t="shared" si="258"/>
        <v>-0.0384016135221807</v>
      </c>
    </row>
    <row r="8151" spans="2:8">
      <c r="B8151" s="31">
        <v>44624</v>
      </c>
      <c r="C8151">
        <v>414.67395</v>
      </c>
      <c r="D8151">
        <f t="shared" si="257"/>
        <v>0.932867017568863</v>
      </c>
      <c r="E8151">
        <v>-0.047573395917443</v>
      </c>
      <c r="G8151">
        <v>8142</v>
      </c>
      <c r="H8151">
        <f ca="1" t="shared" si="258"/>
        <v>-0.0103578261216576</v>
      </c>
    </row>
    <row r="8152" spans="2:8">
      <c r="B8152" s="31">
        <v>39794</v>
      </c>
      <c r="C8152">
        <v>27.838299</v>
      </c>
      <c r="D8152">
        <f t="shared" si="257"/>
        <v>0.513588096743986</v>
      </c>
      <c r="E8152">
        <v>-0.0476034473226975</v>
      </c>
      <c r="G8152">
        <v>8143</v>
      </c>
      <c r="H8152">
        <f ca="1" t="shared" si="258"/>
        <v>-0.00991154196980798</v>
      </c>
    </row>
    <row r="8153" spans="2:8">
      <c r="B8153" s="31">
        <v>34117</v>
      </c>
      <c r="C8153">
        <v>13.54088</v>
      </c>
      <c r="D8153">
        <f t="shared" si="257"/>
        <v>-1</v>
      </c>
      <c r="E8153">
        <v>-0.0476190616857989</v>
      </c>
      <c r="G8153">
        <v>8144</v>
      </c>
      <c r="H8153">
        <f ca="1" t="shared" si="258"/>
        <v>-0.020682852067341</v>
      </c>
    </row>
    <row r="8154" spans="2:8">
      <c r="B8154" s="31">
        <v>33814</v>
      </c>
      <c r="C8154">
        <v>27.08176</v>
      </c>
      <c r="D8154">
        <f t="shared" si="257"/>
        <v>-1.12961539427275</v>
      </c>
      <c r="E8154">
        <v>-0.0476190616857989</v>
      </c>
      <c r="G8154">
        <v>8145</v>
      </c>
      <c r="H8154">
        <f ca="1" t="shared" si="258"/>
        <v>-0.022727795218762</v>
      </c>
    </row>
    <row r="8155" spans="2:8">
      <c r="B8155" s="31">
        <v>35121</v>
      </c>
      <c r="C8155">
        <v>57.673733</v>
      </c>
      <c r="D8155">
        <f t="shared" si="257"/>
        <v>0.548708785678916</v>
      </c>
      <c r="E8155">
        <v>-0.0476482769027627</v>
      </c>
      <c r="G8155">
        <v>8146</v>
      </c>
      <c r="H8155">
        <f ca="1" t="shared" si="258"/>
        <v>-0.00487164054827666</v>
      </c>
    </row>
    <row r="8156" spans="2:8">
      <c r="B8156" s="31">
        <v>36306</v>
      </c>
      <c r="C8156">
        <v>26.027649</v>
      </c>
      <c r="D8156">
        <f t="shared" si="257"/>
        <v>-2.19986595792805</v>
      </c>
      <c r="E8156">
        <v>-0.0476734183713634</v>
      </c>
      <c r="G8156">
        <v>8147</v>
      </c>
      <c r="H8156">
        <f ca="1" t="shared" si="258"/>
        <v>0.0297300063442378</v>
      </c>
    </row>
    <row r="8157" spans="2:8">
      <c r="B8157" s="31">
        <v>38040</v>
      </c>
      <c r="C8157">
        <v>83.284988</v>
      </c>
      <c r="D8157">
        <f t="shared" si="257"/>
        <v>-2.38375957981767</v>
      </c>
      <c r="E8157">
        <v>-0.0477275808696761</v>
      </c>
      <c r="G8157">
        <v>8148</v>
      </c>
      <c r="H8157">
        <f ca="1" t="shared" si="258"/>
        <v>0.0290652605558219</v>
      </c>
    </row>
    <row r="8158" spans="2:8">
      <c r="B8158" s="31">
        <v>41506</v>
      </c>
      <c r="C8158">
        <v>281.816376</v>
      </c>
      <c r="D8158">
        <f t="shared" si="257"/>
        <v>0.6455865148163</v>
      </c>
      <c r="E8158">
        <v>-0.0477513875914721</v>
      </c>
      <c r="G8158">
        <v>8149</v>
      </c>
      <c r="H8158">
        <f ca="1" t="shared" si="258"/>
        <v>-0.0643637190409393</v>
      </c>
    </row>
    <row r="8159" spans="2:8">
      <c r="B8159" s="31">
        <v>43997</v>
      </c>
      <c r="C8159">
        <v>99.879524</v>
      </c>
      <c r="D8159">
        <f t="shared" si="257"/>
        <v>0.247310349616804</v>
      </c>
      <c r="E8159">
        <v>-0.0477611707480705</v>
      </c>
      <c r="G8159">
        <v>8150</v>
      </c>
      <c r="H8159">
        <f ca="1" t="shared" si="258"/>
        <v>0.0308046569558682</v>
      </c>
    </row>
    <row r="8160" spans="2:8">
      <c r="B8160" s="31">
        <v>35269</v>
      </c>
      <c r="C8160">
        <v>75.178284</v>
      </c>
      <c r="D8160">
        <f t="shared" si="257"/>
        <v>-0.515349445858594</v>
      </c>
      <c r="E8160">
        <v>-0.0478878714496862</v>
      </c>
      <c r="G8160">
        <v>8151</v>
      </c>
      <c r="H8160">
        <f ca="1" t="shared" si="258"/>
        <v>0.0393401395603122</v>
      </c>
    </row>
    <row r="8161" spans="2:8">
      <c r="B8161" s="31">
        <v>39295</v>
      </c>
      <c r="C8161">
        <v>113.921371</v>
      </c>
      <c r="D8161">
        <f t="shared" si="257"/>
        <v>-0.0866251337512432</v>
      </c>
      <c r="E8161">
        <v>-0.0479473425578772</v>
      </c>
      <c r="G8161">
        <v>8152</v>
      </c>
      <c r="H8161">
        <f ca="1" t="shared" si="258"/>
        <v>0.0139889352669715</v>
      </c>
    </row>
    <row r="8162" spans="2:8">
      <c r="B8162" s="31">
        <v>39146</v>
      </c>
      <c r="C8162">
        <v>123.789825</v>
      </c>
      <c r="D8162">
        <f t="shared" si="257"/>
        <v>-1.84976623886495</v>
      </c>
      <c r="E8162">
        <v>-0.0479792826268234</v>
      </c>
      <c r="G8162">
        <v>8153</v>
      </c>
      <c r="H8162">
        <f ca="1" t="shared" si="258"/>
        <v>0.00516798314519732</v>
      </c>
    </row>
    <row r="8163" spans="2:8">
      <c r="B8163" s="31">
        <v>41620</v>
      </c>
      <c r="C8163">
        <v>352.772064</v>
      </c>
      <c r="D8163">
        <f t="shared" si="257"/>
        <v>0.593479423019165</v>
      </c>
      <c r="E8163">
        <v>-0.0481342196075934</v>
      </c>
      <c r="G8163">
        <v>8154</v>
      </c>
      <c r="H8163">
        <f ca="1" t="shared" si="258"/>
        <v>0.0149312479406559</v>
      </c>
    </row>
    <row r="8164" spans="2:8">
      <c r="B8164" s="31">
        <v>43671</v>
      </c>
      <c r="C8164">
        <v>143.409103</v>
      </c>
      <c r="D8164">
        <f t="shared" si="257"/>
        <v>-2.34060978681388</v>
      </c>
      <c r="E8164">
        <v>-0.0481635395209188</v>
      </c>
      <c r="G8164">
        <v>8155</v>
      </c>
      <c r="H8164">
        <f ca="1" t="shared" si="258"/>
        <v>0.0503146323834292</v>
      </c>
    </row>
    <row r="8165" spans="2:8">
      <c r="B8165" s="31">
        <v>42780</v>
      </c>
      <c r="C8165">
        <v>479.073853</v>
      </c>
      <c r="D8165">
        <f t="shared" si="257"/>
        <v>0.585520132738282</v>
      </c>
      <c r="E8165">
        <v>-0.0482315510548224</v>
      </c>
      <c r="G8165">
        <v>8156</v>
      </c>
      <c r="H8165">
        <f ca="1" t="shared" si="258"/>
        <v>-0.00553994539150361</v>
      </c>
    </row>
    <row r="8166" spans="2:8">
      <c r="B8166" s="31">
        <v>43591</v>
      </c>
      <c r="C8166">
        <v>198.566467</v>
      </c>
      <c r="D8166">
        <f t="shared" si="257"/>
        <v>-0.853603544247982</v>
      </c>
      <c r="E8166">
        <v>-0.0482982305365791</v>
      </c>
      <c r="G8166">
        <v>8157</v>
      </c>
      <c r="H8166">
        <f ca="1" t="shared" si="258"/>
        <v>0.0424813674832691</v>
      </c>
    </row>
    <row r="8167" spans="2:8">
      <c r="B8167" s="31">
        <v>42465</v>
      </c>
      <c r="C8167">
        <v>368.063507</v>
      </c>
      <c r="D8167">
        <f t="shared" si="257"/>
        <v>0.818740549575864</v>
      </c>
      <c r="E8167">
        <v>-0.0483130972286258</v>
      </c>
      <c r="G8167">
        <v>8158</v>
      </c>
      <c r="H8167">
        <f ca="1" t="shared" si="258"/>
        <v>0.0172052415073239</v>
      </c>
    </row>
    <row r="8168" spans="2:8">
      <c r="B8168" s="31">
        <v>35180</v>
      </c>
      <c r="C8168">
        <v>66.714989</v>
      </c>
      <c r="D8168">
        <f t="shared" si="257"/>
        <v>-0.712263191709437</v>
      </c>
      <c r="E8168">
        <v>-0.0483178675184971</v>
      </c>
      <c r="G8168">
        <v>8159</v>
      </c>
      <c r="H8168">
        <f ca="1" t="shared" si="258"/>
        <v>-0.0388509503303121</v>
      </c>
    </row>
    <row r="8169" spans="2:8">
      <c r="B8169" s="31">
        <v>38881</v>
      </c>
      <c r="C8169">
        <v>114.23362</v>
      </c>
      <c r="D8169">
        <f t="shared" si="257"/>
        <v>-0.166903324958099</v>
      </c>
      <c r="E8169">
        <v>-0.0483187173793494</v>
      </c>
      <c r="G8169">
        <v>8160</v>
      </c>
      <c r="H8169">
        <f ca="1" t="shared" si="258"/>
        <v>-0.0172259409993827</v>
      </c>
    </row>
    <row r="8170" spans="2:8">
      <c r="B8170" s="31">
        <v>40799</v>
      </c>
      <c r="C8170">
        <v>133.299591</v>
      </c>
      <c r="D8170">
        <f t="shared" si="257"/>
        <v>0.657079758031666</v>
      </c>
      <c r="E8170">
        <v>-0.0483521963694549</v>
      </c>
      <c r="G8170">
        <v>8161</v>
      </c>
      <c r="H8170">
        <f ca="1" t="shared" si="258"/>
        <v>-0.00434604887272919</v>
      </c>
    </row>
    <row r="8171" spans="2:8">
      <c r="B8171" s="31">
        <v>35751</v>
      </c>
      <c r="C8171">
        <v>45.711128</v>
      </c>
      <c r="D8171">
        <f t="shared" si="257"/>
        <v>0.307716843040933</v>
      </c>
      <c r="E8171">
        <v>-0.0483869704549841</v>
      </c>
      <c r="G8171">
        <v>8162</v>
      </c>
      <c r="H8171">
        <f ca="1" t="shared" si="258"/>
        <v>0.00959472668042879</v>
      </c>
    </row>
    <row r="8172" spans="2:8">
      <c r="B8172" s="31">
        <v>35949</v>
      </c>
      <c r="C8172">
        <v>31.645044</v>
      </c>
      <c r="D8172">
        <f t="shared" si="257"/>
        <v>0.384473758355337</v>
      </c>
      <c r="E8172">
        <v>-0.0484242967081987</v>
      </c>
      <c r="G8172">
        <v>8163</v>
      </c>
      <c r="H8172">
        <f ca="1" t="shared" si="258"/>
        <v>-0.0317572455663604</v>
      </c>
    </row>
    <row r="8173" spans="2:8">
      <c r="B8173" s="31">
        <v>36629</v>
      </c>
      <c r="C8173">
        <v>19.478355</v>
      </c>
      <c r="D8173">
        <f t="shared" si="257"/>
        <v>-4.88717152962866</v>
      </c>
      <c r="E8173">
        <v>-0.0484496765768977</v>
      </c>
      <c r="G8173">
        <v>8164</v>
      </c>
      <c r="H8173">
        <f ca="1" t="shared" si="258"/>
        <v>0.0530502270533384</v>
      </c>
    </row>
    <row r="8174" spans="2:8">
      <c r="B8174" s="31">
        <v>39514</v>
      </c>
      <c r="C8174">
        <v>114.672417</v>
      </c>
      <c r="D8174">
        <f t="shared" si="257"/>
        <v>0.889352606913309</v>
      </c>
      <c r="E8174">
        <v>-0.0484519830082591</v>
      </c>
      <c r="G8174">
        <v>8165</v>
      </c>
      <c r="H8174">
        <f ca="1" t="shared" si="258"/>
        <v>-0.0280247567572142</v>
      </c>
    </row>
    <row r="8175" spans="2:8">
      <c r="B8175" s="31">
        <v>36795</v>
      </c>
      <c r="C8175">
        <v>12.688204</v>
      </c>
      <c r="D8175">
        <f t="shared" si="257"/>
        <v>-2.94167464520589</v>
      </c>
      <c r="E8175">
        <v>-0.0484849550022997</v>
      </c>
      <c r="G8175">
        <v>8166</v>
      </c>
      <c r="H8175">
        <f ca="1" t="shared" si="258"/>
        <v>-0.0249840078732641</v>
      </c>
    </row>
    <row r="8176" spans="2:8">
      <c r="B8176" s="31">
        <v>35446</v>
      </c>
      <c r="C8176">
        <v>50.012772</v>
      </c>
      <c r="D8176">
        <f t="shared" si="257"/>
        <v>-8.65951011473629</v>
      </c>
      <c r="E8176">
        <v>-0.0485078891447969</v>
      </c>
      <c r="G8176">
        <v>8167</v>
      </c>
      <c r="H8176">
        <f ca="1" t="shared" si="258"/>
        <v>-0.0358340870987706</v>
      </c>
    </row>
    <row r="8177" spans="2:8">
      <c r="B8177" s="31">
        <v>44522</v>
      </c>
      <c r="C8177">
        <v>483.098877</v>
      </c>
      <c r="D8177">
        <f t="shared" si="257"/>
        <v>0.974802292906179</v>
      </c>
      <c r="E8177">
        <v>-0.048549719563931</v>
      </c>
      <c r="G8177">
        <v>8168</v>
      </c>
      <c r="H8177">
        <f ca="1" t="shared" si="258"/>
        <v>-0.0187550400187409</v>
      </c>
    </row>
    <row r="8178" spans="2:8">
      <c r="B8178" s="31">
        <v>36840</v>
      </c>
      <c r="C8178">
        <v>12.172984</v>
      </c>
      <c r="D8178">
        <f t="shared" si="257"/>
        <v>-18.5906964142892</v>
      </c>
      <c r="E8178">
        <v>-0.0486420585125225</v>
      </c>
      <c r="G8178">
        <v>8169</v>
      </c>
      <c r="H8178">
        <f ca="1" t="shared" si="258"/>
        <v>0.00525614582754154</v>
      </c>
    </row>
    <row r="8179" spans="2:8">
      <c r="B8179" s="31">
        <v>40521</v>
      </c>
      <c r="C8179">
        <v>238.477234</v>
      </c>
      <c r="D8179">
        <f t="shared" si="257"/>
        <v>-0.993884766375645</v>
      </c>
      <c r="E8179">
        <v>-0.0488676583694357</v>
      </c>
      <c r="G8179">
        <v>8170</v>
      </c>
      <c r="H8179">
        <f ca="1" t="shared" si="258"/>
        <v>-0.0319301442759504</v>
      </c>
    </row>
    <row r="8180" spans="2:8">
      <c r="B8180" s="31">
        <v>44585</v>
      </c>
      <c r="C8180">
        <v>475.496124</v>
      </c>
      <c r="D8180">
        <f t="shared" si="257"/>
        <v>0.925786854573813</v>
      </c>
      <c r="E8180">
        <v>-0.0489078497725041</v>
      </c>
      <c r="G8180">
        <v>8171</v>
      </c>
      <c r="H8180">
        <f ca="1" t="shared" si="258"/>
        <v>-0.00925467151025165</v>
      </c>
    </row>
    <row r="8181" spans="2:8">
      <c r="B8181" s="31">
        <v>35810</v>
      </c>
      <c r="C8181">
        <v>35.288063</v>
      </c>
      <c r="D8181">
        <f t="shared" si="257"/>
        <v>-1.15205555487701</v>
      </c>
      <c r="E8181">
        <v>-0.0489553365397245</v>
      </c>
      <c r="G8181">
        <v>8172</v>
      </c>
      <c r="H8181">
        <f ca="1" t="shared" si="258"/>
        <v>0.00483563917520117</v>
      </c>
    </row>
    <row r="8182" spans="2:8">
      <c r="B8182" s="31">
        <v>38653</v>
      </c>
      <c r="C8182">
        <v>75.941872</v>
      </c>
      <c r="D8182">
        <f t="shared" si="257"/>
        <v>0.147971451111977</v>
      </c>
      <c r="E8182">
        <v>-0.0490684375017777</v>
      </c>
      <c r="G8182">
        <v>8173</v>
      </c>
      <c r="H8182">
        <f ca="1" t="shared" si="258"/>
        <v>-0.00712422643921268</v>
      </c>
    </row>
    <row r="8183" spans="2:8">
      <c r="B8183" s="31">
        <v>38181</v>
      </c>
      <c r="C8183">
        <v>64.704643</v>
      </c>
      <c r="D8183">
        <f t="shared" si="257"/>
        <v>-0.945861489414291</v>
      </c>
      <c r="E8183">
        <v>-0.049111390661718</v>
      </c>
      <c r="G8183">
        <v>8174</v>
      </c>
      <c r="H8183">
        <f ca="1" t="shared" si="258"/>
        <v>-0.032805788908539</v>
      </c>
    </row>
    <row r="8184" spans="2:8">
      <c r="B8184" s="31">
        <v>39167</v>
      </c>
      <c r="C8184">
        <v>125.906273</v>
      </c>
      <c r="D8184">
        <f t="shared" si="257"/>
        <v>0.910646175667514</v>
      </c>
      <c r="E8184">
        <v>-0.0491661761761464</v>
      </c>
      <c r="G8184">
        <v>8175</v>
      </c>
      <c r="H8184">
        <f ca="1" t="shared" si="258"/>
        <v>0.035160227113356</v>
      </c>
    </row>
    <row r="8185" spans="2:8">
      <c r="B8185" s="31">
        <v>37131</v>
      </c>
      <c r="C8185">
        <v>11.250207</v>
      </c>
      <c r="D8185">
        <f t="shared" si="257"/>
        <v>-15.4353733224642</v>
      </c>
      <c r="E8185">
        <v>-0.0492138500207152</v>
      </c>
      <c r="G8185">
        <v>8176</v>
      </c>
      <c r="H8185">
        <f ca="1" t="shared" si="258"/>
        <v>-0.0274392644889313</v>
      </c>
    </row>
    <row r="8186" spans="2:8">
      <c r="B8186" s="31">
        <v>43416</v>
      </c>
      <c r="C8186">
        <v>184.901352</v>
      </c>
      <c r="D8186">
        <f t="shared" si="257"/>
        <v>0.772937549964481</v>
      </c>
      <c r="E8186">
        <v>-0.0494490921840312</v>
      </c>
      <c r="G8186">
        <v>8177</v>
      </c>
      <c r="H8186">
        <f ca="1" t="shared" si="258"/>
        <v>0.0385592221778576</v>
      </c>
    </row>
    <row r="8187" spans="2:8">
      <c r="B8187" s="31">
        <v>36423</v>
      </c>
      <c r="C8187">
        <v>41.984154</v>
      </c>
      <c r="D8187">
        <f t="shared" si="257"/>
        <v>-1.51272525343729</v>
      </c>
      <c r="E8187">
        <v>-0.0494516812223965</v>
      </c>
      <c r="G8187">
        <v>8178</v>
      </c>
      <c r="H8187">
        <f ca="1" t="shared" si="258"/>
        <v>0.00212957429771856</v>
      </c>
    </row>
    <row r="8188" spans="2:8">
      <c r="B8188" s="31">
        <v>43993</v>
      </c>
      <c r="C8188">
        <v>105.494644</v>
      </c>
      <c r="D8188">
        <f t="shared" si="257"/>
        <v>-0.430996326221073</v>
      </c>
      <c r="E8188">
        <v>-0.0494582739195746</v>
      </c>
      <c r="G8188">
        <v>8179</v>
      </c>
      <c r="H8188">
        <f ca="1" t="shared" si="258"/>
        <v>-0.00239975289467474</v>
      </c>
    </row>
    <row r="8189" spans="2:8">
      <c r="B8189" s="31">
        <v>38852</v>
      </c>
      <c r="C8189">
        <v>150.962448</v>
      </c>
      <c r="D8189">
        <f t="shared" si="257"/>
        <v>0.617301708038015</v>
      </c>
      <c r="E8189">
        <v>-0.0496404973507054</v>
      </c>
      <c r="G8189">
        <v>8180</v>
      </c>
      <c r="H8189">
        <f ca="1" t="shared" si="258"/>
        <v>-0.0107531357216115</v>
      </c>
    </row>
    <row r="8190" spans="2:8">
      <c r="B8190" s="31">
        <v>37908</v>
      </c>
      <c r="C8190">
        <v>57.773071</v>
      </c>
      <c r="D8190">
        <f t="shared" si="257"/>
        <v>-1.1466663594878</v>
      </c>
      <c r="E8190">
        <v>-0.0496944155868051</v>
      </c>
      <c r="G8190">
        <v>8181</v>
      </c>
      <c r="H8190">
        <f ca="1" t="shared" si="258"/>
        <v>-0.0318104381999234</v>
      </c>
    </row>
    <row r="8191" spans="2:8">
      <c r="B8191" s="31">
        <v>40323</v>
      </c>
      <c r="C8191">
        <v>124.019508</v>
      </c>
      <c r="D8191">
        <f t="shared" si="257"/>
        <v>0.874130027995273</v>
      </c>
      <c r="E8191">
        <v>-0.0497440128532037</v>
      </c>
      <c r="G8191">
        <v>8182</v>
      </c>
      <c r="H8191">
        <f ca="1" t="shared" si="258"/>
        <v>-0.00885484658263116</v>
      </c>
    </row>
    <row r="8192" spans="2:8">
      <c r="B8192" s="31">
        <v>37244</v>
      </c>
      <c r="C8192">
        <v>15.610332</v>
      </c>
      <c r="D8192">
        <f t="shared" si="257"/>
        <v>-0.157142910221256</v>
      </c>
      <c r="E8192">
        <v>-0.0497541628198556</v>
      </c>
      <c r="G8192">
        <v>8183</v>
      </c>
      <c r="H8192">
        <f ca="1" t="shared" si="258"/>
        <v>0.0414826346887951</v>
      </c>
    </row>
    <row r="8193" spans="2:8">
      <c r="B8193" s="31">
        <v>37341</v>
      </c>
      <c r="C8193">
        <v>18.063385</v>
      </c>
      <c r="D8193">
        <f t="shared" si="257"/>
        <v>-6.82917836274873</v>
      </c>
      <c r="E8193">
        <v>-0.049808604533425</v>
      </c>
      <c r="G8193">
        <v>8184</v>
      </c>
      <c r="H8193">
        <f ca="1" t="shared" si="258"/>
        <v>-0.0622617806624002</v>
      </c>
    </row>
    <row r="8194" spans="2:8">
      <c r="B8194" s="31">
        <v>44082</v>
      </c>
      <c r="C8194">
        <v>141.421463</v>
      </c>
      <c r="D8194">
        <f t="shared" si="257"/>
        <v>0.726433172311334</v>
      </c>
      <c r="E8194">
        <v>-0.04989449161617</v>
      </c>
      <c r="G8194">
        <v>8185</v>
      </c>
      <c r="H8194">
        <f ca="1" t="shared" si="258"/>
        <v>0.00814180667632563</v>
      </c>
    </row>
    <row r="8195" spans="2:8">
      <c r="B8195" s="31">
        <v>34388</v>
      </c>
      <c r="C8195">
        <v>38.688221</v>
      </c>
      <c r="D8195">
        <f t="shared" si="257"/>
        <v>0.444444395621086</v>
      </c>
      <c r="E8195">
        <v>-0.0500000762505984</v>
      </c>
      <c r="G8195">
        <v>8186</v>
      </c>
      <c r="H8195">
        <f ca="1" t="shared" si="258"/>
        <v>0.0219932155477462</v>
      </c>
    </row>
    <row r="8196" spans="2:8">
      <c r="B8196" s="31">
        <v>33973</v>
      </c>
      <c r="C8196">
        <v>21.493458</v>
      </c>
      <c r="D8196">
        <f t="shared" si="257"/>
        <v>-0.39999966501435</v>
      </c>
      <c r="E8196">
        <v>-0.0500001442299327</v>
      </c>
      <c r="G8196">
        <v>8187</v>
      </c>
      <c r="H8196">
        <f ca="1" t="shared" si="258"/>
        <v>0.0323517328488832</v>
      </c>
    </row>
    <row r="8197" spans="2:8">
      <c r="B8197" s="31">
        <v>34327</v>
      </c>
      <c r="C8197">
        <v>30.090834</v>
      </c>
      <c r="D8197">
        <f t="shared" si="257"/>
        <v>-3.22587296849266</v>
      </c>
      <c r="E8197">
        <v>-0.0500002425987927</v>
      </c>
      <c r="G8197">
        <v>8188</v>
      </c>
      <c r="H8197">
        <f ca="1" t="shared" si="258"/>
        <v>-0.0320267434711924</v>
      </c>
    </row>
    <row r="8198" spans="2:8">
      <c r="B8198" s="31">
        <v>43720</v>
      </c>
      <c r="C8198">
        <v>127.160042</v>
      </c>
      <c r="D8198">
        <f t="shared" si="257"/>
        <v>0.786667937715843</v>
      </c>
      <c r="E8198">
        <v>-0.0500197381186772</v>
      </c>
      <c r="G8198">
        <v>8189</v>
      </c>
      <c r="H8198">
        <f ca="1" t="shared" si="258"/>
        <v>0.0438295394590542</v>
      </c>
    </row>
    <row r="8199" spans="2:8">
      <c r="B8199" s="31">
        <v>36322</v>
      </c>
      <c r="C8199">
        <v>27.127314</v>
      </c>
      <c r="D8199">
        <f t="shared" si="257"/>
        <v>0.264710099938387</v>
      </c>
      <c r="E8199">
        <v>-0.050122876153533</v>
      </c>
      <c r="G8199">
        <v>8190</v>
      </c>
      <c r="H8199">
        <f ca="1" t="shared" si="258"/>
        <v>0.0177751236813219</v>
      </c>
    </row>
    <row r="8200" spans="2:8">
      <c r="B8200" s="31">
        <v>36592</v>
      </c>
      <c r="C8200">
        <v>19.94644</v>
      </c>
      <c r="D8200">
        <f t="shared" si="257"/>
        <v>-14.728280635542</v>
      </c>
      <c r="E8200">
        <v>-0.0503406121593628</v>
      </c>
      <c r="G8200">
        <v>8191</v>
      </c>
      <c r="H8200">
        <f ca="1" t="shared" si="258"/>
        <v>-0.0350502985225447</v>
      </c>
    </row>
    <row r="8201" spans="2:8">
      <c r="B8201" s="31">
        <v>42269</v>
      </c>
      <c r="C8201">
        <v>313.723206</v>
      </c>
      <c r="D8201">
        <f t="shared" si="257"/>
        <v>0.817122202302115</v>
      </c>
      <c r="E8201">
        <v>-0.0503483315799086</v>
      </c>
      <c r="G8201">
        <v>8192</v>
      </c>
      <c r="H8201">
        <f ca="1" t="shared" si="258"/>
        <v>-0.0351273912538456</v>
      </c>
    </row>
    <row r="8202" spans="2:8">
      <c r="B8202" s="31">
        <v>37914</v>
      </c>
      <c r="C8202">
        <v>57.373009</v>
      </c>
      <c r="D8202">
        <f t="shared" ref="D8202:D8265" si="259">(C8202-C8203)/C8202</f>
        <v>0.666582364540092</v>
      </c>
      <c r="E8202">
        <v>-0.0504512322161802</v>
      </c>
      <c r="G8202">
        <v>8193</v>
      </c>
      <c r="H8202">
        <f ca="1" t="shared" si="258"/>
        <v>-0.0508627775052982</v>
      </c>
    </row>
    <row r="8203" spans="2:8">
      <c r="B8203" s="31">
        <v>33415</v>
      </c>
      <c r="C8203">
        <v>19.129173</v>
      </c>
      <c r="D8203">
        <f t="shared" si="259"/>
        <v>-3.11572779440073</v>
      </c>
      <c r="E8203">
        <v>-0.0505619871805225</v>
      </c>
      <c r="G8203">
        <v>8194</v>
      </c>
      <c r="H8203">
        <f ca="1" t="shared" ref="H8203:H8266" si="260">_xlfn.NORM.INV(RAND(),N$12,N$13)</f>
        <v>0.00563023733684797</v>
      </c>
    </row>
    <row r="8204" spans="2:8">
      <c r="B8204" s="31">
        <v>38572</v>
      </c>
      <c r="C8204">
        <v>78.730469</v>
      </c>
      <c r="D8204">
        <f t="shared" si="259"/>
        <v>0.617818598286262</v>
      </c>
      <c r="E8204">
        <v>-0.0505693164358008</v>
      </c>
      <c r="G8204">
        <v>8195</v>
      </c>
      <c r="H8204">
        <f ca="1" t="shared" si="260"/>
        <v>-0.00818838934029049</v>
      </c>
    </row>
    <row r="8205" spans="2:8">
      <c r="B8205" s="31">
        <v>39822</v>
      </c>
      <c r="C8205">
        <v>30.089321</v>
      </c>
      <c r="D8205">
        <f t="shared" si="259"/>
        <v>0.687442232411958</v>
      </c>
      <c r="E8205">
        <v>-0.0506786111923229</v>
      </c>
      <c r="G8205">
        <v>8196</v>
      </c>
      <c r="H8205">
        <f ca="1" t="shared" si="260"/>
        <v>-0.00771746625416876</v>
      </c>
    </row>
    <row r="8206" spans="2:8">
      <c r="B8206" s="31">
        <v>37064</v>
      </c>
      <c r="C8206">
        <v>9.404651</v>
      </c>
      <c r="D8206">
        <f t="shared" si="259"/>
        <v>-0.207685856710685</v>
      </c>
      <c r="E8206">
        <v>-0.0506950231327033</v>
      </c>
      <c r="G8206">
        <v>8197</v>
      </c>
      <c r="H8206">
        <f ca="1" t="shared" si="260"/>
        <v>0.0143436909051888</v>
      </c>
    </row>
    <row r="8207" spans="2:8">
      <c r="B8207" s="31">
        <v>37124</v>
      </c>
      <c r="C8207">
        <v>11.357864</v>
      </c>
      <c r="D8207">
        <f t="shared" si="259"/>
        <v>-35.0679746649546</v>
      </c>
      <c r="E8207">
        <v>-0.0507786499292474</v>
      </c>
      <c r="G8207">
        <v>8198</v>
      </c>
      <c r="H8207">
        <f ca="1" t="shared" si="260"/>
        <v>0.0112802359339085</v>
      </c>
    </row>
    <row r="8208" spans="2:8">
      <c r="B8208" s="31">
        <v>44875</v>
      </c>
      <c r="C8208">
        <v>409.655151</v>
      </c>
      <c r="D8208">
        <f t="shared" si="259"/>
        <v>0.915852914540796</v>
      </c>
      <c r="E8208">
        <v>-0.0508247435658389</v>
      </c>
      <c r="G8208">
        <v>8199</v>
      </c>
      <c r="H8208">
        <f ca="1" t="shared" si="260"/>
        <v>-0.0133720780334261</v>
      </c>
    </row>
    <row r="8209" spans="2:8">
      <c r="B8209" s="31">
        <v>35947</v>
      </c>
      <c r="C8209">
        <v>34.471287</v>
      </c>
      <c r="D8209">
        <f t="shared" si="259"/>
        <v>-0.992872415816677</v>
      </c>
      <c r="E8209">
        <v>-0.0509539141953128</v>
      </c>
      <c r="G8209">
        <v>8200</v>
      </c>
      <c r="H8209">
        <f ca="1" t="shared" si="260"/>
        <v>0.016654155101317</v>
      </c>
    </row>
    <row r="8210" spans="2:8">
      <c r="B8210" s="31">
        <v>38068</v>
      </c>
      <c r="C8210">
        <v>68.696877</v>
      </c>
      <c r="D8210">
        <f t="shared" si="259"/>
        <v>0.723288221675637</v>
      </c>
      <c r="E8210">
        <v>-0.0509606717638707</v>
      </c>
      <c r="G8210">
        <v>8201</v>
      </c>
      <c r="H8210">
        <f ca="1" t="shared" si="260"/>
        <v>0.0236951533922561</v>
      </c>
    </row>
    <row r="8211" spans="2:8">
      <c r="B8211" s="31">
        <v>37398</v>
      </c>
      <c r="C8211">
        <v>19.009235</v>
      </c>
      <c r="D8211">
        <f t="shared" si="259"/>
        <v>-4.71598136379502</v>
      </c>
      <c r="E8211">
        <v>-0.0509709096657492</v>
      </c>
      <c r="G8211">
        <v>8202</v>
      </c>
      <c r="H8211">
        <f ca="1" t="shared" si="260"/>
        <v>-0.00575629304291865</v>
      </c>
    </row>
    <row r="8212" spans="2:8">
      <c r="B8212" s="31">
        <v>38882</v>
      </c>
      <c r="C8212">
        <v>108.656433</v>
      </c>
      <c r="D8212">
        <f t="shared" si="259"/>
        <v>-0.206100259153547</v>
      </c>
      <c r="E8212">
        <v>-0.0513286406153237</v>
      </c>
      <c r="G8212">
        <v>8203</v>
      </c>
      <c r="H8212">
        <f ca="1" t="shared" si="260"/>
        <v>-0.00634091334574358</v>
      </c>
    </row>
    <row r="8213" spans="2:8">
      <c r="B8213" s="31">
        <v>39385</v>
      </c>
      <c r="C8213">
        <v>131.050552</v>
      </c>
      <c r="D8213">
        <f t="shared" si="259"/>
        <v>-5.87611955270513</v>
      </c>
      <c r="E8213">
        <v>-0.0514490927134743</v>
      </c>
      <c r="G8213">
        <v>8204</v>
      </c>
      <c r="H8213">
        <f ca="1" t="shared" si="260"/>
        <v>-0.0193491859418998</v>
      </c>
    </row>
    <row r="8214" spans="2:8">
      <c r="B8214" s="31">
        <v>45447</v>
      </c>
      <c r="C8214">
        <v>901.119263</v>
      </c>
      <c r="D8214">
        <f t="shared" si="259"/>
        <v>0.986755803044019</v>
      </c>
      <c r="E8214">
        <v>-0.0514989967537736</v>
      </c>
      <c r="G8214">
        <v>8205</v>
      </c>
      <c r="H8214">
        <f ca="1" t="shared" si="260"/>
        <v>-0.0242317901623925</v>
      </c>
    </row>
    <row r="8215" spans="2:8">
      <c r="B8215" s="31">
        <v>37123</v>
      </c>
      <c r="C8215">
        <v>11.934601</v>
      </c>
      <c r="D8215">
        <f t="shared" si="259"/>
        <v>-2.49381600608181</v>
      </c>
      <c r="E8215">
        <v>-0.051546507503686</v>
      </c>
      <c r="G8215">
        <v>8206</v>
      </c>
      <c r="H8215">
        <f ca="1" t="shared" si="260"/>
        <v>-0.0452147469454223</v>
      </c>
    </row>
    <row r="8216" spans="2:8">
      <c r="B8216" s="31">
        <v>34397</v>
      </c>
      <c r="C8216">
        <v>41.6973</v>
      </c>
      <c r="D8216">
        <f t="shared" si="259"/>
        <v>0.300954881970775</v>
      </c>
      <c r="E8216">
        <v>-0.0515465749580909</v>
      </c>
      <c r="G8216">
        <v>8207</v>
      </c>
      <c r="H8216">
        <f ca="1" t="shared" si="260"/>
        <v>0.0185485839405578</v>
      </c>
    </row>
    <row r="8217" spans="2:8">
      <c r="B8217" s="31">
        <v>35956</v>
      </c>
      <c r="C8217">
        <v>29.148294</v>
      </c>
      <c r="D8217">
        <f t="shared" si="259"/>
        <v>-14.2424007387877</v>
      </c>
      <c r="E8217">
        <v>-0.0517462874499619</v>
      </c>
      <c r="G8217">
        <v>8208</v>
      </c>
      <c r="H8217">
        <f ca="1" t="shared" si="260"/>
        <v>0.0279109990480031</v>
      </c>
    </row>
    <row r="8218" spans="2:8">
      <c r="B8218" s="31">
        <v>44550</v>
      </c>
      <c r="C8218">
        <v>444.289978</v>
      </c>
      <c r="D8218">
        <f t="shared" si="259"/>
        <v>0.957237901053892</v>
      </c>
      <c r="E8218">
        <v>-0.051783927478103</v>
      </c>
      <c r="G8218">
        <v>8209</v>
      </c>
      <c r="H8218">
        <f ca="1" t="shared" si="260"/>
        <v>-0.0113423100104427</v>
      </c>
    </row>
    <row r="8219" spans="2:8">
      <c r="B8219" s="31">
        <v>36076</v>
      </c>
      <c r="C8219">
        <v>18.998772</v>
      </c>
      <c r="D8219">
        <f t="shared" si="259"/>
        <v>-25.5368729621051</v>
      </c>
      <c r="E8219">
        <v>-0.0520143091353483</v>
      </c>
      <c r="G8219">
        <v>8210</v>
      </c>
      <c r="H8219">
        <f ca="1" t="shared" si="260"/>
        <v>-0.0234681848440835</v>
      </c>
    </row>
    <row r="8220" spans="2:8">
      <c r="B8220" s="31">
        <v>42685</v>
      </c>
      <c r="C8220">
        <v>504.167999</v>
      </c>
      <c r="D8220">
        <f t="shared" si="259"/>
        <v>0.981544479184606</v>
      </c>
      <c r="E8220">
        <v>-0.0520402525587508</v>
      </c>
      <c r="G8220">
        <v>8211</v>
      </c>
      <c r="H8220">
        <f ca="1" t="shared" si="260"/>
        <v>-0.00012315422066762</v>
      </c>
    </row>
    <row r="8221" spans="2:8">
      <c r="B8221" s="31">
        <v>37075</v>
      </c>
      <c r="C8221">
        <v>9.304683</v>
      </c>
      <c r="D8221">
        <f t="shared" si="259"/>
        <v>-13.0718149129852</v>
      </c>
      <c r="E8221">
        <v>-0.0520660402939036</v>
      </c>
      <c r="G8221">
        <v>8212</v>
      </c>
      <c r="H8221">
        <f ca="1" t="shared" si="260"/>
        <v>0.00189444126261426</v>
      </c>
    </row>
    <row r="8222" spans="2:8">
      <c r="B8222" s="31">
        <v>39141</v>
      </c>
      <c r="C8222">
        <v>130.933777</v>
      </c>
      <c r="D8222">
        <f t="shared" si="259"/>
        <v>-0.143478004151671</v>
      </c>
      <c r="E8222">
        <v>-0.0520702079800235</v>
      </c>
      <c r="G8222">
        <v>8213</v>
      </c>
      <c r="H8222">
        <f ca="1" t="shared" si="260"/>
        <v>0.0533554375592604</v>
      </c>
    </row>
    <row r="8223" spans="2:8">
      <c r="B8223" s="31">
        <v>43885</v>
      </c>
      <c r="C8223">
        <v>149.719894</v>
      </c>
      <c r="D8223">
        <f t="shared" si="259"/>
        <v>0.189566584918902</v>
      </c>
      <c r="E8223">
        <v>-0.0521076043508285</v>
      </c>
      <c r="G8223">
        <v>8214</v>
      </c>
      <c r="H8223">
        <f ca="1" t="shared" si="260"/>
        <v>-0.00463425414312126</v>
      </c>
    </row>
    <row r="8224" spans="2:8">
      <c r="B8224" s="31">
        <v>39237</v>
      </c>
      <c r="C8224">
        <v>121.338005</v>
      </c>
      <c r="D8224">
        <f t="shared" si="259"/>
        <v>-2.73507545307012</v>
      </c>
      <c r="E8224">
        <v>-0.0521912899425041</v>
      </c>
      <c r="G8224">
        <v>8215</v>
      </c>
      <c r="H8224">
        <f ca="1" t="shared" si="260"/>
        <v>-0.016170691492437</v>
      </c>
    </row>
    <row r="8225" spans="2:8">
      <c r="B8225" s="31">
        <v>41845</v>
      </c>
      <c r="C8225">
        <v>453.206604</v>
      </c>
      <c r="D8225">
        <f t="shared" si="259"/>
        <v>0.721833618735176</v>
      </c>
      <c r="E8225">
        <v>-0.0523747950504268</v>
      </c>
      <c r="G8225">
        <v>8216</v>
      </c>
      <c r="H8225">
        <f ca="1" t="shared" si="260"/>
        <v>0.0188124480702977</v>
      </c>
    </row>
    <row r="8226" spans="2:8">
      <c r="B8226" s="31">
        <v>43763</v>
      </c>
      <c r="C8226">
        <v>126.066841</v>
      </c>
      <c r="D8226">
        <f t="shared" si="259"/>
        <v>-2.20614932359573</v>
      </c>
      <c r="E8226">
        <v>-0.0524242215286412</v>
      </c>
      <c r="G8226">
        <v>8217</v>
      </c>
      <c r="H8226">
        <f ca="1" t="shared" si="260"/>
        <v>-0.00128374414906981</v>
      </c>
    </row>
    <row r="8227" spans="2:8">
      <c r="B8227" s="31">
        <v>44725</v>
      </c>
      <c r="C8227">
        <v>404.189117</v>
      </c>
      <c r="D8227">
        <f t="shared" si="259"/>
        <v>0.858972459666696</v>
      </c>
      <c r="E8227">
        <v>-0.0524955747385945</v>
      </c>
      <c r="G8227">
        <v>8218</v>
      </c>
      <c r="H8227">
        <f ca="1" t="shared" si="260"/>
        <v>0.0115143293517966</v>
      </c>
    </row>
    <row r="8228" spans="2:8">
      <c r="B8228" s="31">
        <v>39727</v>
      </c>
      <c r="C8228">
        <v>57.001797</v>
      </c>
      <c r="D8228">
        <f t="shared" si="259"/>
        <v>-1.17240052975874</v>
      </c>
      <c r="E8228">
        <v>-0.0525477995018296</v>
      </c>
      <c r="G8228">
        <v>8219</v>
      </c>
      <c r="H8228">
        <f ca="1" t="shared" si="260"/>
        <v>0.00825581841900044</v>
      </c>
    </row>
    <row r="8229" spans="2:8">
      <c r="B8229" s="31">
        <v>44057</v>
      </c>
      <c r="C8229">
        <v>123.830734</v>
      </c>
      <c r="D8229">
        <f t="shared" si="259"/>
        <v>0.670214641544481</v>
      </c>
      <c r="E8229">
        <v>-0.0525681451585354</v>
      </c>
      <c r="G8229">
        <v>8220</v>
      </c>
      <c r="H8229">
        <f ca="1" t="shared" si="260"/>
        <v>-0.0683160820658159</v>
      </c>
    </row>
    <row r="8230" spans="2:8">
      <c r="B8230" s="31">
        <v>33735</v>
      </c>
      <c r="C8230">
        <v>40.837563</v>
      </c>
      <c r="D8230">
        <f t="shared" si="259"/>
        <v>0.409222411239378</v>
      </c>
      <c r="E8230">
        <v>-0.0526317645350188</v>
      </c>
      <c r="G8230">
        <v>8221</v>
      </c>
      <c r="H8230">
        <f ca="1" t="shared" si="260"/>
        <v>0.00466456373691762</v>
      </c>
    </row>
    <row r="8231" spans="2:8">
      <c r="B8231" s="31">
        <v>39835</v>
      </c>
      <c r="C8231">
        <v>24.125917</v>
      </c>
      <c r="D8231">
        <f t="shared" si="259"/>
        <v>-12.9707071859693</v>
      </c>
      <c r="E8231">
        <v>-0.0526712000211224</v>
      </c>
      <c r="G8231">
        <v>8222</v>
      </c>
      <c r="H8231">
        <f ca="1" t="shared" si="260"/>
        <v>-0.0608907950264145</v>
      </c>
    </row>
    <row r="8232" spans="2:8">
      <c r="B8232" s="31">
        <v>43206</v>
      </c>
      <c r="C8232">
        <v>337.056122</v>
      </c>
      <c r="D8232">
        <f t="shared" si="259"/>
        <v>-0.631836394889751</v>
      </c>
      <c r="E8232">
        <v>-0.0527790146472996</v>
      </c>
      <c r="G8232">
        <v>8223</v>
      </c>
      <c r="H8232">
        <f ca="1" t="shared" si="260"/>
        <v>-0.0093312622813206</v>
      </c>
    </row>
    <row r="8233" spans="2:8">
      <c r="B8233" s="31">
        <v>42041</v>
      </c>
      <c r="C8233">
        <v>550.020447</v>
      </c>
      <c r="D8233">
        <f t="shared" si="259"/>
        <v>0.852533142281527</v>
      </c>
      <c r="E8233">
        <v>-0.0528948717428317</v>
      </c>
      <c r="G8233">
        <v>8224</v>
      </c>
      <c r="H8233">
        <f ca="1" t="shared" si="260"/>
        <v>-0.0203864403681607</v>
      </c>
    </row>
    <row r="8234" spans="2:8">
      <c r="B8234" s="31">
        <v>38022</v>
      </c>
      <c r="C8234">
        <v>81.109787</v>
      </c>
      <c r="D8234">
        <f t="shared" si="259"/>
        <v>-0.728796932976781</v>
      </c>
      <c r="E8234">
        <v>-0.0529978583225722</v>
      </c>
      <c r="G8234">
        <v>8225</v>
      </c>
      <c r="H8234">
        <f ca="1" t="shared" si="260"/>
        <v>0.00891579332121214</v>
      </c>
    </row>
    <row r="8235" spans="2:8">
      <c r="B8235" s="31">
        <v>40809</v>
      </c>
      <c r="C8235">
        <v>140.222351</v>
      </c>
      <c r="D8235">
        <f t="shared" si="259"/>
        <v>-1.49515496284897</v>
      </c>
      <c r="E8235">
        <v>-0.0531155193653827</v>
      </c>
      <c r="G8235">
        <v>8226</v>
      </c>
      <c r="H8235">
        <f ca="1" t="shared" si="260"/>
        <v>-0.0502395221449381</v>
      </c>
    </row>
    <row r="8236" spans="2:8">
      <c r="B8236" s="31">
        <v>43164</v>
      </c>
      <c r="C8236">
        <v>349.876495</v>
      </c>
      <c r="D8236">
        <f t="shared" si="259"/>
        <v>0.575274103509011</v>
      </c>
      <c r="E8236">
        <v>-0.0531174121885496</v>
      </c>
      <c r="G8236">
        <v>8227</v>
      </c>
      <c r="H8236">
        <f ca="1" t="shared" si="260"/>
        <v>-0.00164243174493234</v>
      </c>
    </row>
    <row r="8237" spans="2:8">
      <c r="B8237" s="31">
        <v>38819</v>
      </c>
      <c r="C8237">
        <v>148.601608</v>
      </c>
      <c r="D8237">
        <f t="shared" si="259"/>
        <v>0.934073183111181</v>
      </c>
      <c r="E8237">
        <v>-0.0532520886315038</v>
      </c>
      <c r="G8237">
        <v>8228</v>
      </c>
      <c r="H8237">
        <f ca="1" t="shared" si="260"/>
        <v>0.0399390505464711</v>
      </c>
    </row>
    <row r="8238" spans="2:8">
      <c r="B8238" s="31">
        <v>37151</v>
      </c>
      <c r="C8238">
        <v>9.796831</v>
      </c>
      <c r="D8238">
        <f t="shared" si="259"/>
        <v>-29.5373805060024</v>
      </c>
      <c r="E8238">
        <v>-0.0533752189866296</v>
      </c>
      <c r="G8238">
        <v>8229</v>
      </c>
      <c r="H8238">
        <f ca="1" t="shared" si="260"/>
        <v>0.0488791867534996</v>
      </c>
    </row>
    <row r="8239" spans="2:8">
      <c r="B8239" s="31">
        <v>42416</v>
      </c>
      <c r="C8239">
        <v>299.169556</v>
      </c>
      <c r="D8239">
        <f t="shared" si="259"/>
        <v>0.272172737389094</v>
      </c>
      <c r="E8239">
        <v>-0.053461893696162</v>
      </c>
      <c r="G8239">
        <v>8230</v>
      </c>
      <c r="H8239">
        <f ca="1" t="shared" si="260"/>
        <v>0.0156136428602918</v>
      </c>
    </row>
    <row r="8240" spans="2:8">
      <c r="B8240" s="31">
        <v>40666</v>
      </c>
      <c r="C8240">
        <v>217.743759</v>
      </c>
      <c r="D8240">
        <f t="shared" si="259"/>
        <v>0.854635388194984</v>
      </c>
      <c r="E8240">
        <v>-0.0535206751895928</v>
      </c>
      <c r="G8240">
        <v>8231</v>
      </c>
      <c r="H8240">
        <f ca="1" t="shared" si="260"/>
        <v>0.0086835145055672</v>
      </c>
    </row>
    <row r="8241" spans="2:8">
      <c r="B8241" s="31">
        <v>36175</v>
      </c>
      <c r="C8241">
        <v>31.652237</v>
      </c>
      <c r="D8241">
        <f t="shared" si="259"/>
        <v>-4.50647788337993</v>
      </c>
      <c r="E8241">
        <v>-0.0535211776658946</v>
      </c>
      <c r="G8241">
        <v>8232</v>
      </c>
      <c r="H8241">
        <f ca="1" t="shared" si="260"/>
        <v>-0.0342254254521879</v>
      </c>
    </row>
    <row r="8242" spans="2:8">
      <c r="B8242" s="31">
        <v>40714</v>
      </c>
      <c r="C8242">
        <v>174.292343</v>
      </c>
      <c r="D8242">
        <f t="shared" si="259"/>
        <v>0.59041002162671</v>
      </c>
      <c r="E8242">
        <v>-0.0536521044989338</v>
      </c>
      <c r="G8242">
        <v>8233</v>
      </c>
      <c r="H8242">
        <f ca="1" t="shared" si="260"/>
        <v>0.00606954174608946</v>
      </c>
    </row>
    <row r="8243" spans="2:8">
      <c r="B8243" s="31">
        <v>40023</v>
      </c>
      <c r="C8243">
        <v>71.388397</v>
      </c>
      <c r="D8243">
        <f t="shared" si="259"/>
        <v>0.719997718957046</v>
      </c>
      <c r="E8243">
        <v>-0.0536555541371802</v>
      </c>
      <c r="G8243">
        <v>8234</v>
      </c>
      <c r="H8243">
        <f ca="1" t="shared" si="260"/>
        <v>0.0210387340686266</v>
      </c>
    </row>
    <row r="8244" spans="2:8">
      <c r="B8244" s="31">
        <v>34058</v>
      </c>
      <c r="C8244">
        <v>19.988914</v>
      </c>
      <c r="D8244">
        <f t="shared" si="259"/>
        <v>-18.5370287250223</v>
      </c>
      <c r="E8244">
        <v>-0.0537633510254733</v>
      </c>
      <c r="G8244">
        <v>8235</v>
      </c>
      <c r="H8244">
        <f ca="1" t="shared" si="260"/>
        <v>-0.00720676732761722</v>
      </c>
    </row>
    <row r="8245" spans="2:8">
      <c r="B8245" s="31">
        <v>44728</v>
      </c>
      <c r="C8245">
        <v>390.523987</v>
      </c>
      <c r="D8245">
        <f t="shared" si="259"/>
        <v>0.970424065141996</v>
      </c>
      <c r="E8245">
        <v>-0.053823605462678</v>
      </c>
      <c r="G8245">
        <v>8236</v>
      </c>
      <c r="H8245">
        <f ca="1" t="shared" si="260"/>
        <v>-0.0128865821026794</v>
      </c>
    </row>
    <row r="8246" spans="2:8">
      <c r="B8246" s="31">
        <v>36843</v>
      </c>
      <c r="C8246">
        <v>11.550112</v>
      </c>
      <c r="D8246">
        <f t="shared" si="259"/>
        <v>-2.66680201888951</v>
      </c>
      <c r="E8246">
        <v>-0.0539277887521783</v>
      </c>
      <c r="G8246">
        <v>8237</v>
      </c>
      <c r="H8246">
        <f ca="1" t="shared" si="260"/>
        <v>-0.014865242540426</v>
      </c>
    </row>
    <row r="8247" spans="2:8">
      <c r="B8247" s="31">
        <v>39924</v>
      </c>
      <c r="C8247">
        <v>42.351974</v>
      </c>
      <c r="D8247">
        <f t="shared" si="259"/>
        <v>-1.86283657049846</v>
      </c>
      <c r="E8247">
        <v>-0.054007659713807</v>
      </c>
      <c r="G8247">
        <v>8238</v>
      </c>
      <c r="H8247">
        <f ca="1" t="shared" si="260"/>
        <v>0.00322953319190777</v>
      </c>
    </row>
    <row r="8248" spans="2:8">
      <c r="B8248" s="31">
        <v>43725</v>
      </c>
      <c r="C8248">
        <v>121.24678</v>
      </c>
      <c r="D8248">
        <f t="shared" si="259"/>
        <v>-0.272272228590318</v>
      </c>
      <c r="E8248">
        <v>-0.0540984098711735</v>
      </c>
      <c r="G8248">
        <v>8239</v>
      </c>
      <c r="H8248">
        <f ca="1" t="shared" si="260"/>
        <v>-0.032969324306365</v>
      </c>
    </row>
    <row r="8249" spans="2:8">
      <c r="B8249" s="31">
        <v>40868</v>
      </c>
      <c r="C8249">
        <v>154.258911</v>
      </c>
      <c r="D8249">
        <f t="shared" si="259"/>
        <v>0.815040863344355</v>
      </c>
      <c r="E8249">
        <v>-0.0541629520514376</v>
      </c>
      <c r="G8249">
        <v>8240</v>
      </c>
      <c r="H8249">
        <f ca="1" t="shared" si="260"/>
        <v>0.0165571009290267</v>
      </c>
    </row>
    <row r="8250" spans="2:8">
      <c r="B8250" s="31">
        <v>36213</v>
      </c>
      <c r="C8250">
        <v>28.531595</v>
      </c>
      <c r="D8250">
        <f t="shared" si="259"/>
        <v>-12.0778534813774</v>
      </c>
      <c r="E8250">
        <v>-0.0541666177442937</v>
      </c>
      <c r="G8250">
        <v>8241</v>
      </c>
      <c r="H8250">
        <f ca="1" t="shared" si="260"/>
        <v>-0.00675172526001829</v>
      </c>
    </row>
    <row r="8251" spans="2:8">
      <c r="B8251" s="31">
        <v>43137</v>
      </c>
      <c r="C8251">
        <v>373.132019</v>
      </c>
      <c r="D8251">
        <f t="shared" si="259"/>
        <v>0.960771782493424</v>
      </c>
      <c r="E8251">
        <v>-0.0542015532577492</v>
      </c>
      <c r="G8251">
        <v>8242</v>
      </c>
      <c r="H8251">
        <f ca="1" t="shared" si="260"/>
        <v>-0.0170993316070799</v>
      </c>
    </row>
    <row r="8252" spans="2:8">
      <c r="B8252" s="31">
        <v>36087</v>
      </c>
      <c r="C8252">
        <v>14.637304</v>
      </c>
      <c r="D8252">
        <f t="shared" si="259"/>
        <v>-5.30950487876729</v>
      </c>
      <c r="E8252">
        <v>-0.0543146470142315</v>
      </c>
      <c r="G8252">
        <v>8243</v>
      </c>
      <c r="H8252">
        <f ca="1" t="shared" si="260"/>
        <v>0.038146191441786</v>
      </c>
    </row>
    <row r="8253" spans="2:8">
      <c r="B8253" s="31">
        <v>39603</v>
      </c>
      <c r="C8253">
        <v>92.354141</v>
      </c>
      <c r="D8253">
        <f t="shared" si="259"/>
        <v>0.785889611598466</v>
      </c>
      <c r="E8253">
        <v>-0.0543388520066469</v>
      </c>
      <c r="G8253">
        <v>8244</v>
      </c>
      <c r="H8253">
        <f ca="1" t="shared" si="260"/>
        <v>-0.0299237326434055</v>
      </c>
    </row>
    <row r="8254" spans="2:8">
      <c r="B8254" s="31">
        <v>33976</v>
      </c>
      <c r="C8254">
        <v>19.773981</v>
      </c>
      <c r="D8254">
        <f t="shared" si="259"/>
        <v>0</v>
      </c>
      <c r="E8254">
        <v>-0.0543476298475254</v>
      </c>
      <c r="G8254">
        <v>8245</v>
      </c>
      <c r="H8254">
        <f ca="1" t="shared" si="260"/>
        <v>0.00164337604006655</v>
      </c>
    </row>
    <row r="8255" spans="2:8">
      <c r="B8255" s="31">
        <v>33413</v>
      </c>
      <c r="C8255">
        <v>19.773981</v>
      </c>
      <c r="D8255">
        <f t="shared" si="259"/>
        <v>-7.87579011024639</v>
      </c>
      <c r="E8255">
        <v>-0.0543476298475254</v>
      </c>
      <c r="G8255">
        <v>8246</v>
      </c>
      <c r="H8255">
        <f ca="1" t="shared" si="260"/>
        <v>0.00531814548489681</v>
      </c>
    </row>
    <row r="8256" spans="2:8">
      <c r="B8256" s="31">
        <v>43861</v>
      </c>
      <c r="C8256">
        <v>175.509705</v>
      </c>
      <c r="D8256">
        <f t="shared" si="259"/>
        <v>0.934760633322243</v>
      </c>
      <c r="E8256">
        <v>-0.0543600993460732</v>
      </c>
      <c r="G8256">
        <v>8247</v>
      </c>
      <c r="H8256">
        <f ca="1" t="shared" si="260"/>
        <v>0.0289069134654251</v>
      </c>
    </row>
    <row r="8257" spans="2:8">
      <c r="B8257" s="31">
        <v>36962</v>
      </c>
      <c r="C8257">
        <v>11.450142</v>
      </c>
      <c r="D8257">
        <f t="shared" si="259"/>
        <v>-1.38409261649332</v>
      </c>
      <c r="E8257">
        <v>-0.0543988013423765</v>
      </c>
      <c r="G8257">
        <v>8248</v>
      </c>
      <c r="H8257">
        <f ca="1" t="shared" si="260"/>
        <v>0.0233233671408892</v>
      </c>
    </row>
    <row r="8258" spans="2:8">
      <c r="B8258" s="31">
        <v>35965</v>
      </c>
      <c r="C8258">
        <v>27.298199</v>
      </c>
      <c r="D8258">
        <f t="shared" si="259"/>
        <v>-16.1677129322707</v>
      </c>
      <c r="E8258">
        <v>-0.0547089571733285</v>
      </c>
      <c r="G8258">
        <v>8249</v>
      </c>
      <c r="H8258">
        <f ca="1" t="shared" si="260"/>
        <v>0.00361798942876084</v>
      </c>
    </row>
    <row r="8259" spans="2:8">
      <c r="B8259" s="31">
        <v>42151</v>
      </c>
      <c r="C8259">
        <v>468.647644</v>
      </c>
      <c r="D8259">
        <f t="shared" si="259"/>
        <v>0.960800009911071</v>
      </c>
      <c r="E8259">
        <v>-0.0547960804429009</v>
      </c>
      <c r="G8259">
        <v>8250</v>
      </c>
      <c r="H8259">
        <f ca="1" t="shared" si="260"/>
        <v>0.012493334464444</v>
      </c>
    </row>
    <row r="8260" spans="2:8">
      <c r="B8260" s="31">
        <v>37404</v>
      </c>
      <c r="C8260">
        <v>18.370983</v>
      </c>
      <c r="D8260">
        <f t="shared" si="259"/>
        <v>-0.386411494692472</v>
      </c>
      <c r="E8260">
        <v>-0.0548343548083409</v>
      </c>
      <c r="G8260">
        <v>8251</v>
      </c>
      <c r="H8260">
        <f ca="1" t="shared" si="260"/>
        <v>0.0040215091276031</v>
      </c>
    </row>
    <row r="8261" spans="2:8">
      <c r="B8261" s="31">
        <v>33562</v>
      </c>
      <c r="C8261">
        <v>25.469742</v>
      </c>
      <c r="D8261">
        <f t="shared" si="259"/>
        <v>-1.8060780906222</v>
      </c>
      <c r="E8261">
        <v>-0.0548523420457106</v>
      </c>
      <c r="G8261">
        <v>8252</v>
      </c>
      <c r="H8261">
        <f ca="1" t="shared" si="260"/>
        <v>-0.00023898167736169</v>
      </c>
    </row>
    <row r="8262" spans="2:8">
      <c r="B8262" s="31">
        <v>39714</v>
      </c>
      <c r="C8262">
        <v>71.470085</v>
      </c>
      <c r="D8262">
        <f t="shared" si="259"/>
        <v>0.737360757301464</v>
      </c>
      <c r="E8262">
        <v>-0.0548641155246982</v>
      </c>
      <c r="G8262">
        <v>8253</v>
      </c>
      <c r="H8262">
        <f ca="1" t="shared" si="260"/>
        <v>0.0247359669948894</v>
      </c>
    </row>
    <row r="8263" spans="2:8">
      <c r="B8263" s="31">
        <v>37336</v>
      </c>
      <c r="C8263">
        <v>18.770849</v>
      </c>
      <c r="D8263">
        <f t="shared" si="259"/>
        <v>-13.625478794273</v>
      </c>
      <c r="E8263">
        <v>-0.0548955457475579</v>
      </c>
      <c r="G8263">
        <v>8254</v>
      </c>
      <c r="H8263">
        <f ca="1" t="shared" si="260"/>
        <v>0.0259247038532157</v>
      </c>
    </row>
    <row r="8264" spans="2:8">
      <c r="B8264" s="31">
        <v>42411</v>
      </c>
      <c r="C8264">
        <v>274.532654</v>
      </c>
      <c r="D8264">
        <f t="shared" si="259"/>
        <v>0.951121530337152</v>
      </c>
      <c r="E8264">
        <v>-0.0550025863225728</v>
      </c>
      <c r="G8264">
        <v>8255</v>
      </c>
      <c r="H8264">
        <f ca="1" t="shared" si="260"/>
        <v>-0.0151302310033851</v>
      </c>
    </row>
    <row r="8265" spans="2:8">
      <c r="B8265" s="31">
        <v>36859</v>
      </c>
      <c r="C8265">
        <v>13.418736</v>
      </c>
      <c r="D8265">
        <f t="shared" si="259"/>
        <v>-3.31913363523956</v>
      </c>
      <c r="E8265">
        <v>-0.0550144216265972</v>
      </c>
      <c r="G8265">
        <v>8256</v>
      </c>
      <c r="H8265">
        <f ca="1" t="shared" si="260"/>
        <v>0.0212693982846516</v>
      </c>
    </row>
    <row r="8266" spans="2:8">
      <c r="B8266" s="31">
        <v>38138</v>
      </c>
      <c r="C8266">
        <v>57.957314</v>
      </c>
      <c r="D8266">
        <f t="shared" ref="D8266:D8329" si="261">(C8266-C8267)/C8266</f>
        <v>0.760651399407502</v>
      </c>
      <c r="E8266">
        <v>-0.0550856273291064</v>
      </c>
      <c r="G8266">
        <v>8257</v>
      </c>
      <c r="H8266">
        <f ca="1" t="shared" si="260"/>
        <v>-0.0477455369948067</v>
      </c>
    </row>
    <row r="8267" spans="2:8">
      <c r="B8267" s="31">
        <v>36088</v>
      </c>
      <c r="C8267">
        <v>13.872002</v>
      </c>
      <c r="D8267">
        <f t="shared" si="261"/>
        <v>-0.123323944157447</v>
      </c>
      <c r="E8267">
        <v>-0.0551688213424421</v>
      </c>
      <c r="G8267">
        <v>8258</v>
      </c>
      <c r="H8267">
        <f ca="1" t="shared" ref="H8267:H8330" si="262">_xlfn.NORM.INV(RAND(),N$12,N$13)</f>
        <v>-0.0135768569716224</v>
      </c>
    </row>
    <row r="8268" spans="2:8">
      <c r="B8268" s="31">
        <v>34080</v>
      </c>
      <c r="C8268">
        <v>15.582752</v>
      </c>
      <c r="D8268">
        <f t="shared" si="261"/>
        <v>-1.55764354075583</v>
      </c>
      <c r="E8268">
        <v>-0.0551727320052326</v>
      </c>
      <c r="G8268">
        <v>8259</v>
      </c>
      <c r="H8268">
        <f ca="1" t="shared" si="262"/>
        <v>0.0560767511051068</v>
      </c>
    </row>
    <row r="8269" spans="2:8">
      <c r="B8269" s="31">
        <v>36361</v>
      </c>
      <c r="C8269">
        <v>39.855125</v>
      </c>
      <c r="D8269">
        <f t="shared" si="261"/>
        <v>-0.727150523301583</v>
      </c>
      <c r="E8269">
        <v>-0.0553136641774426</v>
      </c>
      <c r="G8269">
        <v>8260</v>
      </c>
      <c r="H8269">
        <f ca="1" t="shared" si="262"/>
        <v>0.0237666224729231</v>
      </c>
    </row>
    <row r="8270" spans="2:8">
      <c r="B8270" s="31">
        <v>39632</v>
      </c>
      <c r="C8270">
        <v>68.8358</v>
      </c>
      <c r="D8270">
        <f t="shared" si="261"/>
        <v>0.208969213694037</v>
      </c>
      <c r="E8270">
        <v>-0.055421001862403</v>
      </c>
      <c r="G8270">
        <v>8261</v>
      </c>
      <c r="H8270">
        <f ca="1" t="shared" si="262"/>
        <v>0.00245518287770046</v>
      </c>
    </row>
    <row r="8271" spans="2:8">
      <c r="B8271" s="31">
        <v>39729</v>
      </c>
      <c r="C8271">
        <v>54.451237</v>
      </c>
      <c r="D8271">
        <f t="shared" si="261"/>
        <v>0.360539834935247</v>
      </c>
      <c r="E8271">
        <v>-0.0555092623515605</v>
      </c>
      <c r="G8271">
        <v>8262</v>
      </c>
      <c r="H8271">
        <f ca="1" t="shared" si="262"/>
        <v>-0.034375466195939</v>
      </c>
    </row>
    <row r="8272" spans="2:8">
      <c r="B8272" s="31">
        <v>33673</v>
      </c>
      <c r="C8272">
        <v>34.819397</v>
      </c>
      <c r="D8272">
        <f t="shared" si="261"/>
        <v>-2.90701880908506</v>
      </c>
      <c r="E8272">
        <v>-0.055555643309963</v>
      </c>
      <c r="G8272">
        <v>8263</v>
      </c>
      <c r="H8272">
        <f ca="1" t="shared" si="262"/>
        <v>0.0514067400950619</v>
      </c>
    </row>
    <row r="8273" spans="2:8">
      <c r="B8273" s="31">
        <v>40774</v>
      </c>
      <c r="C8273">
        <v>136.040039</v>
      </c>
      <c r="D8273">
        <f t="shared" si="261"/>
        <v>0.884517079563613</v>
      </c>
      <c r="E8273">
        <v>-0.0557310190127187</v>
      </c>
      <c r="G8273">
        <v>8264</v>
      </c>
      <c r="H8273">
        <f ca="1" t="shared" si="262"/>
        <v>-0.014053556110305</v>
      </c>
    </row>
    <row r="8274" spans="2:8">
      <c r="B8274" s="31">
        <v>37232</v>
      </c>
      <c r="C8274">
        <v>15.710301</v>
      </c>
      <c r="D8274">
        <f t="shared" si="261"/>
        <v>-1.54841228057947</v>
      </c>
      <c r="E8274">
        <v>-0.0558004585653707</v>
      </c>
      <c r="G8274">
        <v>8265</v>
      </c>
      <c r="H8274">
        <f ca="1" t="shared" si="262"/>
        <v>0.0212596726759804</v>
      </c>
    </row>
    <row r="8275" spans="2:8">
      <c r="B8275" s="31">
        <v>36430</v>
      </c>
      <c r="C8275">
        <v>40.036324</v>
      </c>
      <c r="D8275">
        <f t="shared" si="261"/>
        <v>0.0315910621564557</v>
      </c>
      <c r="E8275">
        <v>-0.0558175370945645</v>
      </c>
      <c r="G8275">
        <v>8266</v>
      </c>
      <c r="H8275">
        <f ca="1" t="shared" si="262"/>
        <v>0.0384026171290364</v>
      </c>
    </row>
    <row r="8276" spans="2:8">
      <c r="B8276" s="31">
        <v>34533</v>
      </c>
      <c r="C8276">
        <v>38.771534</v>
      </c>
      <c r="D8276">
        <f t="shared" si="261"/>
        <v>0.313935631228829</v>
      </c>
      <c r="E8276">
        <v>-0.0558658318755198</v>
      </c>
      <c r="G8276">
        <v>8267</v>
      </c>
      <c r="H8276">
        <f ca="1" t="shared" si="262"/>
        <v>0.0334432466282814</v>
      </c>
    </row>
    <row r="8277" spans="2:8">
      <c r="B8277" s="31">
        <v>36301</v>
      </c>
      <c r="C8277">
        <v>26.599768</v>
      </c>
      <c r="D8277">
        <f t="shared" si="261"/>
        <v>-0.310716319029549</v>
      </c>
      <c r="E8277">
        <v>-0.0558658631909872</v>
      </c>
      <c r="G8277">
        <v>8268</v>
      </c>
      <c r="H8277">
        <f ca="1" t="shared" si="262"/>
        <v>-0.00481774007188891</v>
      </c>
    </row>
    <row r="8278" spans="2:8">
      <c r="B8278" s="31">
        <v>36374</v>
      </c>
      <c r="C8278">
        <v>34.86475</v>
      </c>
      <c r="D8278">
        <f t="shared" si="261"/>
        <v>-0.244261209387705</v>
      </c>
      <c r="E8278">
        <v>-0.0558684057680034</v>
      </c>
      <c r="G8278">
        <v>8269</v>
      </c>
      <c r="H8278">
        <f ca="1" t="shared" si="262"/>
        <v>0.0360020465669025</v>
      </c>
    </row>
    <row r="8279" spans="2:8">
      <c r="B8279" s="31">
        <v>36419</v>
      </c>
      <c r="C8279">
        <v>43.380856</v>
      </c>
      <c r="D8279">
        <f t="shared" si="261"/>
        <v>0.766190136958109</v>
      </c>
      <c r="E8279">
        <v>-0.0560391431649019</v>
      </c>
      <c r="G8279">
        <v>8270</v>
      </c>
      <c r="H8279">
        <f ca="1" t="shared" si="262"/>
        <v>-0.00734049493467306</v>
      </c>
    </row>
    <row r="8280" spans="2:8">
      <c r="B8280" s="31">
        <v>37102</v>
      </c>
      <c r="C8280">
        <v>10.142872</v>
      </c>
      <c r="D8280">
        <f t="shared" si="261"/>
        <v>-11.1253610417247</v>
      </c>
      <c r="E8280">
        <v>-0.0561031431728606</v>
      </c>
      <c r="G8280">
        <v>8271</v>
      </c>
      <c r="H8280">
        <f ca="1" t="shared" si="262"/>
        <v>0.0130845435188498</v>
      </c>
    </row>
    <row r="8281" spans="2:8">
      <c r="B8281" s="31">
        <v>43682</v>
      </c>
      <c r="C8281">
        <v>122.985985</v>
      </c>
      <c r="D8281">
        <f t="shared" si="261"/>
        <v>0.675446474653189</v>
      </c>
      <c r="E8281">
        <v>-0.0561616593955807</v>
      </c>
      <c r="G8281">
        <v>8272</v>
      </c>
      <c r="H8281">
        <f ca="1" t="shared" si="262"/>
        <v>0.0101347433411526</v>
      </c>
    </row>
    <row r="8282" spans="2:8">
      <c r="B8282" s="31">
        <v>36382</v>
      </c>
      <c r="C8282">
        <v>39.915535</v>
      </c>
      <c r="D8282">
        <f t="shared" si="261"/>
        <v>-0.971700993109575</v>
      </c>
      <c r="E8282">
        <v>-0.0561753963713627</v>
      </c>
      <c r="G8282">
        <v>8273</v>
      </c>
      <c r="H8282">
        <f ca="1" t="shared" si="262"/>
        <v>0.0262407730748445</v>
      </c>
    </row>
    <row r="8283" spans="2:8">
      <c r="B8283" s="31">
        <v>38042</v>
      </c>
      <c r="C8283">
        <v>78.7015</v>
      </c>
      <c r="D8283">
        <f t="shared" si="261"/>
        <v>0.182072857569424</v>
      </c>
      <c r="E8283">
        <v>-0.0562306690469686</v>
      </c>
      <c r="G8283">
        <v>8274</v>
      </c>
      <c r="H8283">
        <f ca="1" t="shared" si="262"/>
        <v>-0.0189450927816276</v>
      </c>
    </row>
    <row r="8284" spans="2:8">
      <c r="B8284" s="31">
        <v>39720</v>
      </c>
      <c r="C8284">
        <v>64.372093</v>
      </c>
      <c r="D8284">
        <f t="shared" si="261"/>
        <v>0.292144749744272</v>
      </c>
      <c r="E8284">
        <v>-0.0562606065954698</v>
      </c>
      <c r="G8284">
        <v>8275</v>
      </c>
      <c r="H8284">
        <f ca="1" t="shared" si="262"/>
        <v>-0.0186581465180562</v>
      </c>
    </row>
    <row r="8285" spans="2:8">
      <c r="B8285" s="31">
        <v>34394</v>
      </c>
      <c r="C8285">
        <v>45.566124</v>
      </c>
      <c r="D8285">
        <f t="shared" si="261"/>
        <v>-9.62775550099455</v>
      </c>
      <c r="E8285">
        <v>-0.0566036294857996</v>
      </c>
      <c r="G8285">
        <v>8276</v>
      </c>
      <c r="H8285">
        <f ca="1" t="shared" si="262"/>
        <v>0.0332407519217524</v>
      </c>
    </row>
    <row r="8286" spans="2:8">
      <c r="B8286" s="31">
        <v>41922</v>
      </c>
      <c r="C8286">
        <v>484.265625</v>
      </c>
      <c r="D8286">
        <f t="shared" si="261"/>
        <v>0.978689920433646</v>
      </c>
      <c r="E8286">
        <v>-0.0566268233472074</v>
      </c>
      <c r="G8286">
        <v>8277</v>
      </c>
      <c r="H8286">
        <f ca="1" t="shared" si="262"/>
        <v>-0.00328757068852254</v>
      </c>
    </row>
    <row r="8287" spans="2:8">
      <c r="B8287" s="31">
        <v>37148</v>
      </c>
      <c r="C8287">
        <v>10.319739</v>
      </c>
      <c r="D8287">
        <f t="shared" si="261"/>
        <v>-1.30595076096401</v>
      </c>
      <c r="E8287">
        <v>-0.0566319555174796</v>
      </c>
      <c r="G8287">
        <v>8278</v>
      </c>
      <c r="H8287">
        <f ca="1" t="shared" si="262"/>
        <v>-0.00454404007762421</v>
      </c>
    </row>
    <row r="8288" spans="2:8">
      <c r="B8288" s="31">
        <v>36586</v>
      </c>
      <c r="C8288">
        <v>23.79681</v>
      </c>
      <c r="D8288">
        <f t="shared" si="261"/>
        <v>0.553413587787607</v>
      </c>
      <c r="E8288">
        <v>-0.0571067718740452</v>
      </c>
      <c r="G8288">
        <v>8279</v>
      </c>
      <c r="H8288">
        <f ca="1" t="shared" si="262"/>
        <v>0.0292185644213052</v>
      </c>
    </row>
    <row r="8289" spans="2:8">
      <c r="B8289" s="31">
        <v>36822</v>
      </c>
      <c r="C8289">
        <v>10.627332</v>
      </c>
      <c r="D8289">
        <f t="shared" si="261"/>
        <v>-28.4061233807319</v>
      </c>
      <c r="E8289">
        <v>-0.0571633595337005</v>
      </c>
      <c r="G8289">
        <v>8280</v>
      </c>
      <c r="H8289">
        <f ca="1" t="shared" si="262"/>
        <v>0.0360153646687514</v>
      </c>
    </row>
    <row r="8290" spans="2:8">
      <c r="B8290" s="31">
        <v>44335</v>
      </c>
      <c r="C8290">
        <v>312.508636</v>
      </c>
      <c r="D8290">
        <f t="shared" si="261"/>
        <v>-0.532516925388263</v>
      </c>
      <c r="E8290">
        <v>-0.0572427540850422</v>
      </c>
      <c r="G8290">
        <v>8281</v>
      </c>
      <c r="H8290">
        <f ca="1" t="shared" si="262"/>
        <v>0.0111887128883114</v>
      </c>
    </row>
    <row r="8291" spans="2:8">
      <c r="B8291" s="31">
        <v>44488</v>
      </c>
      <c r="C8291">
        <v>478.924774</v>
      </c>
      <c r="D8291">
        <f t="shared" si="261"/>
        <v>0.969926316653646</v>
      </c>
      <c r="E8291">
        <v>-0.0574808894726335</v>
      </c>
      <c r="G8291">
        <v>8282</v>
      </c>
      <c r="H8291">
        <f ca="1" t="shared" si="262"/>
        <v>-0.0240106877481534</v>
      </c>
    </row>
    <row r="8292" spans="2:8">
      <c r="B8292" s="31">
        <v>36901</v>
      </c>
      <c r="C8292">
        <v>14.403032</v>
      </c>
      <c r="D8292">
        <f t="shared" si="261"/>
        <v>-0.356740025294674</v>
      </c>
      <c r="E8292">
        <v>-0.057661609027877</v>
      </c>
      <c r="G8292">
        <v>8283</v>
      </c>
      <c r="H8292">
        <f ca="1" t="shared" si="262"/>
        <v>0.0354834380908623</v>
      </c>
    </row>
    <row r="8293" spans="2:8">
      <c r="B8293" s="31">
        <v>36122</v>
      </c>
      <c r="C8293">
        <v>19.54117</v>
      </c>
      <c r="D8293">
        <f t="shared" si="261"/>
        <v>-13.0107510962752</v>
      </c>
      <c r="E8293">
        <v>-0.0577947482162019</v>
      </c>
      <c r="G8293">
        <v>8284</v>
      </c>
      <c r="H8293">
        <f ca="1" t="shared" si="262"/>
        <v>0.042147424017906</v>
      </c>
    </row>
    <row r="8294" spans="2:8">
      <c r="B8294" s="31">
        <v>41306</v>
      </c>
      <c r="C8294">
        <v>273.786469</v>
      </c>
      <c r="D8294">
        <f t="shared" si="261"/>
        <v>-0.711331128639524</v>
      </c>
      <c r="E8294">
        <v>-0.0580509112011668</v>
      </c>
      <c r="G8294">
        <v>8285</v>
      </c>
      <c r="H8294">
        <f ca="1" t="shared" si="262"/>
        <v>0.0180370519195185</v>
      </c>
    </row>
    <row r="8295" spans="2:8">
      <c r="B8295" s="31">
        <v>44606</v>
      </c>
      <c r="C8295">
        <v>468.539307</v>
      </c>
      <c r="D8295">
        <f t="shared" si="261"/>
        <v>0.848721114875427</v>
      </c>
      <c r="E8295">
        <v>-0.0581186350711019</v>
      </c>
      <c r="G8295">
        <v>8286</v>
      </c>
      <c r="H8295">
        <f ca="1" t="shared" si="262"/>
        <v>0.0421036472660397</v>
      </c>
    </row>
    <row r="8296" spans="2:8">
      <c r="B8296" s="31">
        <v>39706</v>
      </c>
      <c r="C8296">
        <v>70.880104</v>
      </c>
      <c r="D8296">
        <f t="shared" si="261"/>
        <v>-2.4485208853531</v>
      </c>
      <c r="E8296">
        <v>-0.0581379931383847</v>
      </c>
      <c r="G8296">
        <v>8287</v>
      </c>
      <c r="H8296">
        <f ca="1" t="shared" si="262"/>
        <v>0.00816985480599967</v>
      </c>
    </row>
    <row r="8297" spans="2:8">
      <c r="B8297" s="31">
        <v>44214</v>
      </c>
      <c r="C8297">
        <v>244.431519</v>
      </c>
      <c r="D8297">
        <f t="shared" si="261"/>
        <v>0.917354520879118</v>
      </c>
      <c r="E8297">
        <v>-0.0583452292009852</v>
      </c>
      <c r="G8297">
        <v>8288</v>
      </c>
      <c r="H8297">
        <f ca="1" t="shared" si="262"/>
        <v>0.0108323706072646</v>
      </c>
    </row>
    <row r="8298" spans="2:8">
      <c r="B8298" s="31">
        <v>37320</v>
      </c>
      <c r="C8298">
        <v>20.20116</v>
      </c>
      <c r="D8298">
        <f t="shared" si="261"/>
        <v>-0.266125856138954</v>
      </c>
      <c r="E8298">
        <v>-0.0586219306218057</v>
      </c>
      <c r="G8298">
        <v>8289</v>
      </c>
      <c r="H8298">
        <f ca="1" t="shared" si="262"/>
        <v>-0.0181901337251465</v>
      </c>
    </row>
    <row r="8299" spans="2:8">
      <c r="B8299" s="31">
        <v>33822</v>
      </c>
      <c r="C8299">
        <v>25.577211</v>
      </c>
      <c r="D8299">
        <f t="shared" si="261"/>
        <v>-14.3092338722936</v>
      </c>
      <c r="E8299">
        <v>-0.0588238099924187</v>
      </c>
      <c r="G8299">
        <v>8290</v>
      </c>
      <c r="H8299">
        <f ca="1" t="shared" si="262"/>
        <v>-0.0130789367950123</v>
      </c>
    </row>
    <row r="8300" spans="2:8">
      <c r="B8300" s="31">
        <v>44627</v>
      </c>
      <c r="C8300">
        <v>391.567505</v>
      </c>
      <c r="D8300">
        <f t="shared" si="261"/>
        <v>0.858599114346835</v>
      </c>
      <c r="E8300">
        <v>-0.0590101188299576</v>
      </c>
      <c r="G8300">
        <v>8291</v>
      </c>
      <c r="H8300">
        <f ca="1" t="shared" si="262"/>
        <v>-0.0187636369399753</v>
      </c>
    </row>
    <row r="8301" spans="2:8">
      <c r="B8301" s="31">
        <v>35649</v>
      </c>
      <c r="C8301">
        <v>55.367992</v>
      </c>
      <c r="D8301">
        <f t="shared" si="261"/>
        <v>-0.105901420445228</v>
      </c>
      <c r="E8301">
        <v>-0.0591384278483496</v>
      </c>
      <c r="G8301">
        <v>8292</v>
      </c>
      <c r="H8301">
        <f ca="1" t="shared" si="262"/>
        <v>0.0103723416256605</v>
      </c>
    </row>
    <row r="8302" spans="2:8">
      <c r="B8302" s="31">
        <v>39989</v>
      </c>
      <c r="C8302">
        <v>61.231541</v>
      </c>
      <c r="D8302">
        <f t="shared" si="261"/>
        <v>0.824054093298093</v>
      </c>
      <c r="E8302">
        <v>-0.0591462494794961</v>
      </c>
      <c r="G8302">
        <v>8293</v>
      </c>
      <c r="H8302">
        <f ca="1" t="shared" si="262"/>
        <v>0.0258395072150256</v>
      </c>
    </row>
    <row r="8303" spans="2:8">
      <c r="B8303" s="31">
        <v>37085</v>
      </c>
      <c r="C8303">
        <v>10.773439</v>
      </c>
      <c r="D8303">
        <f t="shared" si="261"/>
        <v>-19.6820796033653</v>
      </c>
      <c r="E8303">
        <v>-0.0592432926941898</v>
      </c>
      <c r="G8303">
        <v>8294</v>
      </c>
      <c r="H8303">
        <f ca="1" t="shared" si="262"/>
        <v>-0.0284668356439744</v>
      </c>
    </row>
    <row r="8304" spans="2:8">
      <c r="B8304" s="31">
        <v>40550</v>
      </c>
      <c r="C8304">
        <v>222.817123</v>
      </c>
      <c r="D8304">
        <f t="shared" si="261"/>
        <v>0.909965290234898</v>
      </c>
      <c r="E8304">
        <v>-0.059485872636458</v>
      </c>
      <c r="G8304">
        <v>8295</v>
      </c>
      <c r="H8304">
        <f ca="1" t="shared" si="262"/>
        <v>0.0138823447294593</v>
      </c>
    </row>
    <row r="8305" spans="2:8">
      <c r="B8305" s="31">
        <v>36283</v>
      </c>
      <c r="C8305">
        <v>20.061275</v>
      </c>
      <c r="D8305">
        <f t="shared" si="261"/>
        <v>0.0481478869114749</v>
      </c>
      <c r="E8305">
        <v>-0.0596299587139901</v>
      </c>
      <c r="G8305">
        <v>8296</v>
      </c>
      <c r="H8305">
        <f ca="1" t="shared" si="262"/>
        <v>0.0164126646504281</v>
      </c>
    </row>
    <row r="8306" spans="2:8">
      <c r="B8306" s="31">
        <v>36035</v>
      </c>
      <c r="C8306">
        <v>19.095367</v>
      </c>
      <c r="D8306">
        <f t="shared" si="261"/>
        <v>-1.68564950859546</v>
      </c>
      <c r="E8306">
        <v>-0.0599219695541855</v>
      </c>
      <c r="G8306">
        <v>8297</v>
      </c>
      <c r="H8306">
        <f ca="1" t="shared" si="262"/>
        <v>-0.0108064425481465</v>
      </c>
    </row>
    <row r="8307" spans="2:8">
      <c r="B8307" s="31">
        <v>39736</v>
      </c>
      <c r="C8307">
        <v>51.283463</v>
      </c>
      <c r="D8307">
        <f t="shared" si="261"/>
        <v>0.27511468950527</v>
      </c>
      <c r="E8307">
        <v>-0.0599999847904187</v>
      </c>
      <c r="G8307">
        <v>8298</v>
      </c>
      <c r="H8307">
        <f ca="1" t="shared" si="262"/>
        <v>-0.00530440711183785</v>
      </c>
    </row>
    <row r="8308" spans="2:8">
      <c r="B8308" s="31">
        <v>35774</v>
      </c>
      <c r="C8308">
        <v>37.174629</v>
      </c>
      <c r="D8308">
        <f t="shared" si="261"/>
        <v>0.330034847153418</v>
      </c>
      <c r="E8308">
        <v>-0.0602760016784566</v>
      </c>
      <c r="G8308">
        <v>8299</v>
      </c>
      <c r="H8308">
        <f ca="1" t="shared" si="262"/>
        <v>0.0412913791690108</v>
      </c>
    </row>
    <row r="8309" spans="2:8">
      <c r="B8309" s="31">
        <v>35972</v>
      </c>
      <c r="C8309">
        <v>24.905706</v>
      </c>
      <c r="D8309">
        <f t="shared" si="261"/>
        <v>-2.78086146202802</v>
      </c>
      <c r="E8309">
        <v>-0.0605608610332107</v>
      </c>
      <c r="G8309">
        <v>8300</v>
      </c>
      <c r="H8309">
        <f ca="1" t="shared" si="262"/>
        <v>-0.00358684648696468</v>
      </c>
    </row>
    <row r="8310" spans="2:8">
      <c r="B8310" s="31">
        <v>43998</v>
      </c>
      <c r="C8310">
        <v>94.165024</v>
      </c>
      <c r="D8310">
        <f t="shared" si="261"/>
        <v>0.793065353012601</v>
      </c>
      <c r="E8310">
        <v>-0.0606860143740844</v>
      </c>
      <c r="G8310">
        <v>8301</v>
      </c>
      <c r="H8310">
        <f ca="1" t="shared" si="262"/>
        <v>-0.0320027995318241</v>
      </c>
    </row>
    <row r="8311" spans="2:8">
      <c r="B8311" s="31">
        <v>37476</v>
      </c>
      <c r="C8311">
        <v>19.486006</v>
      </c>
      <c r="D8311">
        <f t="shared" si="261"/>
        <v>0.365763461224429</v>
      </c>
      <c r="E8311">
        <v>-0.0607733057251446</v>
      </c>
      <c r="G8311">
        <v>8302</v>
      </c>
      <c r="H8311">
        <f ca="1" t="shared" si="262"/>
        <v>0.0313265833644728</v>
      </c>
    </row>
    <row r="8312" spans="2:8">
      <c r="B8312" s="31">
        <v>33282</v>
      </c>
      <c r="C8312">
        <v>12.358737</v>
      </c>
      <c r="D8312">
        <f t="shared" si="261"/>
        <v>-0.649098447519354</v>
      </c>
      <c r="E8312">
        <v>-0.0608695694390131</v>
      </c>
      <c r="G8312">
        <v>8303</v>
      </c>
      <c r="H8312">
        <f ca="1" t="shared" si="262"/>
        <v>-0.0231296295094287</v>
      </c>
    </row>
    <row r="8313" spans="2:8">
      <c r="B8313" s="31">
        <v>35999</v>
      </c>
      <c r="C8313">
        <v>20.380774</v>
      </c>
      <c r="D8313">
        <f t="shared" si="261"/>
        <v>-6.49622511883013</v>
      </c>
      <c r="E8313">
        <v>-0.0612467416595661</v>
      </c>
      <c r="G8313">
        <v>8304</v>
      </c>
      <c r="H8313">
        <f ca="1" t="shared" si="262"/>
        <v>0.0561606414162077</v>
      </c>
    </row>
    <row r="8314" spans="2:8">
      <c r="B8314" s="31">
        <v>40767</v>
      </c>
      <c r="C8314">
        <v>152.77887</v>
      </c>
      <c r="D8314">
        <f t="shared" si="261"/>
        <v>0.200444374277673</v>
      </c>
      <c r="E8314">
        <v>-0.0612500341179379</v>
      </c>
      <c r="G8314">
        <v>8305</v>
      </c>
      <c r="H8314">
        <f ca="1" t="shared" si="262"/>
        <v>-0.0138578236123983</v>
      </c>
    </row>
    <row r="8315" spans="2:8">
      <c r="B8315" s="31">
        <v>38869</v>
      </c>
      <c r="C8315">
        <v>122.155205</v>
      </c>
      <c r="D8315">
        <f t="shared" si="261"/>
        <v>-0.160752642509175</v>
      </c>
      <c r="E8315">
        <v>-0.061346898807955</v>
      </c>
      <c r="G8315">
        <v>8306</v>
      </c>
      <c r="H8315">
        <f ca="1" t="shared" si="262"/>
        <v>-0.0226996276440939</v>
      </c>
    </row>
    <row r="8316" spans="2:8">
      <c r="B8316" s="31">
        <v>38971</v>
      </c>
      <c r="C8316">
        <v>141.791977</v>
      </c>
      <c r="D8316">
        <f t="shared" si="261"/>
        <v>0.155208153984622</v>
      </c>
      <c r="E8316">
        <v>-0.061356821338347</v>
      </c>
      <c r="G8316">
        <v>8307</v>
      </c>
      <c r="H8316">
        <f ca="1" t="shared" si="262"/>
        <v>-0.0419804957313849</v>
      </c>
    </row>
    <row r="8317" spans="2:8">
      <c r="B8317" s="31">
        <v>39433</v>
      </c>
      <c r="C8317">
        <v>119.784706</v>
      </c>
      <c r="D8317">
        <f t="shared" si="261"/>
        <v>0.597932886356961</v>
      </c>
      <c r="E8317">
        <v>-0.0614179075582487</v>
      </c>
      <c r="G8317">
        <v>8308</v>
      </c>
      <c r="H8317">
        <f ca="1" t="shared" si="262"/>
        <v>0.0269211208623472</v>
      </c>
    </row>
    <row r="8318" spans="2:8">
      <c r="B8318" s="31">
        <v>35691</v>
      </c>
      <c r="C8318">
        <v>48.161491</v>
      </c>
      <c r="D8318">
        <f t="shared" si="261"/>
        <v>0.709918719086168</v>
      </c>
      <c r="E8318">
        <v>-0.0615337054245268</v>
      </c>
      <c r="G8318">
        <v>8309</v>
      </c>
      <c r="H8318">
        <f ca="1" t="shared" si="262"/>
        <v>-0.0330836305334052</v>
      </c>
    </row>
    <row r="8319" spans="2:8">
      <c r="B8319" s="31">
        <v>34092</v>
      </c>
      <c r="C8319">
        <v>13.970747</v>
      </c>
      <c r="D8319">
        <f t="shared" si="261"/>
        <v>-1.9629968247224</v>
      </c>
      <c r="E8319">
        <v>-0.0615382985605566</v>
      </c>
      <c r="G8319">
        <v>8310</v>
      </c>
      <c r="H8319">
        <f ca="1" t="shared" si="262"/>
        <v>0.0433235775015591</v>
      </c>
    </row>
    <row r="8320" spans="2:8">
      <c r="B8320" s="31">
        <v>36448</v>
      </c>
      <c r="C8320">
        <v>41.395279</v>
      </c>
      <c r="D8320">
        <f t="shared" si="261"/>
        <v>-0.427882392095968</v>
      </c>
      <c r="E8320">
        <v>-0.0616450731012103</v>
      </c>
      <c r="G8320">
        <v>8311</v>
      </c>
      <c r="H8320">
        <f ca="1" t="shared" si="262"/>
        <v>0.00937181936626104</v>
      </c>
    </row>
    <row r="8321" spans="2:8">
      <c r="B8321" s="31">
        <v>39959</v>
      </c>
      <c r="C8321">
        <v>59.10759</v>
      </c>
      <c r="D8321">
        <f t="shared" si="261"/>
        <v>0.830091110126466</v>
      </c>
      <c r="E8321">
        <v>-0.0617323257469979</v>
      </c>
      <c r="G8321">
        <v>8312</v>
      </c>
      <c r="H8321">
        <f ca="1" t="shared" si="262"/>
        <v>0.0160212423784084</v>
      </c>
    </row>
    <row r="8322" spans="2:8">
      <c r="B8322" s="31">
        <v>36980</v>
      </c>
      <c r="C8322">
        <v>10.042905</v>
      </c>
      <c r="D8322">
        <f t="shared" si="261"/>
        <v>-1.08929697134445</v>
      </c>
      <c r="E8322">
        <v>-0.0620214967681166</v>
      </c>
      <c r="G8322">
        <v>8313</v>
      </c>
      <c r="H8322">
        <f ca="1" t="shared" si="262"/>
        <v>-0.0243837610395444</v>
      </c>
    </row>
    <row r="8323" spans="2:8">
      <c r="B8323" s="31">
        <v>36259</v>
      </c>
      <c r="C8323">
        <v>20.982611</v>
      </c>
      <c r="D8323">
        <f t="shared" si="261"/>
        <v>-1.91431457219504</v>
      </c>
      <c r="E8323">
        <v>-0.0623228920366489</v>
      </c>
      <c r="G8323">
        <v>8314</v>
      </c>
      <c r="H8323">
        <f ca="1" t="shared" si="262"/>
        <v>0.00247986851641643</v>
      </c>
    </row>
    <row r="8324" spans="2:8">
      <c r="B8324" s="31">
        <v>38135</v>
      </c>
      <c r="C8324">
        <v>61.149929</v>
      </c>
      <c r="D8324">
        <f t="shared" si="261"/>
        <v>0.417995546650594</v>
      </c>
      <c r="E8324">
        <v>-0.0624196799966848</v>
      </c>
      <c r="G8324">
        <v>8315</v>
      </c>
      <c r="H8324">
        <f ca="1" t="shared" si="262"/>
        <v>0.033358468419731</v>
      </c>
    </row>
    <row r="8325" spans="2:8">
      <c r="B8325" s="31">
        <v>36545</v>
      </c>
      <c r="C8325">
        <v>35.589531</v>
      </c>
      <c r="D8325">
        <f t="shared" si="261"/>
        <v>-0.133856357927279</v>
      </c>
      <c r="E8325">
        <v>-0.0627914427981645</v>
      </c>
      <c r="G8325">
        <v>8316</v>
      </c>
      <c r="H8325">
        <f ca="1" t="shared" si="262"/>
        <v>-0.0139826456494722</v>
      </c>
    </row>
    <row r="8326" spans="2:8">
      <c r="B8326" s="31">
        <v>36460</v>
      </c>
      <c r="C8326">
        <v>40.353416</v>
      </c>
      <c r="D8326">
        <f t="shared" si="261"/>
        <v>0.622878147416318</v>
      </c>
      <c r="E8326">
        <v>-0.0628625095828317</v>
      </c>
      <c r="G8326">
        <v>8317</v>
      </c>
      <c r="H8326">
        <f ca="1" t="shared" si="262"/>
        <v>0.0100807794331408</v>
      </c>
    </row>
    <row r="8327" spans="2:8">
      <c r="B8327" s="31">
        <v>36934</v>
      </c>
      <c r="C8327">
        <v>15.218155</v>
      </c>
      <c r="D8327">
        <f t="shared" si="261"/>
        <v>-2.3746584260707</v>
      </c>
      <c r="E8327">
        <v>-0.0631628472702505</v>
      </c>
      <c r="G8327">
        <v>8318</v>
      </c>
      <c r="H8327">
        <f ca="1" t="shared" si="262"/>
        <v>-0.0131958060753177</v>
      </c>
    </row>
    <row r="8328" spans="2:8">
      <c r="B8328" s="31">
        <v>40000</v>
      </c>
      <c r="C8328">
        <v>51.356075</v>
      </c>
      <c r="D8328">
        <f t="shared" si="261"/>
        <v>-1.26528880955174</v>
      </c>
      <c r="E8328">
        <v>-0.0632732544299775</v>
      </c>
      <c r="G8328">
        <v>8319</v>
      </c>
      <c r="H8328">
        <f ca="1" t="shared" si="262"/>
        <v>0.0165229040299397</v>
      </c>
    </row>
    <row r="8329" spans="2:8">
      <c r="B8329" s="31">
        <v>38915</v>
      </c>
      <c r="C8329">
        <v>116.336342</v>
      </c>
      <c r="D8329">
        <f t="shared" si="261"/>
        <v>-1.92971141382458</v>
      </c>
      <c r="E8329">
        <v>-0.0634213167885234</v>
      </c>
      <c r="G8329">
        <v>8320</v>
      </c>
      <c r="H8329">
        <f ca="1" t="shared" si="262"/>
        <v>0.00562943145809528</v>
      </c>
    </row>
    <row r="8330" spans="2:8">
      <c r="B8330" s="31">
        <v>41666</v>
      </c>
      <c r="C8330">
        <v>340.831909</v>
      </c>
      <c r="D8330">
        <f t="shared" ref="D8330:D8393" si="263">(C8330-C8331)/C8330</f>
        <v>0.641200536772512</v>
      </c>
      <c r="E8330">
        <v>-0.0636037631089289</v>
      </c>
      <c r="G8330">
        <v>8321</v>
      </c>
      <c r="H8330">
        <f ca="1" t="shared" si="262"/>
        <v>-0.0123435461389867</v>
      </c>
    </row>
    <row r="8331" spans="2:8">
      <c r="B8331" s="31">
        <v>43733</v>
      </c>
      <c r="C8331">
        <v>122.290306</v>
      </c>
      <c r="D8331">
        <f t="shared" si="263"/>
        <v>0.000529853936255595</v>
      </c>
      <c r="E8331">
        <v>-0.0637950893670999</v>
      </c>
      <c r="G8331">
        <v>8322</v>
      </c>
      <c r="H8331">
        <f ca="1" t="shared" ref="H8331:H8394" si="264">_xlfn.NORM.INV(RAND(),N$12,N$13)</f>
        <v>0.0196193619250495</v>
      </c>
    </row>
    <row r="8332" spans="2:8">
      <c r="B8332" s="31">
        <v>38894</v>
      </c>
      <c r="C8332">
        <v>122.22551</v>
      </c>
      <c r="D8332">
        <f t="shared" si="263"/>
        <v>0.88511719034758</v>
      </c>
      <c r="E8332">
        <v>-0.0638561868140292</v>
      </c>
      <c r="G8332">
        <v>8323</v>
      </c>
      <c r="H8332">
        <f ca="1" t="shared" si="264"/>
        <v>-0.037443832707507</v>
      </c>
    </row>
    <row r="8333" spans="2:8">
      <c r="B8333" s="31">
        <v>36875</v>
      </c>
      <c r="C8333">
        <v>14.04161</v>
      </c>
      <c r="D8333">
        <f t="shared" si="263"/>
        <v>-1.48119097453924</v>
      </c>
      <c r="E8333">
        <v>-0.0640744188166457</v>
      </c>
      <c r="G8333">
        <v>8324</v>
      </c>
      <c r="H8333">
        <f ca="1" t="shared" si="264"/>
        <v>0.00882894263747317</v>
      </c>
    </row>
    <row r="8334" spans="2:8">
      <c r="B8334" s="31">
        <v>35857</v>
      </c>
      <c r="C8334">
        <v>34.839916</v>
      </c>
      <c r="D8334">
        <f t="shared" si="263"/>
        <v>0.439184813189561</v>
      </c>
      <c r="E8334">
        <v>-0.0641081051974981</v>
      </c>
      <c r="G8334">
        <v>8325</v>
      </c>
      <c r="H8334">
        <f ca="1" t="shared" si="264"/>
        <v>0.0167539276466155</v>
      </c>
    </row>
    <row r="8335" spans="2:8">
      <c r="B8335" s="31">
        <v>36595</v>
      </c>
      <c r="C8335">
        <v>19.538754</v>
      </c>
      <c r="D8335">
        <f t="shared" si="263"/>
        <v>-2.96487626590723</v>
      </c>
      <c r="E8335">
        <v>-0.0641420123309807</v>
      </c>
      <c r="G8335">
        <v>8326</v>
      </c>
      <c r="H8335">
        <f ca="1" t="shared" si="264"/>
        <v>0.00196666764757666</v>
      </c>
    </row>
    <row r="8336" spans="2:8">
      <c r="B8336" s="31">
        <v>43907</v>
      </c>
      <c r="C8336">
        <v>77.468742</v>
      </c>
      <c r="D8336">
        <f t="shared" si="263"/>
        <v>-2.71263652377368</v>
      </c>
      <c r="E8336">
        <v>-0.064143703275832</v>
      </c>
      <c r="G8336">
        <v>8327</v>
      </c>
      <c r="H8336">
        <f ca="1" t="shared" si="264"/>
        <v>0.0145988114081232</v>
      </c>
    </row>
    <row r="8337" spans="2:8">
      <c r="B8337" s="31">
        <v>43276</v>
      </c>
      <c r="C8337">
        <v>287.613281</v>
      </c>
      <c r="D8337">
        <f t="shared" si="263"/>
        <v>0.933457106245382</v>
      </c>
      <c r="E8337">
        <v>-0.0642708081342044</v>
      </c>
      <c r="G8337">
        <v>8328</v>
      </c>
      <c r="H8337">
        <f ca="1" t="shared" si="264"/>
        <v>0.015488990611956</v>
      </c>
    </row>
    <row r="8338" spans="2:8">
      <c r="B8338" s="31">
        <v>36615</v>
      </c>
      <c r="C8338">
        <v>19.13862</v>
      </c>
      <c r="D8338">
        <f t="shared" si="263"/>
        <v>0.300875036967138</v>
      </c>
      <c r="E8338">
        <v>-0.0642995680984314</v>
      </c>
      <c r="G8338">
        <v>8329</v>
      </c>
      <c r="H8338">
        <f ca="1" t="shared" si="264"/>
        <v>0.035794151755799</v>
      </c>
    </row>
    <row r="8339" spans="2:8">
      <c r="B8339" s="31">
        <v>36882</v>
      </c>
      <c r="C8339">
        <v>13.380287</v>
      </c>
      <c r="D8339">
        <f t="shared" si="263"/>
        <v>-4.38241608718856</v>
      </c>
      <c r="E8339">
        <v>-0.0643677523509025</v>
      </c>
      <c r="G8339">
        <v>8330</v>
      </c>
      <c r="H8339">
        <f ca="1" t="shared" si="264"/>
        <v>0.00456625477860785</v>
      </c>
    </row>
    <row r="8340" spans="2:8">
      <c r="B8340" s="31">
        <v>38007</v>
      </c>
      <c r="C8340">
        <v>72.018272</v>
      </c>
      <c r="D8340">
        <f t="shared" si="263"/>
        <v>-4.48535610518397</v>
      </c>
      <c r="E8340">
        <v>-0.0643720526924056</v>
      </c>
      <c r="G8340">
        <v>8331</v>
      </c>
      <c r="H8340">
        <f ca="1" t="shared" si="264"/>
        <v>0.0631398384668898</v>
      </c>
    </row>
    <row r="8341" spans="2:8">
      <c r="B8341" s="31">
        <v>44830</v>
      </c>
      <c r="C8341">
        <v>395.045868</v>
      </c>
      <c r="D8341">
        <f t="shared" si="263"/>
        <v>0.916274122376088</v>
      </c>
      <c r="E8341">
        <v>-0.0644025341381371</v>
      </c>
      <c r="G8341">
        <v>8332</v>
      </c>
      <c r="H8341">
        <f ca="1" t="shared" si="264"/>
        <v>0.0279700982289449</v>
      </c>
    </row>
    <row r="8342" spans="2:8">
      <c r="B8342" s="31">
        <v>39757</v>
      </c>
      <c r="C8342">
        <v>33.075562</v>
      </c>
      <c r="D8342">
        <f t="shared" si="263"/>
        <v>-7.55996832344073</v>
      </c>
      <c r="E8342">
        <v>-0.0644898187973345</v>
      </c>
      <c r="G8342">
        <v>8333</v>
      </c>
      <c r="H8342">
        <f ca="1" t="shared" si="264"/>
        <v>-0.00606088501675624</v>
      </c>
    </row>
    <row r="8343" spans="2:8">
      <c r="B8343" s="31">
        <v>42275</v>
      </c>
      <c r="C8343">
        <v>283.125763</v>
      </c>
      <c r="D8343">
        <f t="shared" si="263"/>
        <v>-0.205438662252718</v>
      </c>
      <c r="E8343">
        <v>-0.064561493119932</v>
      </c>
      <c r="G8343">
        <v>8334</v>
      </c>
      <c r="H8343">
        <f ca="1" t="shared" si="264"/>
        <v>0.00466245136702353</v>
      </c>
    </row>
    <row r="8344" spans="2:8">
      <c r="B8344" s="31">
        <v>42376</v>
      </c>
      <c r="C8344">
        <v>341.290741</v>
      </c>
      <c r="D8344">
        <f t="shared" si="263"/>
        <v>0.932873540803148</v>
      </c>
      <c r="E8344">
        <v>-0.0650560660829646</v>
      </c>
      <c r="G8344">
        <v>8335</v>
      </c>
      <c r="H8344">
        <f ca="1" t="shared" si="264"/>
        <v>-0.0176283227135264</v>
      </c>
    </row>
    <row r="8345" spans="2:8">
      <c r="B8345" s="31">
        <v>39772</v>
      </c>
      <c r="C8345">
        <v>22.909639</v>
      </c>
      <c r="D8345">
        <f t="shared" si="263"/>
        <v>-11.6423930119545</v>
      </c>
      <c r="E8345">
        <v>-0.0653724836083188</v>
      </c>
      <c r="G8345">
        <v>8336</v>
      </c>
      <c r="H8345">
        <f ca="1" t="shared" si="264"/>
        <v>0.00233217122042578</v>
      </c>
    </row>
    <row r="8346" spans="2:8">
      <c r="B8346" s="31">
        <v>42410</v>
      </c>
      <c r="C8346">
        <v>289.63266</v>
      </c>
      <c r="D8346">
        <f t="shared" si="263"/>
        <v>-0.388955882944969</v>
      </c>
      <c r="E8346">
        <v>-0.0655121456261184</v>
      </c>
      <c r="G8346">
        <v>8337</v>
      </c>
      <c r="H8346">
        <f ca="1" t="shared" si="264"/>
        <v>-0.00898593608993984</v>
      </c>
    </row>
    <row r="8347" spans="2:8">
      <c r="B8347" s="31">
        <v>42193</v>
      </c>
      <c r="C8347">
        <v>402.286987</v>
      </c>
      <c r="D8347">
        <f t="shared" si="263"/>
        <v>0.835223926843053</v>
      </c>
      <c r="E8347">
        <v>-0.0656870588757076</v>
      </c>
      <c r="G8347">
        <v>8338</v>
      </c>
      <c r="H8347">
        <f ca="1" t="shared" si="264"/>
        <v>0.00494535112140706</v>
      </c>
    </row>
    <row r="8348" spans="2:8">
      <c r="B8348" s="31">
        <v>39972</v>
      </c>
      <c r="C8348">
        <v>66.28727</v>
      </c>
      <c r="D8348">
        <f t="shared" si="263"/>
        <v>-4.6507144584473</v>
      </c>
      <c r="E8348">
        <v>-0.0658635210048625</v>
      </c>
      <c r="G8348">
        <v>8339</v>
      </c>
      <c r="H8348">
        <f ca="1" t="shared" si="264"/>
        <v>0.0036731210273017</v>
      </c>
    </row>
    <row r="8349" spans="2:8">
      <c r="B8349" s="31">
        <v>42373</v>
      </c>
      <c r="C8349">
        <v>374.570435</v>
      </c>
      <c r="D8349">
        <f t="shared" si="263"/>
        <v>0.605760839079571</v>
      </c>
      <c r="E8349">
        <v>-0.0659063067804591</v>
      </c>
      <c r="G8349">
        <v>8340</v>
      </c>
      <c r="H8349">
        <f ca="1" t="shared" si="264"/>
        <v>0.0423941391949058</v>
      </c>
    </row>
    <row r="8350" spans="2:8">
      <c r="B8350" s="31">
        <v>40808</v>
      </c>
      <c r="C8350">
        <v>147.670334</v>
      </c>
      <c r="D8350">
        <f t="shared" si="263"/>
        <v>0.0487958806946289</v>
      </c>
      <c r="E8350">
        <v>-0.0659554951639778</v>
      </c>
      <c r="G8350">
        <v>8341</v>
      </c>
      <c r="H8350">
        <f ca="1" t="shared" si="264"/>
        <v>-0.0528515609900761</v>
      </c>
    </row>
    <row r="8351" spans="2:8">
      <c r="B8351" s="31">
        <v>40305</v>
      </c>
      <c r="C8351">
        <v>140.46463</v>
      </c>
      <c r="D8351">
        <f t="shared" si="263"/>
        <v>0.77844901595512</v>
      </c>
      <c r="E8351">
        <v>-0.0664697938548659</v>
      </c>
      <c r="G8351">
        <v>8342</v>
      </c>
      <c r="H8351">
        <f ca="1" t="shared" si="264"/>
        <v>-0.040374946529059</v>
      </c>
    </row>
    <row r="8352" spans="2:8">
      <c r="B8352" s="31">
        <v>36334</v>
      </c>
      <c r="C8352">
        <v>31.120077</v>
      </c>
      <c r="D8352">
        <f t="shared" si="263"/>
        <v>-8.16633397147443</v>
      </c>
      <c r="E8352">
        <v>-0.0667148092210698</v>
      </c>
      <c r="G8352">
        <v>8343</v>
      </c>
      <c r="H8352">
        <f ca="1" t="shared" si="264"/>
        <v>-0.0621374247802788</v>
      </c>
    </row>
    <row r="8353" spans="2:8">
      <c r="B8353" s="31">
        <v>41298</v>
      </c>
      <c r="C8353">
        <v>285.257019</v>
      </c>
      <c r="D8353">
        <f t="shared" si="263"/>
        <v>0.910146284603781</v>
      </c>
      <c r="E8353">
        <v>-0.0667915729709002</v>
      </c>
      <c r="G8353">
        <v>8344</v>
      </c>
      <c r="H8353">
        <f ca="1" t="shared" si="264"/>
        <v>-0.0402658881550121</v>
      </c>
    </row>
    <row r="8354" spans="2:8">
      <c r="B8354" s="31">
        <v>36567</v>
      </c>
      <c r="C8354">
        <v>25.631403</v>
      </c>
      <c r="D8354">
        <f t="shared" si="263"/>
        <v>0.283652478953259</v>
      </c>
      <c r="E8354">
        <v>-0.0668629415252844</v>
      </c>
      <c r="G8354">
        <v>8345</v>
      </c>
      <c r="H8354">
        <f ca="1" t="shared" si="264"/>
        <v>0.0418301862647896</v>
      </c>
    </row>
    <row r="8355" spans="2:8">
      <c r="B8355" s="31">
        <v>36671</v>
      </c>
      <c r="C8355">
        <v>18.360992</v>
      </c>
      <c r="D8355">
        <f t="shared" si="263"/>
        <v>-0.590811596671901</v>
      </c>
      <c r="E8355">
        <v>-0.0670231760898322</v>
      </c>
      <c r="G8355">
        <v>8346</v>
      </c>
      <c r="H8355">
        <f ca="1" t="shared" si="264"/>
        <v>0.0785068903558817</v>
      </c>
    </row>
    <row r="8356" spans="2:8">
      <c r="B8356" s="31">
        <v>39892</v>
      </c>
      <c r="C8356">
        <v>29.208879</v>
      </c>
      <c r="D8356">
        <f t="shared" si="263"/>
        <v>-0.309819079328584</v>
      </c>
      <c r="E8356">
        <v>-0.0671225348976933</v>
      </c>
      <c r="G8356">
        <v>8347</v>
      </c>
      <c r="H8356">
        <f ca="1" t="shared" si="264"/>
        <v>-0.00456547635664811</v>
      </c>
    </row>
    <row r="8357" spans="2:8">
      <c r="B8357" s="31">
        <v>33736</v>
      </c>
      <c r="C8357">
        <v>38.258347</v>
      </c>
      <c r="D8357">
        <f t="shared" si="263"/>
        <v>-4.32807687692309</v>
      </c>
      <c r="E8357">
        <v>-0.0674157720405433</v>
      </c>
      <c r="G8357">
        <v>8348</v>
      </c>
      <c r="H8357">
        <f ca="1" t="shared" si="264"/>
        <v>-0.0239190754128886</v>
      </c>
    </row>
    <row r="8358" spans="2:8">
      <c r="B8358" s="31">
        <v>40690</v>
      </c>
      <c r="C8358">
        <v>203.843414</v>
      </c>
      <c r="D8358">
        <f t="shared" si="263"/>
        <v>0.517819074596151</v>
      </c>
      <c r="E8358">
        <v>-0.0675484320528502</v>
      </c>
      <c r="G8358">
        <v>8349</v>
      </c>
      <c r="H8358">
        <f ca="1" t="shared" si="264"/>
        <v>-0.0163295532944347</v>
      </c>
    </row>
    <row r="8359" spans="2:8">
      <c r="B8359" s="31">
        <v>43901</v>
      </c>
      <c r="C8359">
        <v>98.289406</v>
      </c>
      <c r="D8359">
        <f t="shared" si="263"/>
        <v>0.310723548375091</v>
      </c>
      <c r="E8359">
        <v>-0.0687563215103773</v>
      </c>
      <c r="G8359">
        <v>8350</v>
      </c>
      <c r="H8359">
        <f ca="1" t="shared" si="264"/>
        <v>-0.0105752638676056</v>
      </c>
    </row>
    <row r="8360" spans="2:8">
      <c r="B8360" s="31">
        <v>38118</v>
      </c>
      <c r="C8360">
        <v>67.748573</v>
      </c>
      <c r="D8360">
        <f t="shared" si="263"/>
        <v>0.712267651748178</v>
      </c>
      <c r="E8360">
        <v>-0.0689371715622706</v>
      </c>
      <c r="G8360">
        <v>8351</v>
      </c>
      <c r="H8360">
        <f ca="1" t="shared" si="264"/>
        <v>-0.0230896516773923</v>
      </c>
    </row>
    <row r="8361" spans="2:8">
      <c r="B8361" s="31">
        <v>36658</v>
      </c>
      <c r="C8361">
        <v>19.493456</v>
      </c>
      <c r="D8361">
        <f t="shared" si="263"/>
        <v>-0.587742112019541</v>
      </c>
      <c r="E8361">
        <v>-0.0693261369353901</v>
      </c>
      <c r="G8361">
        <v>8352</v>
      </c>
      <c r="H8361">
        <f ca="1" t="shared" si="264"/>
        <v>-0.0353744124095133</v>
      </c>
    </row>
    <row r="8362" spans="2:8">
      <c r="B8362" s="31">
        <v>33801</v>
      </c>
      <c r="C8362">
        <v>30.950581</v>
      </c>
      <c r="D8362">
        <f t="shared" si="263"/>
        <v>0.653902490554216</v>
      </c>
      <c r="E8362">
        <v>-0.0694440598707987</v>
      </c>
      <c r="G8362">
        <v>8353</v>
      </c>
      <c r="H8362">
        <f ca="1" t="shared" si="264"/>
        <v>0.0367930156415484</v>
      </c>
    </row>
    <row r="8363" spans="2:8">
      <c r="B8363" s="31">
        <v>37099</v>
      </c>
      <c r="C8363">
        <v>10.711919</v>
      </c>
      <c r="D8363">
        <f t="shared" si="263"/>
        <v>-2.45555282858282</v>
      </c>
      <c r="E8363">
        <v>-0.0696338349832556</v>
      </c>
      <c r="G8363">
        <v>8354</v>
      </c>
      <c r="H8363">
        <f ca="1" t="shared" si="264"/>
        <v>0.01547514668379</v>
      </c>
    </row>
    <row r="8364" spans="2:8">
      <c r="B8364" s="31">
        <v>35809</v>
      </c>
      <c r="C8364">
        <v>37.015602</v>
      </c>
      <c r="D8364">
        <f t="shared" si="263"/>
        <v>-2.69305867293473</v>
      </c>
      <c r="E8364">
        <v>-0.0697131712189903</v>
      </c>
      <c r="G8364">
        <v>8355</v>
      </c>
      <c r="H8364">
        <f ca="1" t="shared" si="264"/>
        <v>-0.0364552376948382</v>
      </c>
    </row>
    <row r="8365" spans="2:8">
      <c r="B8365" s="31">
        <v>43675</v>
      </c>
      <c r="C8365">
        <v>136.70079</v>
      </c>
      <c r="D8365">
        <f t="shared" si="263"/>
        <v>0.107233725569545</v>
      </c>
      <c r="E8365">
        <v>-0.0697926544535696</v>
      </c>
      <c r="G8365">
        <v>8356</v>
      </c>
      <c r="H8365">
        <f ca="1" t="shared" si="264"/>
        <v>0.00112317076750361</v>
      </c>
    </row>
    <row r="8366" spans="2:8">
      <c r="B8366" s="31">
        <v>44098</v>
      </c>
      <c r="C8366">
        <v>122.041855</v>
      </c>
      <c r="D8366">
        <f t="shared" si="263"/>
        <v>0.758908843199737</v>
      </c>
      <c r="E8366">
        <v>-0.0700324491134619</v>
      </c>
      <c r="G8366">
        <v>8357</v>
      </c>
      <c r="H8366">
        <f ca="1" t="shared" si="264"/>
        <v>-0.000142397996820336</v>
      </c>
    </row>
    <row r="8367" spans="2:8">
      <c r="B8367" s="31">
        <v>36192</v>
      </c>
      <c r="C8367">
        <v>29.423212</v>
      </c>
      <c r="D8367">
        <f t="shared" si="263"/>
        <v>0.311616182488846</v>
      </c>
      <c r="E8367">
        <v>-0.070201682943385</v>
      </c>
      <c r="G8367">
        <v>8358</v>
      </c>
      <c r="H8367">
        <f ca="1" t="shared" si="264"/>
        <v>0.0389107325043819</v>
      </c>
    </row>
    <row r="8368" spans="2:8">
      <c r="B8368" s="31">
        <v>36146</v>
      </c>
      <c r="C8368">
        <v>20.254463</v>
      </c>
      <c r="D8368">
        <f t="shared" si="263"/>
        <v>0.536814281375912</v>
      </c>
      <c r="E8368">
        <v>-0.0704328226327205</v>
      </c>
      <c r="G8368">
        <v>8359</v>
      </c>
      <c r="H8368">
        <f ca="1" t="shared" si="264"/>
        <v>-0.0169597017160709</v>
      </c>
    </row>
    <row r="8369" spans="2:8">
      <c r="B8369" s="31">
        <v>36983</v>
      </c>
      <c r="C8369">
        <v>9.381578</v>
      </c>
      <c r="D8369">
        <f t="shared" si="263"/>
        <v>-1.70473794493847</v>
      </c>
      <c r="E8369">
        <v>-0.0704920856597899</v>
      </c>
      <c r="G8369">
        <v>8360</v>
      </c>
      <c r="H8369">
        <f ca="1" t="shared" si="264"/>
        <v>-0.0471412877196018</v>
      </c>
    </row>
    <row r="8370" spans="2:8">
      <c r="B8370" s="31">
        <v>36579</v>
      </c>
      <c r="C8370">
        <v>25.37471</v>
      </c>
      <c r="D8370">
        <f t="shared" si="263"/>
        <v>-4.21047992272621</v>
      </c>
      <c r="E8370">
        <v>-0.070514697507873</v>
      </c>
      <c r="G8370">
        <v>8361</v>
      </c>
      <c r="H8370">
        <f ca="1" t="shared" si="264"/>
        <v>0.00666864689836273</v>
      </c>
    </row>
    <row r="8371" spans="2:8">
      <c r="B8371" s="31">
        <v>40205</v>
      </c>
      <c r="C8371">
        <v>132.214417</v>
      </c>
      <c r="D8371">
        <f t="shared" si="263"/>
        <v>0.760886847914626</v>
      </c>
      <c r="E8371">
        <v>-0.0706179795808501</v>
      </c>
      <c r="G8371">
        <v>8362</v>
      </c>
      <c r="H8371">
        <f ca="1" t="shared" si="264"/>
        <v>0.0128256500779688</v>
      </c>
    </row>
    <row r="8372" spans="2:8">
      <c r="B8372" s="31">
        <v>39820</v>
      </c>
      <c r="C8372">
        <v>31.614206</v>
      </c>
      <c r="D8372">
        <f t="shared" si="263"/>
        <v>-0.346136638699704</v>
      </c>
      <c r="E8372">
        <v>-0.0706290709942233</v>
      </c>
      <c r="G8372">
        <v>8363</v>
      </c>
      <c r="H8372">
        <f ca="1" t="shared" si="264"/>
        <v>-0.00612871794012992</v>
      </c>
    </row>
    <row r="8373" spans="2:8">
      <c r="B8373" s="31">
        <v>33730</v>
      </c>
      <c r="C8373">
        <v>42.557041</v>
      </c>
      <c r="D8373">
        <f t="shared" si="263"/>
        <v>-9.74695947493154</v>
      </c>
      <c r="E8373">
        <v>-0.0707070540924122</v>
      </c>
      <c r="G8373">
        <v>8364</v>
      </c>
      <c r="H8373">
        <f ca="1" t="shared" si="264"/>
        <v>-0.00921266729736574</v>
      </c>
    </row>
    <row r="8374" spans="2:8">
      <c r="B8374" s="31">
        <v>44526</v>
      </c>
      <c r="C8374">
        <v>457.358795</v>
      </c>
      <c r="D8374">
        <f t="shared" si="263"/>
        <v>0.908185751626357</v>
      </c>
      <c r="E8374">
        <v>-0.0707300927710377</v>
      </c>
      <c r="G8374">
        <v>8365</v>
      </c>
      <c r="H8374">
        <f ca="1" t="shared" si="264"/>
        <v>0.033005597098279</v>
      </c>
    </row>
    <row r="8375" spans="2:8">
      <c r="B8375" s="31">
        <v>35401</v>
      </c>
      <c r="C8375">
        <v>41.992054</v>
      </c>
      <c r="D8375">
        <f t="shared" si="263"/>
        <v>-0.00511265774234323</v>
      </c>
      <c r="E8375">
        <v>-0.0710796142527345</v>
      </c>
      <c r="G8375">
        <v>8366</v>
      </c>
      <c r="H8375">
        <f ca="1" t="shared" si="264"/>
        <v>-0.022143449528979</v>
      </c>
    </row>
    <row r="8376" spans="2:8">
      <c r="B8376" s="31">
        <v>39931</v>
      </c>
      <c r="C8376">
        <v>42.206745</v>
      </c>
      <c r="D8376">
        <f t="shared" si="263"/>
        <v>0.516092558191825</v>
      </c>
      <c r="E8376">
        <v>-0.0711828168696734</v>
      </c>
      <c r="G8376">
        <v>8367</v>
      </c>
      <c r="H8376">
        <f ca="1" t="shared" si="264"/>
        <v>-0.00858658809895145</v>
      </c>
    </row>
    <row r="8377" spans="2:8">
      <c r="B8377" s="31">
        <v>37463</v>
      </c>
      <c r="C8377">
        <v>20.424158</v>
      </c>
      <c r="D8377">
        <f t="shared" si="263"/>
        <v>0.474020862940837</v>
      </c>
      <c r="E8377">
        <v>-0.0715362170621673</v>
      </c>
      <c r="G8377">
        <v>8368</v>
      </c>
      <c r="H8377">
        <f ca="1" t="shared" si="264"/>
        <v>-0.061393289542346</v>
      </c>
    </row>
    <row r="8378" spans="2:8">
      <c r="B8378" s="31">
        <v>37146</v>
      </c>
      <c r="C8378">
        <v>10.742681</v>
      </c>
      <c r="D8378">
        <f t="shared" si="263"/>
        <v>-25.7035658044766</v>
      </c>
      <c r="E8378">
        <v>-0.0715816656940665</v>
      </c>
      <c r="G8378">
        <v>8369</v>
      </c>
      <c r="H8378">
        <f ca="1" t="shared" si="264"/>
        <v>-0.00799088989555694</v>
      </c>
    </row>
    <row r="8379" spans="2:8">
      <c r="B8379" s="31">
        <v>43244</v>
      </c>
      <c r="C8379">
        <v>286.867889</v>
      </c>
      <c r="D8379">
        <f t="shared" si="263"/>
        <v>0.84205529186991</v>
      </c>
      <c r="E8379">
        <v>-0.0720597591876168</v>
      </c>
      <c r="G8379">
        <v>8370</v>
      </c>
      <c r="H8379">
        <f ca="1" t="shared" si="264"/>
        <v>0.0549904013496445</v>
      </c>
    </row>
    <row r="8380" spans="2:8">
      <c r="B8380" s="31">
        <v>35396</v>
      </c>
      <c r="C8380">
        <v>45.309265</v>
      </c>
      <c r="D8380">
        <f t="shared" si="263"/>
        <v>0.195690991676868</v>
      </c>
      <c r="E8380">
        <v>-0.072432095290003</v>
      </c>
      <c r="G8380">
        <v>8371</v>
      </c>
      <c r="H8380">
        <f ca="1" t="shared" si="264"/>
        <v>-0.0538429929590235</v>
      </c>
    </row>
    <row r="8381" spans="2:8">
      <c r="B8381" s="31">
        <v>36462</v>
      </c>
      <c r="C8381">
        <v>36.44265</v>
      </c>
      <c r="D8381">
        <f t="shared" si="263"/>
        <v>-9.4078376572505</v>
      </c>
      <c r="E8381">
        <v>-0.0727159797654671</v>
      </c>
      <c r="G8381">
        <v>8372</v>
      </c>
      <c r="H8381">
        <f ca="1" t="shared" si="264"/>
        <v>-0.0148098716957213</v>
      </c>
    </row>
    <row r="8382" spans="2:8">
      <c r="B8382" s="31">
        <v>42494</v>
      </c>
      <c r="C8382">
        <v>379.289185</v>
      </c>
      <c r="D8382">
        <f t="shared" si="263"/>
        <v>0.472337517348405</v>
      </c>
      <c r="E8382">
        <v>-0.0729439991809944</v>
      </c>
      <c r="G8382">
        <v>8373</v>
      </c>
      <c r="H8382">
        <f ca="1" t="shared" si="264"/>
        <v>-0.0298303545203289</v>
      </c>
    </row>
    <row r="8383" spans="2:8">
      <c r="B8383" s="31">
        <v>40575</v>
      </c>
      <c r="C8383">
        <v>200.136673</v>
      </c>
      <c r="D8383">
        <f t="shared" si="263"/>
        <v>0.912644535666884</v>
      </c>
      <c r="E8383">
        <v>-0.0729619203772813</v>
      </c>
      <c r="G8383">
        <v>8374</v>
      </c>
      <c r="H8383">
        <f ca="1" t="shared" si="264"/>
        <v>0.00519348421862937</v>
      </c>
    </row>
    <row r="8384" spans="2:8">
      <c r="B8384" s="31">
        <v>36003</v>
      </c>
      <c r="C8384">
        <v>17.483032</v>
      </c>
      <c r="D8384">
        <f t="shared" si="263"/>
        <v>-3.58886885295411</v>
      </c>
      <c r="E8384">
        <v>-0.0730983618859702</v>
      </c>
      <c r="G8384">
        <v>8375</v>
      </c>
      <c r="H8384">
        <f ca="1" t="shared" si="264"/>
        <v>-0.0140777958558201</v>
      </c>
    </row>
    <row r="8385" spans="2:8">
      <c r="B8385" s="31">
        <v>40042</v>
      </c>
      <c r="C8385">
        <v>80.227341</v>
      </c>
      <c r="D8385">
        <f t="shared" si="263"/>
        <v>0.723709290078553</v>
      </c>
      <c r="E8385">
        <v>-0.0731091037904398</v>
      </c>
      <c r="G8385">
        <v>8376</v>
      </c>
      <c r="H8385">
        <f ca="1" t="shared" si="264"/>
        <v>0.0240282769259142</v>
      </c>
    </row>
    <row r="8386" spans="2:8">
      <c r="B8386" s="31">
        <v>36587</v>
      </c>
      <c r="C8386">
        <v>22.166069</v>
      </c>
      <c r="D8386">
        <f t="shared" si="263"/>
        <v>0.132162946889681</v>
      </c>
      <c r="E8386">
        <v>-0.0735692467617962</v>
      </c>
      <c r="G8386">
        <v>8377</v>
      </c>
      <c r="H8386">
        <f ca="1" t="shared" si="264"/>
        <v>0.00520096804270202</v>
      </c>
    </row>
    <row r="8387" spans="2:8">
      <c r="B8387" s="31">
        <v>36073</v>
      </c>
      <c r="C8387">
        <v>19.236536</v>
      </c>
      <c r="D8387">
        <f t="shared" si="263"/>
        <v>-0.433758344017863</v>
      </c>
      <c r="E8387">
        <v>-0.0737738332930626</v>
      </c>
      <c r="G8387">
        <v>8378</v>
      </c>
      <c r="H8387">
        <f ca="1" t="shared" si="264"/>
        <v>-0.0294630832670441</v>
      </c>
    </row>
    <row r="8388" spans="2:8">
      <c r="B8388" s="31">
        <v>35961</v>
      </c>
      <c r="C8388">
        <v>27.580544</v>
      </c>
      <c r="D8388">
        <f t="shared" si="263"/>
        <v>-0.803077234444687</v>
      </c>
      <c r="E8388">
        <v>-0.0743535007866414</v>
      </c>
      <c r="G8388">
        <v>8379</v>
      </c>
      <c r="H8388">
        <f ca="1" t="shared" si="264"/>
        <v>0.00928751445821198</v>
      </c>
    </row>
    <row r="8389" spans="2:8">
      <c r="B8389" s="31">
        <v>35391</v>
      </c>
      <c r="C8389">
        <v>49.729851</v>
      </c>
      <c r="D8389">
        <f t="shared" si="263"/>
        <v>-0.316566200851879</v>
      </c>
      <c r="E8389">
        <v>-0.074384900127692</v>
      </c>
      <c r="G8389">
        <v>8380</v>
      </c>
      <c r="H8389">
        <f ca="1" t="shared" si="264"/>
        <v>0.02831006580114</v>
      </c>
    </row>
    <row r="8390" spans="2:8">
      <c r="B8390" s="31">
        <v>38121</v>
      </c>
      <c r="C8390">
        <v>65.472641</v>
      </c>
      <c r="D8390">
        <f t="shared" si="263"/>
        <v>0.780051395818904</v>
      </c>
      <c r="E8390">
        <v>-0.0744719767757651</v>
      </c>
      <c r="G8390">
        <v>8381</v>
      </c>
      <c r="H8390">
        <f ca="1" t="shared" si="264"/>
        <v>0.0209369443251149</v>
      </c>
    </row>
    <row r="8391" spans="2:8">
      <c r="B8391" s="31">
        <v>34082</v>
      </c>
      <c r="C8391">
        <v>14.400616</v>
      </c>
      <c r="D8391">
        <f t="shared" si="263"/>
        <v>-9.97653482323256</v>
      </c>
      <c r="E8391">
        <v>-0.0746269465139547</v>
      </c>
      <c r="G8391">
        <v>8382</v>
      </c>
      <c r="H8391">
        <f ca="1" t="shared" si="264"/>
        <v>-0.0284885916558266</v>
      </c>
    </row>
    <row r="8392" spans="2:8">
      <c r="B8392" s="31">
        <v>40763</v>
      </c>
      <c r="C8392">
        <v>158.068863</v>
      </c>
      <c r="D8392">
        <f t="shared" si="263"/>
        <v>0.512550001704004</v>
      </c>
      <c r="E8392">
        <v>-0.0747854939653738</v>
      </c>
      <c r="G8392">
        <v>8383</v>
      </c>
      <c r="H8392">
        <f ca="1" t="shared" si="264"/>
        <v>-0.00306650624475652</v>
      </c>
    </row>
    <row r="8393" spans="2:8">
      <c r="B8393" s="31">
        <v>40031</v>
      </c>
      <c r="C8393">
        <v>77.050667</v>
      </c>
      <c r="D8393">
        <f t="shared" si="263"/>
        <v>0.432068277877465</v>
      </c>
      <c r="E8393">
        <v>-0.074808800811549</v>
      </c>
      <c r="G8393">
        <v>8384</v>
      </c>
      <c r="H8393">
        <f ca="1" t="shared" si="264"/>
        <v>0.00962136735707674</v>
      </c>
    </row>
    <row r="8394" spans="2:8">
      <c r="B8394" s="31">
        <v>35731</v>
      </c>
      <c r="C8394">
        <v>43.759518</v>
      </c>
      <c r="D8394">
        <f t="shared" ref="D8394:D8457" si="265">(C8394-C8395)/C8394</f>
        <v>0.584724607798468</v>
      </c>
      <c r="E8394">
        <v>-0.0748265097435488</v>
      </c>
      <c r="G8394">
        <v>8385</v>
      </c>
      <c r="H8394">
        <f ca="1" t="shared" si="264"/>
        <v>-0.0297971644428949</v>
      </c>
    </row>
    <row r="8395" spans="2:8">
      <c r="B8395" s="31">
        <v>36598</v>
      </c>
      <c r="C8395">
        <v>18.172251</v>
      </c>
      <c r="D8395">
        <f t="shared" si="265"/>
        <v>-2.14954014227516</v>
      </c>
      <c r="E8395">
        <v>-0.0751972334082333</v>
      </c>
      <c r="G8395">
        <v>8386</v>
      </c>
      <c r="H8395">
        <f ca="1" t="shared" ref="H8395:H8458" si="266">_xlfn.NORM.INV(RAND(),N$12,N$13)</f>
        <v>0.00943191378333209</v>
      </c>
    </row>
    <row r="8396" spans="2:8">
      <c r="B8396" s="31">
        <v>35342</v>
      </c>
      <c r="C8396">
        <v>57.234234</v>
      </c>
      <c r="D8396">
        <f t="shared" si="265"/>
        <v>-2.06998895101837</v>
      </c>
      <c r="E8396">
        <v>-0.0752593456566572</v>
      </c>
      <c r="G8396">
        <v>8387</v>
      </c>
      <c r="H8396">
        <f ca="1" t="shared" si="266"/>
        <v>-0.0321609214598489</v>
      </c>
    </row>
    <row r="8397" spans="2:8">
      <c r="B8397" s="31">
        <v>43606</v>
      </c>
      <c r="C8397">
        <v>175.708466</v>
      </c>
      <c r="D8397">
        <f t="shared" si="265"/>
        <v>0.864394621713902</v>
      </c>
      <c r="E8397">
        <v>-0.0755089512875266</v>
      </c>
      <c r="G8397">
        <v>8388</v>
      </c>
      <c r="H8397">
        <f ca="1" t="shared" si="266"/>
        <v>-0.0248657214100047</v>
      </c>
    </row>
    <row r="8398" spans="2:8">
      <c r="B8398" s="31">
        <v>36570</v>
      </c>
      <c r="C8398">
        <v>23.827013</v>
      </c>
      <c r="D8398">
        <f t="shared" si="265"/>
        <v>-1.92439811905924</v>
      </c>
      <c r="E8398">
        <v>-0.0757287537468502</v>
      </c>
      <c r="G8398">
        <v>8389</v>
      </c>
      <c r="H8398">
        <f ca="1" t="shared" si="266"/>
        <v>-0.0289203549605092</v>
      </c>
    </row>
    <row r="8399" spans="2:8">
      <c r="B8399" s="31">
        <v>39658</v>
      </c>
      <c r="C8399">
        <v>69.679672</v>
      </c>
      <c r="D8399">
        <f t="shared" si="265"/>
        <v>0.704856231240583</v>
      </c>
      <c r="E8399">
        <v>-0.0758168178518407</v>
      </c>
      <c r="G8399">
        <v>8390</v>
      </c>
      <c r="H8399">
        <f ca="1" t="shared" si="266"/>
        <v>-0.0406140438906477</v>
      </c>
    </row>
    <row r="8400" spans="2:8">
      <c r="B8400" s="31">
        <v>36608</v>
      </c>
      <c r="C8400">
        <v>20.565521</v>
      </c>
      <c r="D8400">
        <f t="shared" si="265"/>
        <v>-5.64225307007783</v>
      </c>
      <c r="E8400">
        <v>-0.0759910726307395</v>
      </c>
      <c r="G8400">
        <v>8391</v>
      </c>
      <c r="H8400">
        <f ca="1" t="shared" si="266"/>
        <v>-0.0251549819559249</v>
      </c>
    </row>
    <row r="8401" spans="2:8">
      <c r="B8401" s="31">
        <v>44095</v>
      </c>
      <c r="C8401">
        <v>136.601395</v>
      </c>
      <c r="D8401">
        <f t="shared" si="265"/>
        <v>0.909310589397714</v>
      </c>
      <c r="E8401">
        <v>-0.0760275325153159</v>
      </c>
      <c r="G8401">
        <v>8392</v>
      </c>
      <c r="H8401">
        <f ca="1" t="shared" si="266"/>
        <v>0.0214615452410143</v>
      </c>
    </row>
    <row r="8402" spans="2:8">
      <c r="B8402" s="31">
        <v>37188</v>
      </c>
      <c r="C8402">
        <v>12.3883</v>
      </c>
      <c r="D8402">
        <f t="shared" si="265"/>
        <v>-1.55560407804138</v>
      </c>
      <c r="E8402">
        <v>-0.076350104534117</v>
      </c>
      <c r="G8402">
        <v>8393</v>
      </c>
      <c r="H8402">
        <f ca="1" t="shared" si="266"/>
        <v>-0.03099735389334</v>
      </c>
    </row>
    <row r="8403" spans="2:8">
      <c r="B8403" s="31">
        <v>39805</v>
      </c>
      <c r="C8403">
        <v>31.65959</v>
      </c>
      <c r="D8403">
        <f t="shared" si="265"/>
        <v>-1.34333789540547</v>
      </c>
      <c r="E8403">
        <v>-0.0771217820571901</v>
      </c>
      <c r="G8403">
        <v>8394</v>
      </c>
      <c r="H8403">
        <f ca="1" t="shared" si="266"/>
        <v>-0.0125839127345868</v>
      </c>
    </row>
    <row r="8404" spans="2:8">
      <c r="B8404" s="31">
        <v>43942</v>
      </c>
      <c r="C8404">
        <v>74.189117</v>
      </c>
      <c r="D8404">
        <f t="shared" si="265"/>
        <v>-0.0254585723132411</v>
      </c>
      <c r="E8404">
        <v>-0.0776959105740538</v>
      </c>
      <c r="G8404">
        <v>8395</v>
      </c>
      <c r="H8404">
        <f ca="1" t="shared" si="266"/>
        <v>0.0269506417821907</v>
      </c>
    </row>
    <row r="8405" spans="2:8">
      <c r="B8405" s="31">
        <v>38104</v>
      </c>
      <c r="C8405">
        <v>76.077866</v>
      </c>
      <c r="D8405">
        <f t="shared" si="265"/>
        <v>-1.14041788448693</v>
      </c>
      <c r="E8405">
        <v>-0.0778018405511007</v>
      </c>
      <c r="G8405">
        <v>8396</v>
      </c>
      <c r="H8405">
        <f ca="1" t="shared" si="266"/>
        <v>0.00656813393423703</v>
      </c>
    </row>
    <row r="8406" spans="2:8">
      <c r="B8406" s="31">
        <v>43864</v>
      </c>
      <c r="C8406">
        <v>162.838425</v>
      </c>
      <c r="D8406">
        <f t="shared" si="265"/>
        <v>-0.880532190114219</v>
      </c>
      <c r="E8406">
        <v>-0.0778150488743673</v>
      </c>
      <c r="G8406">
        <v>8397</v>
      </c>
      <c r="H8406">
        <f ca="1" t="shared" si="266"/>
        <v>-0.0176275920353385</v>
      </c>
    </row>
    <row r="8407" spans="2:8">
      <c r="B8407" s="31">
        <v>42240</v>
      </c>
      <c r="C8407">
        <v>306.2229</v>
      </c>
      <c r="D8407">
        <f t="shared" si="265"/>
        <v>0.923965745213699</v>
      </c>
      <c r="E8407">
        <v>-0.0783453817464337</v>
      </c>
      <c r="G8407">
        <v>8398</v>
      </c>
      <c r="H8407">
        <f ca="1" t="shared" si="266"/>
        <v>0.0369903183804945</v>
      </c>
    </row>
    <row r="8408" spans="2:8">
      <c r="B8408" s="31">
        <v>36574</v>
      </c>
      <c r="C8408">
        <v>23.28343</v>
      </c>
      <c r="D8408">
        <f t="shared" si="265"/>
        <v>-42.6555100343893</v>
      </c>
      <c r="E8408">
        <v>-0.0787938460956998</v>
      </c>
      <c r="G8408">
        <v>8399</v>
      </c>
      <c r="H8408">
        <f ca="1" t="shared" si="266"/>
        <v>-0.0215653962801407</v>
      </c>
    </row>
    <row r="8409" spans="2:8">
      <c r="B8409" s="31">
        <v>45509</v>
      </c>
      <c r="C8409">
        <v>1016.450012</v>
      </c>
      <c r="D8409">
        <f t="shared" si="265"/>
        <v>0.978984163758365</v>
      </c>
      <c r="E8409">
        <v>-0.0789020719692805</v>
      </c>
      <c r="G8409">
        <v>8400</v>
      </c>
      <c r="H8409">
        <f ca="1" t="shared" si="266"/>
        <v>0.00564862967672501</v>
      </c>
    </row>
    <row r="8410" spans="2:8">
      <c r="B8410" s="31">
        <v>35997</v>
      </c>
      <c r="C8410">
        <v>21.361547</v>
      </c>
      <c r="D8410">
        <f t="shared" si="265"/>
        <v>-0.131957999109334</v>
      </c>
      <c r="E8410">
        <v>-0.0789564070429917</v>
      </c>
      <c r="G8410">
        <v>8401</v>
      </c>
      <c r="H8410">
        <f ca="1" t="shared" si="266"/>
        <v>0.02465144665186</v>
      </c>
    </row>
    <row r="8411" spans="2:8">
      <c r="B8411" s="31">
        <v>39847</v>
      </c>
      <c r="C8411">
        <v>24.180374</v>
      </c>
      <c r="D8411">
        <f t="shared" si="265"/>
        <v>-9.62264367788521</v>
      </c>
      <c r="E8411">
        <v>-0.079204564826003</v>
      </c>
      <c r="G8411">
        <v>8402</v>
      </c>
      <c r="H8411">
        <f ca="1" t="shared" si="266"/>
        <v>0.0117606071210041</v>
      </c>
    </row>
    <row r="8412" spans="2:8">
      <c r="B8412" s="31">
        <v>41045</v>
      </c>
      <c r="C8412">
        <v>256.859497</v>
      </c>
      <c r="D8412">
        <f t="shared" si="265"/>
        <v>0.794513651951907</v>
      </c>
      <c r="E8412">
        <v>-0.0793680756915912</v>
      </c>
      <c r="G8412">
        <v>8403</v>
      </c>
      <c r="H8412">
        <f ca="1" t="shared" si="266"/>
        <v>-0.0246485074501904</v>
      </c>
    </row>
    <row r="8413" spans="2:8">
      <c r="B8413" s="31">
        <v>39994</v>
      </c>
      <c r="C8413">
        <v>52.78112</v>
      </c>
      <c r="D8413">
        <f t="shared" si="265"/>
        <v>-0.903795353338467</v>
      </c>
      <c r="E8413">
        <v>-0.0796217662679382</v>
      </c>
      <c r="G8413">
        <v>8404</v>
      </c>
      <c r="H8413">
        <f ca="1" t="shared" si="266"/>
        <v>0.0391214713754815</v>
      </c>
    </row>
    <row r="8414" spans="2:8">
      <c r="B8414" s="31">
        <v>40095</v>
      </c>
      <c r="C8414">
        <v>100.484451</v>
      </c>
      <c r="D8414">
        <f t="shared" si="265"/>
        <v>0.58661537594508</v>
      </c>
      <c r="E8414">
        <v>-0.0799048003954363</v>
      </c>
      <c r="G8414">
        <v>8405</v>
      </c>
      <c r="H8414">
        <f ca="1" t="shared" si="266"/>
        <v>0.00734508903560096</v>
      </c>
    </row>
    <row r="8415" spans="2:8">
      <c r="B8415" s="31">
        <v>36391</v>
      </c>
      <c r="C8415">
        <v>41.538727</v>
      </c>
      <c r="D8415">
        <f t="shared" si="265"/>
        <v>-2.16939866741703</v>
      </c>
      <c r="E8415">
        <v>-0.0803344310479231</v>
      </c>
      <c r="G8415">
        <v>8406</v>
      </c>
      <c r="H8415">
        <f ca="1" t="shared" si="266"/>
        <v>0.000124579253046174</v>
      </c>
    </row>
    <row r="8416" spans="2:8">
      <c r="B8416" s="31">
        <v>40317</v>
      </c>
      <c r="C8416">
        <v>131.652786</v>
      </c>
      <c r="D8416">
        <f t="shared" si="265"/>
        <v>0.202087345117026</v>
      </c>
      <c r="E8416">
        <v>-0.0803606009522655</v>
      </c>
      <c r="G8416">
        <v>8407</v>
      </c>
      <c r="H8416">
        <f ca="1" t="shared" si="266"/>
        <v>-0.000821035456254449</v>
      </c>
    </row>
    <row r="8417" spans="2:8">
      <c r="B8417" s="31">
        <v>43899</v>
      </c>
      <c r="C8417">
        <v>105.047424</v>
      </c>
      <c r="D8417">
        <f t="shared" si="265"/>
        <v>0.440262447558924</v>
      </c>
      <c r="E8417">
        <v>-0.0804162318154512</v>
      </c>
      <c r="G8417">
        <v>8408</v>
      </c>
      <c r="H8417">
        <f ca="1" t="shared" si="266"/>
        <v>0.0275281596777255</v>
      </c>
    </row>
    <row r="8418" spans="2:8">
      <c r="B8418" s="31">
        <v>39981</v>
      </c>
      <c r="C8418">
        <v>58.798988</v>
      </c>
      <c r="D8418">
        <f t="shared" si="265"/>
        <v>0.638114162781169</v>
      </c>
      <c r="E8418">
        <v>-0.080426044067289</v>
      </c>
      <c r="G8418">
        <v>8409</v>
      </c>
      <c r="H8418">
        <f ca="1" t="shared" si="266"/>
        <v>-0.0210929366784567</v>
      </c>
    </row>
    <row r="8419" spans="2:8">
      <c r="B8419" s="31">
        <v>33948</v>
      </c>
      <c r="C8419">
        <v>21.278521</v>
      </c>
      <c r="D8419">
        <f t="shared" si="265"/>
        <v>-0.976270484212695</v>
      </c>
      <c r="E8419">
        <v>-0.0808081539125768</v>
      </c>
      <c r="G8419">
        <v>8410</v>
      </c>
      <c r="H8419">
        <f ca="1" t="shared" si="266"/>
        <v>0.0357964562214327</v>
      </c>
    </row>
    <row r="8420" spans="2:8">
      <c r="B8420" s="31">
        <v>36355</v>
      </c>
      <c r="C8420">
        <v>42.052113</v>
      </c>
      <c r="D8420">
        <f t="shared" si="265"/>
        <v>0.573298516533521</v>
      </c>
      <c r="E8420">
        <v>-0.081148906833766</v>
      </c>
      <c r="G8420">
        <v>8411</v>
      </c>
      <c r="H8420">
        <f ca="1" t="shared" si="266"/>
        <v>-0.00706794631934539</v>
      </c>
    </row>
    <row r="8421" spans="2:8">
      <c r="B8421" s="31">
        <v>36125</v>
      </c>
      <c r="C8421">
        <v>17.943699</v>
      </c>
      <c r="D8421">
        <f t="shared" si="265"/>
        <v>-3.59425194325874</v>
      </c>
      <c r="E8421">
        <v>-0.0815737045076382</v>
      </c>
      <c r="G8421">
        <v>8412</v>
      </c>
      <c r="H8421">
        <f ca="1" t="shared" si="266"/>
        <v>-0.000882193148170258</v>
      </c>
    </row>
    <row r="8422" spans="2:8">
      <c r="B8422" s="31">
        <v>43906</v>
      </c>
      <c r="C8422">
        <v>82.437874</v>
      </c>
      <c r="D8422">
        <f t="shared" si="265"/>
        <v>0.822767663804625</v>
      </c>
      <c r="E8422">
        <v>-0.0819771019325414</v>
      </c>
      <c r="G8422">
        <v>8413</v>
      </c>
      <c r="H8422">
        <f ca="1" t="shared" si="266"/>
        <v>0.0263387424162447</v>
      </c>
    </row>
    <row r="8423" spans="2:8">
      <c r="B8423" s="31">
        <v>36945</v>
      </c>
      <c r="C8423">
        <v>14.610657</v>
      </c>
      <c r="D8423">
        <f t="shared" si="265"/>
        <v>-0.33132794781234</v>
      </c>
      <c r="E8423">
        <v>-0.0826318761709347</v>
      </c>
      <c r="G8423">
        <v>8414</v>
      </c>
      <c r="H8423">
        <f ca="1" t="shared" si="266"/>
        <v>-0.0290334300713725</v>
      </c>
    </row>
    <row r="8424" spans="2:8">
      <c r="B8424" s="31">
        <v>34071</v>
      </c>
      <c r="C8424">
        <v>19.451576</v>
      </c>
      <c r="D8424">
        <f t="shared" si="265"/>
        <v>0.0556783676551452</v>
      </c>
      <c r="E8424">
        <v>-0.0828729250524482</v>
      </c>
      <c r="G8424">
        <v>8415</v>
      </c>
      <c r="H8424">
        <f ca="1" t="shared" si="266"/>
        <v>-0.029405977351566</v>
      </c>
    </row>
    <row r="8425" spans="2:8">
      <c r="B8425" s="31">
        <v>36634</v>
      </c>
      <c r="C8425">
        <v>18.368544</v>
      </c>
      <c r="D8425">
        <f t="shared" si="265"/>
        <v>-2.1022407655174</v>
      </c>
      <c r="E8425">
        <v>-0.083436008863849</v>
      </c>
      <c r="G8425">
        <v>8416</v>
      </c>
      <c r="H8425">
        <f ca="1" t="shared" si="266"/>
        <v>-0.00117849131108201</v>
      </c>
    </row>
    <row r="8426" spans="2:8">
      <c r="B8426" s="31">
        <v>39993</v>
      </c>
      <c r="C8426">
        <v>56.983646</v>
      </c>
      <c r="D8426">
        <f t="shared" si="265"/>
        <v>-2.46404671965006</v>
      </c>
      <c r="E8426">
        <v>-0.0839437511597625</v>
      </c>
      <c r="G8426">
        <v>8417</v>
      </c>
      <c r="H8426">
        <f ca="1" t="shared" si="266"/>
        <v>-0.0104667504378603</v>
      </c>
    </row>
    <row r="8427" spans="2:8">
      <c r="B8427" s="31">
        <v>40598</v>
      </c>
      <c r="C8427">
        <v>197.394012</v>
      </c>
      <c r="D8427">
        <f t="shared" si="265"/>
        <v>0.769161569095622</v>
      </c>
      <c r="E8427">
        <v>-0.0848825697914281</v>
      </c>
      <c r="G8427">
        <v>8418</v>
      </c>
      <c r="H8427">
        <f ca="1" t="shared" si="266"/>
        <v>0.000444168734857573</v>
      </c>
    </row>
    <row r="8428" spans="2:8">
      <c r="B8428" s="31">
        <v>33707</v>
      </c>
      <c r="C8428">
        <v>45.566124</v>
      </c>
      <c r="D8428">
        <f t="shared" si="265"/>
        <v>-1.46335878820854</v>
      </c>
      <c r="E8428">
        <v>-0.0849058831512638</v>
      </c>
      <c r="G8428">
        <v>8419</v>
      </c>
      <c r="H8428">
        <f ca="1" t="shared" si="266"/>
        <v>0.00500937277224409</v>
      </c>
    </row>
    <row r="8429" spans="2:8">
      <c r="B8429" s="31">
        <v>39174</v>
      </c>
      <c r="C8429">
        <v>112.245712</v>
      </c>
      <c r="D8429">
        <f t="shared" si="265"/>
        <v>0.82253122506809</v>
      </c>
      <c r="E8429">
        <v>-0.0854074229579479</v>
      </c>
      <c r="G8429">
        <v>8420</v>
      </c>
      <c r="H8429">
        <f ca="1" t="shared" si="266"/>
        <v>0.0204042002903038</v>
      </c>
    </row>
    <row r="8430" spans="2:8">
      <c r="B8430" s="31">
        <v>36017</v>
      </c>
      <c r="C8430">
        <v>19.920109</v>
      </c>
      <c r="D8430">
        <f t="shared" si="265"/>
        <v>-1.08007009399396</v>
      </c>
      <c r="E8430">
        <v>-0.0854154964714299</v>
      </c>
      <c r="G8430">
        <v>8421</v>
      </c>
      <c r="H8430">
        <f ca="1" t="shared" si="266"/>
        <v>-0.0362315854911786</v>
      </c>
    </row>
    <row r="8431" spans="2:8">
      <c r="B8431" s="31">
        <v>39743</v>
      </c>
      <c r="C8431">
        <v>41.435223</v>
      </c>
      <c r="D8431">
        <f t="shared" si="265"/>
        <v>-9.77452005024807</v>
      </c>
      <c r="E8431">
        <v>-0.0854326281772395</v>
      </c>
      <c r="G8431">
        <v>8422</v>
      </c>
      <c r="H8431">
        <f ca="1" t="shared" si="266"/>
        <v>-0.00655028370745412</v>
      </c>
    </row>
    <row r="8432" spans="2:8">
      <c r="B8432" s="31">
        <v>42545</v>
      </c>
      <c r="C8432">
        <v>446.444641</v>
      </c>
      <c r="D8432">
        <f t="shared" si="265"/>
        <v>0.957976843538816</v>
      </c>
      <c r="E8432">
        <v>-0.0857810923975231</v>
      </c>
      <c r="G8432">
        <v>8423</v>
      </c>
      <c r="H8432">
        <f ca="1" t="shared" si="266"/>
        <v>-0.00587560371118897</v>
      </c>
    </row>
    <row r="8433" spans="2:8">
      <c r="B8433" s="31">
        <v>36000</v>
      </c>
      <c r="C8433">
        <v>18.761013</v>
      </c>
      <c r="D8433">
        <f t="shared" si="265"/>
        <v>-0.0198020224174462</v>
      </c>
      <c r="E8433">
        <v>-0.0863365427016121</v>
      </c>
      <c r="G8433">
        <v>8424</v>
      </c>
      <c r="H8433">
        <f ca="1" t="shared" si="266"/>
        <v>0.0123336898561694</v>
      </c>
    </row>
    <row r="8434" spans="2:8">
      <c r="B8434" s="31">
        <v>36276</v>
      </c>
      <c r="C8434">
        <v>19.132519</v>
      </c>
      <c r="D8434">
        <f t="shared" si="265"/>
        <v>-0.0662175221150963</v>
      </c>
      <c r="E8434">
        <v>-0.0866018740135579</v>
      </c>
      <c r="G8434">
        <v>8425</v>
      </c>
      <c r="H8434">
        <f ca="1" t="shared" si="266"/>
        <v>0.034456408231984</v>
      </c>
    </row>
    <row r="8435" spans="2:8">
      <c r="B8435" s="31">
        <v>36588</v>
      </c>
      <c r="C8435">
        <v>20.399427</v>
      </c>
      <c r="D8435">
        <f t="shared" si="265"/>
        <v>0.243492280444936</v>
      </c>
      <c r="E8435">
        <v>-0.0866025305514709</v>
      </c>
      <c r="G8435">
        <v>8426</v>
      </c>
      <c r="H8435">
        <f ca="1" t="shared" si="266"/>
        <v>0.0150545037766521</v>
      </c>
    </row>
    <row r="8436" spans="2:8">
      <c r="B8436" s="31">
        <v>36084</v>
      </c>
      <c r="C8436">
        <v>15.432324</v>
      </c>
      <c r="D8436">
        <f t="shared" si="265"/>
        <v>-0.493500136466808</v>
      </c>
      <c r="E8436">
        <v>-0.0866636159271929</v>
      </c>
      <c r="G8436">
        <v>8427</v>
      </c>
      <c r="H8436">
        <f ca="1" t="shared" si="266"/>
        <v>-0.00768074437054155</v>
      </c>
    </row>
    <row r="8437" spans="2:8">
      <c r="B8437" s="31">
        <v>35996</v>
      </c>
      <c r="C8437">
        <v>23.048178</v>
      </c>
      <c r="D8437">
        <f t="shared" si="265"/>
        <v>-0.287981245198644</v>
      </c>
      <c r="E8437">
        <v>-0.0867183080588842</v>
      </c>
      <c r="G8437">
        <v>8428</v>
      </c>
      <c r="H8437">
        <f ca="1" t="shared" si="266"/>
        <v>-0.0234328640973792</v>
      </c>
    </row>
    <row r="8438" spans="2:8">
      <c r="B8438" s="31">
        <v>36550</v>
      </c>
      <c r="C8438">
        <v>29.685621</v>
      </c>
      <c r="D8438">
        <f t="shared" si="265"/>
        <v>0.152594146506149</v>
      </c>
      <c r="E8438">
        <v>-0.0867244448078077</v>
      </c>
      <c r="G8438">
        <v>8429</v>
      </c>
      <c r="H8438">
        <f ca="1" t="shared" si="266"/>
        <v>0.0294152634531208</v>
      </c>
    </row>
    <row r="8439" spans="2:8">
      <c r="B8439" s="31">
        <v>36585</v>
      </c>
      <c r="C8439">
        <v>25.155769</v>
      </c>
      <c r="D8439">
        <f t="shared" si="265"/>
        <v>0.0947100046911704</v>
      </c>
      <c r="E8439">
        <v>-0.0867347366721328</v>
      </c>
      <c r="G8439">
        <v>8430</v>
      </c>
      <c r="H8439">
        <f ca="1" t="shared" si="266"/>
        <v>-0.0840410813558074</v>
      </c>
    </row>
    <row r="8440" spans="2:8">
      <c r="B8440" s="31">
        <v>36255</v>
      </c>
      <c r="C8440">
        <v>22.773266</v>
      </c>
      <c r="D8440">
        <f t="shared" si="265"/>
        <v>-0.19943257150731</v>
      </c>
      <c r="E8440">
        <v>-0.0867865856394951</v>
      </c>
      <c r="G8440">
        <v>8431</v>
      </c>
      <c r="H8440">
        <f ca="1" t="shared" si="266"/>
        <v>0.0341038241514891</v>
      </c>
    </row>
    <row r="8441" spans="2:8">
      <c r="B8441" s="31">
        <v>36552</v>
      </c>
      <c r="C8441">
        <v>27.314997</v>
      </c>
      <c r="D8441">
        <f t="shared" si="265"/>
        <v>0.274184544116919</v>
      </c>
      <c r="E8441">
        <v>-0.0867883675769761</v>
      </c>
      <c r="G8441">
        <v>8432</v>
      </c>
      <c r="H8441">
        <f ca="1" t="shared" si="266"/>
        <v>-0.0198074308589024</v>
      </c>
    </row>
    <row r="8442" spans="2:8">
      <c r="B8442" s="31">
        <v>36620</v>
      </c>
      <c r="C8442">
        <v>19.825647</v>
      </c>
      <c r="D8442">
        <f t="shared" si="265"/>
        <v>-0.627189770906342</v>
      </c>
      <c r="E8442">
        <v>-0.0868238499353893</v>
      </c>
      <c r="G8442">
        <v>8433</v>
      </c>
      <c r="H8442">
        <f ca="1" t="shared" si="266"/>
        <v>-0.0120788541476781</v>
      </c>
    </row>
    <row r="8443" spans="2:8">
      <c r="B8443" s="31">
        <v>36549</v>
      </c>
      <c r="C8443">
        <v>32.26009</v>
      </c>
      <c r="D8443">
        <f t="shared" si="265"/>
        <v>0.480170545091474</v>
      </c>
      <c r="E8443">
        <v>-0.0868240913153063</v>
      </c>
      <c r="G8443">
        <v>8434</v>
      </c>
      <c r="H8443">
        <f ca="1" t="shared" si="266"/>
        <v>0.00446682345612509</v>
      </c>
    </row>
    <row r="8444" spans="2:8">
      <c r="B8444" s="31">
        <v>36083</v>
      </c>
      <c r="C8444">
        <v>16.769745</v>
      </c>
      <c r="D8444">
        <f t="shared" si="265"/>
        <v>-0.999341433039083</v>
      </c>
      <c r="E8444">
        <v>-0.0868407360994457</v>
      </c>
      <c r="G8444">
        <v>8435</v>
      </c>
      <c r="H8444">
        <f ca="1" t="shared" si="266"/>
        <v>0.010763941092137</v>
      </c>
    </row>
    <row r="8445" spans="2:8">
      <c r="B8445" s="31">
        <v>36465</v>
      </c>
      <c r="C8445">
        <v>33.528446</v>
      </c>
      <c r="D8445">
        <f t="shared" si="265"/>
        <v>-0.0725058357908982</v>
      </c>
      <c r="E8445">
        <v>-0.0869173596652824</v>
      </c>
      <c r="G8445">
        <v>8436</v>
      </c>
      <c r="H8445">
        <f ca="1" t="shared" si="266"/>
        <v>-0.00517843190465754</v>
      </c>
    </row>
    <row r="8446" spans="2:8">
      <c r="B8446" s="31">
        <v>36536</v>
      </c>
      <c r="C8446">
        <v>35.959454</v>
      </c>
      <c r="D8446">
        <f t="shared" si="265"/>
        <v>-0.842428725419468</v>
      </c>
      <c r="E8446">
        <v>-0.0869201740382376</v>
      </c>
      <c r="G8446">
        <v>8437</v>
      </c>
      <c r="H8446">
        <f ca="1" t="shared" si="266"/>
        <v>0.00739211094145553</v>
      </c>
    </row>
    <row r="8447" spans="2:8">
      <c r="B8447" s="31">
        <v>38008</v>
      </c>
      <c r="C8447">
        <v>66.252731</v>
      </c>
      <c r="D8447">
        <f t="shared" si="265"/>
        <v>-1.54183973185951</v>
      </c>
      <c r="E8447">
        <v>-0.087023446625921</v>
      </c>
      <c r="G8447">
        <v>8438</v>
      </c>
      <c r="H8447">
        <f ca="1" t="shared" si="266"/>
        <v>-0.0349501730195423</v>
      </c>
    </row>
    <row r="8448" spans="2:8">
      <c r="B8448" s="31">
        <v>43600</v>
      </c>
      <c r="C8448">
        <v>168.403824</v>
      </c>
      <c r="D8448">
        <f t="shared" si="265"/>
        <v>0.408715825835404</v>
      </c>
      <c r="E8448">
        <v>-0.088816819266527</v>
      </c>
      <c r="G8448">
        <v>8439</v>
      </c>
      <c r="H8448">
        <f ca="1" t="shared" si="266"/>
        <v>-0.0377254921463752</v>
      </c>
    </row>
    <row r="8449" spans="2:8">
      <c r="B8449" s="31">
        <v>39597</v>
      </c>
      <c r="C8449">
        <v>99.574516</v>
      </c>
      <c r="D8449">
        <f t="shared" si="265"/>
        <v>-8.60885778244707</v>
      </c>
      <c r="E8449">
        <v>-0.0894831364282002</v>
      </c>
      <c r="G8449">
        <v>8440</v>
      </c>
      <c r="H8449">
        <f ca="1" t="shared" si="266"/>
        <v>-0.0250721946985736</v>
      </c>
    </row>
    <row r="8450" spans="2:8">
      <c r="B8450" s="31">
        <v>45425</v>
      </c>
      <c r="C8450">
        <v>956.797363</v>
      </c>
      <c r="D8450">
        <f t="shared" si="265"/>
        <v>0.981257618704369</v>
      </c>
      <c r="E8450">
        <v>-0.0905444500059726</v>
      </c>
      <c r="G8450">
        <v>8441</v>
      </c>
      <c r="H8450">
        <f ca="1" t="shared" si="266"/>
        <v>0.0241255215769518</v>
      </c>
    </row>
    <row r="8451" spans="2:8">
      <c r="B8451" s="31">
        <v>37277</v>
      </c>
      <c r="C8451">
        <v>17.932661</v>
      </c>
      <c r="D8451">
        <f t="shared" si="265"/>
        <v>-0.17459338577805</v>
      </c>
      <c r="E8451">
        <v>-0.0909090402143888</v>
      </c>
      <c r="G8451">
        <v>8442</v>
      </c>
      <c r="H8451">
        <f ca="1" t="shared" si="266"/>
        <v>0.023788563508009</v>
      </c>
    </row>
    <row r="8452" spans="2:8">
      <c r="B8452" s="31">
        <v>33917</v>
      </c>
      <c r="C8452">
        <v>21.063585</v>
      </c>
      <c r="D8452">
        <f t="shared" si="265"/>
        <v>-13.9520359900748</v>
      </c>
      <c r="E8452">
        <v>-0.0918368834175189</v>
      </c>
      <c r="G8452">
        <v>8443</v>
      </c>
      <c r="H8452">
        <f ca="1" t="shared" si="266"/>
        <v>0.000188972732632294</v>
      </c>
    </row>
    <row r="8453" spans="2:8">
      <c r="B8453" s="31">
        <v>44383</v>
      </c>
      <c r="C8453">
        <v>314.943481</v>
      </c>
      <c r="D8453">
        <f t="shared" si="265"/>
        <v>0.90800606855552</v>
      </c>
      <c r="E8453">
        <v>-0.0921427073450045</v>
      </c>
      <c r="G8453">
        <v>8444</v>
      </c>
      <c r="H8453">
        <f ca="1" t="shared" si="266"/>
        <v>-0.000520440666368146</v>
      </c>
    </row>
    <row r="8454" spans="2:8">
      <c r="B8454" s="31">
        <v>39806</v>
      </c>
      <c r="C8454">
        <v>28.972889</v>
      </c>
      <c r="D8454">
        <f t="shared" si="265"/>
        <v>-2.85099093845974</v>
      </c>
      <c r="E8454">
        <v>-0.092731553280724</v>
      </c>
      <c r="G8454">
        <v>8445</v>
      </c>
      <c r="H8454">
        <f ca="1" t="shared" si="266"/>
        <v>-0.00468301430862882</v>
      </c>
    </row>
    <row r="8455" spans="2:8">
      <c r="B8455" s="31">
        <v>39468</v>
      </c>
      <c r="C8455">
        <v>111.574333</v>
      </c>
      <c r="D8455">
        <f t="shared" si="265"/>
        <v>-2.38655595637753</v>
      </c>
      <c r="E8455">
        <v>-0.0927867791958927</v>
      </c>
      <c r="G8455">
        <v>8446</v>
      </c>
      <c r="H8455">
        <f ca="1" t="shared" si="266"/>
        <v>0.0017236058828148</v>
      </c>
    </row>
    <row r="8456" spans="2:8">
      <c r="B8456" s="31">
        <v>42957</v>
      </c>
      <c r="C8456">
        <v>377.852722</v>
      </c>
      <c r="D8456">
        <f t="shared" si="265"/>
        <v>0.617693017439742</v>
      </c>
      <c r="E8456">
        <v>-0.0942923788173742</v>
      </c>
      <c r="G8456">
        <v>8447</v>
      </c>
      <c r="H8456">
        <f ca="1" t="shared" si="266"/>
        <v>0.011246319698802</v>
      </c>
    </row>
    <row r="8457" spans="2:8">
      <c r="B8457" s="31">
        <v>38855</v>
      </c>
      <c r="C8457">
        <v>144.455734</v>
      </c>
      <c r="D8457">
        <f t="shared" si="265"/>
        <v>0.827640798253117</v>
      </c>
      <c r="E8457">
        <v>-0.0958375525612572</v>
      </c>
      <c r="G8457">
        <v>8448</v>
      </c>
      <c r="H8457">
        <f ca="1" t="shared" si="266"/>
        <v>-0.00274812514257231</v>
      </c>
    </row>
    <row r="8458" spans="2:8">
      <c r="B8458" s="31">
        <v>35968</v>
      </c>
      <c r="C8458">
        <v>24.898275</v>
      </c>
      <c r="D8458">
        <f t="shared" ref="D8458:D8497" si="267">(C8458-C8459)/C8458</f>
        <v>-0.000330946621804006</v>
      </c>
      <c r="E8458">
        <v>-0.0963891675226496</v>
      </c>
      <c r="G8458">
        <v>8449</v>
      </c>
      <c r="H8458">
        <f ca="1" t="shared" si="266"/>
        <v>-0.00242471070776484</v>
      </c>
    </row>
    <row r="8459" spans="2:8">
      <c r="B8459" s="31">
        <v>39766</v>
      </c>
      <c r="C8459">
        <v>24.906515</v>
      </c>
      <c r="D8459">
        <f t="shared" si="267"/>
        <v>-5.56591610668935</v>
      </c>
      <c r="E8459">
        <v>-0.0965745308004753</v>
      </c>
      <c r="G8459">
        <v>8450</v>
      </c>
      <c r="H8459">
        <f ca="1" t="shared" ref="H8459:H8522" si="268">_xlfn.NORM.INV(RAND(),N$12,N$13)</f>
        <v>-0.0179076656090708</v>
      </c>
    </row>
    <row r="8460" spans="2:8">
      <c r="B8460" s="31">
        <v>44186</v>
      </c>
      <c r="C8460">
        <v>163.534088</v>
      </c>
      <c r="D8460">
        <f t="shared" si="267"/>
        <v>0.899455243851056</v>
      </c>
      <c r="E8460">
        <v>-0.0972348651860278</v>
      </c>
      <c r="G8460">
        <v>8451</v>
      </c>
      <c r="H8460">
        <f ca="1" t="shared" si="268"/>
        <v>0.0302772204519537</v>
      </c>
    </row>
    <row r="8461" spans="2:8">
      <c r="B8461" s="31">
        <v>34079</v>
      </c>
      <c r="C8461">
        <v>16.442495</v>
      </c>
      <c r="D8461">
        <f t="shared" si="267"/>
        <v>-3.75099630560934</v>
      </c>
      <c r="E8461">
        <v>-0.0980390141520491</v>
      </c>
      <c r="G8461">
        <v>8452</v>
      </c>
      <c r="H8461">
        <f ca="1" t="shared" si="268"/>
        <v>0.0143869952093742</v>
      </c>
    </row>
    <row r="8462" spans="2:8">
      <c r="B8462" s="31">
        <v>39626</v>
      </c>
      <c r="C8462">
        <v>78.118233</v>
      </c>
      <c r="D8462">
        <f t="shared" si="267"/>
        <v>0.600299292483997</v>
      </c>
      <c r="E8462">
        <v>-0.0982334047417585</v>
      </c>
      <c r="G8462">
        <v>8453</v>
      </c>
      <c r="H8462">
        <f ca="1" t="shared" si="268"/>
        <v>-0.0314435641125702</v>
      </c>
    </row>
    <row r="8463" spans="2:8">
      <c r="B8463" s="31">
        <v>39902</v>
      </c>
      <c r="C8463">
        <v>31.223913</v>
      </c>
      <c r="D8463">
        <f t="shared" si="267"/>
        <v>-2.63487247738616</v>
      </c>
      <c r="E8463">
        <v>-0.0982556862748113</v>
      </c>
      <c r="G8463">
        <v>8454</v>
      </c>
      <c r="H8463">
        <f ca="1" t="shared" si="268"/>
        <v>0.0243501495648396</v>
      </c>
    </row>
    <row r="8464" spans="2:8">
      <c r="B8464" s="31">
        <v>43896</v>
      </c>
      <c r="C8464">
        <v>113.494942</v>
      </c>
      <c r="D8464">
        <f t="shared" si="267"/>
        <v>0.0157618213505937</v>
      </c>
      <c r="E8464">
        <v>-0.10113834852658</v>
      </c>
      <c r="G8464">
        <v>8455</v>
      </c>
      <c r="H8464">
        <f ca="1" t="shared" si="268"/>
        <v>-0.00270006710221326</v>
      </c>
    </row>
    <row r="8465" spans="2:8">
      <c r="B8465" s="31">
        <v>43698</v>
      </c>
      <c r="C8465">
        <v>111.706055</v>
      </c>
      <c r="D8465">
        <f t="shared" si="267"/>
        <v>0.853646608503004</v>
      </c>
      <c r="E8465">
        <v>-0.101868336501544</v>
      </c>
      <c r="G8465">
        <v>8456</v>
      </c>
      <c r="H8465">
        <f ca="1" t="shared" si="268"/>
        <v>0.0267317244096513</v>
      </c>
    </row>
    <row r="8466" spans="2:8">
      <c r="B8466" s="31">
        <v>36731</v>
      </c>
      <c r="C8466">
        <v>16.34856</v>
      </c>
      <c r="D8466">
        <f t="shared" si="267"/>
        <v>0.365475246749561</v>
      </c>
      <c r="E8466">
        <v>-0.102539917888793</v>
      </c>
      <c r="G8466">
        <v>8457</v>
      </c>
      <c r="H8466">
        <f ca="1" t="shared" si="268"/>
        <v>-0.0726829507671203</v>
      </c>
    </row>
    <row r="8467" spans="2:8">
      <c r="B8467" s="31">
        <v>36963</v>
      </c>
      <c r="C8467">
        <v>10.373566</v>
      </c>
      <c r="D8467">
        <f t="shared" si="267"/>
        <v>-1.7019549497251</v>
      </c>
      <c r="E8467">
        <v>-0.103780705689827</v>
      </c>
      <c r="G8467">
        <v>8458</v>
      </c>
      <c r="H8467">
        <f ca="1" t="shared" si="268"/>
        <v>-0.0333960743802563</v>
      </c>
    </row>
    <row r="8468" spans="2:8">
      <c r="B8468" s="31">
        <v>39763</v>
      </c>
      <c r="C8468">
        <v>28.028908</v>
      </c>
      <c r="D8468">
        <f t="shared" si="267"/>
        <v>-14.4752882987807</v>
      </c>
      <c r="E8468">
        <v>-0.104274593929953</v>
      </c>
      <c r="G8468">
        <v>8459</v>
      </c>
      <c r="H8468">
        <f ca="1" t="shared" si="268"/>
        <v>-0.0185206175938247</v>
      </c>
    </row>
    <row r="8469" spans="2:8">
      <c r="B8469" s="31">
        <v>42781</v>
      </c>
      <c r="C8469">
        <v>433.755432</v>
      </c>
      <c r="D8469">
        <f t="shared" si="267"/>
        <v>0.966032247868195</v>
      </c>
      <c r="E8469">
        <v>-0.104479201081221</v>
      </c>
      <c r="G8469">
        <v>8460</v>
      </c>
      <c r="H8469">
        <f ca="1" t="shared" si="268"/>
        <v>-0.0138276448922516</v>
      </c>
    </row>
    <row r="8470" spans="2:8">
      <c r="B8470" s="31">
        <v>36952</v>
      </c>
      <c r="C8470">
        <v>14.733697</v>
      </c>
      <c r="D8470">
        <f t="shared" si="267"/>
        <v>-7.50637922036811</v>
      </c>
      <c r="E8470">
        <v>-0.108559379224373</v>
      </c>
      <c r="G8470">
        <v>8461</v>
      </c>
      <c r="H8470">
        <f ca="1" t="shared" si="268"/>
        <v>-0.000995283225961393</v>
      </c>
    </row>
    <row r="8471" spans="2:8">
      <c r="B8471" s="31">
        <v>38859</v>
      </c>
      <c r="C8471">
        <v>125.330414</v>
      </c>
      <c r="D8471">
        <f t="shared" si="267"/>
        <v>-2.62702105172971</v>
      </c>
      <c r="E8471">
        <v>-0.108952484590053</v>
      </c>
      <c r="G8471">
        <v>8462</v>
      </c>
      <c r="H8471">
        <f ca="1" t="shared" si="268"/>
        <v>0.0366197363097553</v>
      </c>
    </row>
    <row r="8472" spans="2:8">
      <c r="B8472" s="31">
        <v>42689</v>
      </c>
      <c r="C8472">
        <v>454.57605</v>
      </c>
      <c r="D8472">
        <f t="shared" si="267"/>
        <v>0.891535242562823</v>
      </c>
      <c r="E8472">
        <v>-0.109094944619278</v>
      </c>
      <c r="G8472">
        <v>8463</v>
      </c>
      <c r="H8472">
        <f ca="1" t="shared" si="268"/>
        <v>0.0107233032146284</v>
      </c>
    </row>
    <row r="8473" spans="2:8">
      <c r="B8473" s="31">
        <v>35520</v>
      </c>
      <c r="C8473">
        <v>49.305481</v>
      </c>
      <c r="D8473">
        <f t="shared" si="267"/>
        <v>-4.77584575232113</v>
      </c>
      <c r="E8473">
        <v>-0.110170449407034</v>
      </c>
      <c r="G8473">
        <v>8464</v>
      </c>
      <c r="H8473">
        <f ca="1" t="shared" si="268"/>
        <v>-0.0138550365519785</v>
      </c>
    </row>
    <row r="8474" spans="2:8">
      <c r="B8474" s="31">
        <v>44298</v>
      </c>
      <c r="C8474">
        <v>284.780853</v>
      </c>
      <c r="D8474">
        <f t="shared" si="267"/>
        <v>0.793043568838527</v>
      </c>
      <c r="E8474">
        <v>-0.110452021856961</v>
      </c>
      <c r="G8474">
        <v>8465</v>
      </c>
      <c r="H8474">
        <f ca="1" t="shared" si="268"/>
        <v>-0.0253141994348376</v>
      </c>
    </row>
    <row r="8475" spans="2:8">
      <c r="B8475" s="31">
        <v>38124</v>
      </c>
      <c r="C8475">
        <v>58.937229</v>
      </c>
      <c r="D8475">
        <f t="shared" si="267"/>
        <v>-0.414759608056904</v>
      </c>
      <c r="E8475">
        <v>-0.110887669998873</v>
      </c>
      <c r="G8475">
        <v>8466</v>
      </c>
      <c r="H8475">
        <f ca="1" t="shared" si="268"/>
        <v>0.014184530351448</v>
      </c>
    </row>
    <row r="8476" spans="2:8">
      <c r="B8476" s="31">
        <v>43955</v>
      </c>
      <c r="C8476">
        <v>83.382011</v>
      </c>
      <c r="D8476">
        <f t="shared" si="267"/>
        <v>0.68036410155663</v>
      </c>
      <c r="E8476">
        <v>-0.111442203043052</v>
      </c>
      <c r="G8476">
        <v>8467</v>
      </c>
      <c r="H8476">
        <f ca="1" t="shared" si="268"/>
        <v>-0.0388183659025512</v>
      </c>
    </row>
    <row r="8477" spans="2:8">
      <c r="B8477" s="31">
        <v>33808</v>
      </c>
      <c r="C8477">
        <v>26.651884</v>
      </c>
      <c r="D8477">
        <f t="shared" si="267"/>
        <v>-14.9578922075453</v>
      </c>
      <c r="E8477">
        <v>-0.112903200389136</v>
      </c>
      <c r="G8477">
        <v>8468</v>
      </c>
      <c r="H8477">
        <f ca="1" t="shared" si="268"/>
        <v>-0.0123304326435909</v>
      </c>
    </row>
    <row r="8478" spans="2:8">
      <c r="B8478" s="31">
        <v>44616</v>
      </c>
      <c r="C8478">
        <v>425.307892</v>
      </c>
      <c r="D8478">
        <f t="shared" si="267"/>
        <v>0.949969136711905</v>
      </c>
      <c r="E8478">
        <v>-0.114616170818669</v>
      </c>
      <c r="G8478">
        <v>8469</v>
      </c>
      <c r="H8478">
        <f ca="1" t="shared" si="268"/>
        <v>0.0631864245529217</v>
      </c>
    </row>
    <row r="8479" spans="2:8">
      <c r="B8479" s="31">
        <v>34029</v>
      </c>
      <c r="C8479">
        <v>21.278521</v>
      </c>
      <c r="D8479">
        <f t="shared" si="267"/>
        <v>-0.555555247472322</v>
      </c>
      <c r="E8479">
        <v>-0.116161738872735</v>
      </c>
      <c r="G8479">
        <v>8470</v>
      </c>
      <c r="H8479">
        <f ca="1" t="shared" si="268"/>
        <v>-0.00637320798121904</v>
      </c>
    </row>
    <row r="8480" spans="2:8">
      <c r="B8480" s="31">
        <v>33800</v>
      </c>
      <c r="C8480">
        <v>33.099915</v>
      </c>
      <c r="D8480">
        <f t="shared" si="267"/>
        <v>-1.64220325037088</v>
      </c>
      <c r="E8480">
        <v>-0.116883532782486</v>
      </c>
      <c r="G8480">
        <v>8471</v>
      </c>
      <c r="H8480">
        <f ca="1" t="shared" si="268"/>
        <v>0.00780356201724814</v>
      </c>
    </row>
    <row r="8481" spans="2:8">
      <c r="B8481" s="31">
        <v>43902</v>
      </c>
      <c r="C8481">
        <v>87.456703</v>
      </c>
      <c r="D8481">
        <f t="shared" si="267"/>
        <v>0.837246826009437</v>
      </c>
      <c r="E8481">
        <v>-0.123863610545666</v>
      </c>
      <c r="G8481">
        <v>8472</v>
      </c>
      <c r="H8481">
        <f ca="1" t="shared" si="268"/>
        <v>0.0214362849897595</v>
      </c>
    </row>
    <row r="8482" spans="2:8">
      <c r="B8482" s="31">
        <v>36738</v>
      </c>
      <c r="C8482">
        <v>14.233856</v>
      </c>
      <c r="D8482">
        <f t="shared" si="267"/>
        <v>-2.20117949767091</v>
      </c>
      <c r="E8482">
        <v>-0.124257123298142</v>
      </c>
      <c r="G8482">
        <v>8473</v>
      </c>
      <c r="H8482">
        <f ca="1" t="shared" si="268"/>
        <v>0.0109737118401492</v>
      </c>
    </row>
    <row r="8483" spans="2:8">
      <c r="B8483" s="31">
        <v>39737</v>
      </c>
      <c r="C8483">
        <v>45.565128</v>
      </c>
      <c r="D8483">
        <f t="shared" si="267"/>
        <v>-1.81254274101897</v>
      </c>
      <c r="E8483">
        <v>-0.125498056320614</v>
      </c>
      <c r="G8483">
        <v>8474</v>
      </c>
      <c r="H8483">
        <f ca="1" t="shared" si="268"/>
        <v>-0.0075541711458445</v>
      </c>
    </row>
    <row r="8484" spans="2:8">
      <c r="B8484" s="31">
        <v>43889</v>
      </c>
      <c r="C8484">
        <v>128.15387</v>
      </c>
      <c r="D8484">
        <f t="shared" si="267"/>
        <v>-0.810953176833442</v>
      </c>
      <c r="E8484">
        <v>-0.126405632541569</v>
      </c>
      <c r="G8484">
        <v>8475</v>
      </c>
      <c r="H8484">
        <f ca="1" t="shared" si="268"/>
        <v>-0.0352988859756797</v>
      </c>
    </row>
    <row r="8485" spans="2:8">
      <c r="B8485" s="31">
        <v>41059</v>
      </c>
      <c r="C8485">
        <v>232.080658</v>
      </c>
      <c r="D8485">
        <f t="shared" si="267"/>
        <v>0.210568258557764</v>
      </c>
      <c r="E8485">
        <v>-0.134540350191527</v>
      </c>
      <c r="G8485">
        <v>8476</v>
      </c>
      <c r="H8485">
        <f ca="1" t="shared" si="268"/>
        <v>0.0491995045690293</v>
      </c>
    </row>
    <row r="8486" spans="2:8">
      <c r="B8486" s="31">
        <v>43382</v>
      </c>
      <c r="C8486">
        <v>183.211838</v>
      </c>
      <c r="D8486">
        <f t="shared" si="267"/>
        <v>0.843942043745012</v>
      </c>
      <c r="E8486">
        <v>-0.151885098167074</v>
      </c>
      <c r="G8486">
        <v>8477</v>
      </c>
      <c r="H8486">
        <f ca="1" t="shared" si="268"/>
        <v>-0.0362089263983921</v>
      </c>
    </row>
    <row r="8487" spans="2:8">
      <c r="B8487" s="31">
        <v>39758</v>
      </c>
      <c r="C8487">
        <v>28.591665</v>
      </c>
      <c r="D8487">
        <f t="shared" si="267"/>
        <v>0.195639743260842</v>
      </c>
      <c r="E8487">
        <v>-0.156825319546798</v>
      </c>
      <c r="G8487">
        <v>8478</v>
      </c>
      <c r="H8487">
        <f ca="1" t="shared" si="268"/>
        <v>0.00303861264137207</v>
      </c>
    </row>
    <row r="8488" spans="2:8">
      <c r="B8488" s="31">
        <v>33914</v>
      </c>
      <c r="C8488">
        <v>22.997999</v>
      </c>
      <c r="D8488">
        <f t="shared" si="267"/>
        <v>-0.105087968740237</v>
      </c>
      <c r="E8488">
        <v>-0.158878387637116</v>
      </c>
      <c r="G8488">
        <v>8479</v>
      </c>
      <c r="H8488">
        <f ca="1" t="shared" si="268"/>
        <v>0.0293674480446442</v>
      </c>
    </row>
    <row r="8489" spans="2:8">
      <c r="B8489" s="31">
        <v>39748</v>
      </c>
      <c r="C8489">
        <v>25.414812</v>
      </c>
      <c r="D8489">
        <f t="shared" si="267"/>
        <v>-0.72464285787359</v>
      </c>
      <c r="E8489">
        <v>-0.161428540175705</v>
      </c>
      <c r="G8489">
        <v>8480</v>
      </c>
      <c r="H8489">
        <f ca="1" t="shared" si="268"/>
        <v>-0.00585287475512782</v>
      </c>
    </row>
    <row r="8490" spans="2:8">
      <c r="B8490" s="31">
        <v>39919</v>
      </c>
      <c r="C8490">
        <v>43.831474</v>
      </c>
      <c r="D8490">
        <f t="shared" si="267"/>
        <v>-0.501005647220534</v>
      </c>
      <c r="E8490">
        <v>-0.165872929575674</v>
      </c>
      <c r="G8490">
        <v>8481</v>
      </c>
      <c r="H8490">
        <f ca="1" t="shared" si="268"/>
        <v>-0.055688320420798</v>
      </c>
    </row>
    <row r="8491" spans="2:8">
      <c r="B8491" s="31">
        <v>43913</v>
      </c>
      <c r="C8491">
        <v>65.79129</v>
      </c>
      <c r="D8491">
        <f t="shared" si="267"/>
        <v>0.463050640897906</v>
      </c>
      <c r="E8491">
        <v>-0.167673745263241</v>
      </c>
      <c r="G8491">
        <v>8482</v>
      </c>
      <c r="H8491">
        <f ca="1" t="shared" si="268"/>
        <v>-0.00189887370302596</v>
      </c>
    </row>
    <row r="8492" spans="2:8">
      <c r="B8492" s="31">
        <v>39744</v>
      </c>
      <c r="C8492">
        <v>35.326591</v>
      </c>
      <c r="D8492">
        <f t="shared" si="267"/>
        <v>0.658245654102316</v>
      </c>
      <c r="E8492">
        <v>-0.172918807818167</v>
      </c>
      <c r="G8492">
        <v>8483</v>
      </c>
      <c r="H8492">
        <f ca="1" t="shared" si="268"/>
        <v>-0.00968070109825015</v>
      </c>
    </row>
    <row r="8493" spans="2:8">
      <c r="B8493" s="31">
        <v>36959</v>
      </c>
      <c r="C8493">
        <v>12.073016</v>
      </c>
      <c r="D8493">
        <f t="shared" si="267"/>
        <v>-2.59618391957734</v>
      </c>
      <c r="E8493">
        <v>-0.175796420712107</v>
      </c>
      <c r="G8493">
        <v>8484</v>
      </c>
      <c r="H8493">
        <f ca="1" t="shared" si="268"/>
        <v>0.0436431089340597</v>
      </c>
    </row>
    <row r="8494" spans="2:8">
      <c r="B8494" s="31">
        <v>33722</v>
      </c>
      <c r="C8494">
        <v>43.416786</v>
      </c>
      <c r="D8494">
        <f t="shared" si="267"/>
        <v>0.320136502043242</v>
      </c>
      <c r="E8494">
        <v>-0.178217636837513</v>
      </c>
      <c r="G8494">
        <v>8485</v>
      </c>
      <c r="H8494">
        <f ca="1" t="shared" si="268"/>
        <v>0.0275580620518847</v>
      </c>
    </row>
    <row r="8495" spans="2:8">
      <c r="B8495" s="31">
        <v>39745</v>
      </c>
      <c r="C8495">
        <v>29.517488</v>
      </c>
      <c r="D8495">
        <f t="shared" si="267"/>
        <v>-4.07392742905494</v>
      </c>
      <c r="E8495">
        <v>-0.196802078821883</v>
      </c>
      <c r="G8495">
        <v>8486</v>
      </c>
      <c r="H8495">
        <f ca="1" t="shared" si="268"/>
        <v>0.00285034686084993</v>
      </c>
    </row>
    <row r="8496" spans="2:8">
      <c r="B8496" s="31">
        <v>43504</v>
      </c>
      <c r="C8496">
        <v>149.769592</v>
      </c>
      <c r="D8496">
        <f t="shared" si="267"/>
        <v>0.916764091872534</v>
      </c>
      <c r="E8496">
        <v>-0.213337851651489</v>
      </c>
      <c r="G8496">
        <v>8487</v>
      </c>
      <c r="H8496">
        <f ca="1" t="shared" si="268"/>
        <v>-0.0127110765762582</v>
      </c>
    </row>
    <row r="8497" spans="2:8">
      <c r="B8497" s="31">
        <v>34003</v>
      </c>
      <c r="C8497">
        <v>12.466208</v>
      </c>
      <c r="D8497">
        <f t="shared" si="267"/>
        <v>1</v>
      </c>
      <c r="E8497">
        <v>-0.681034040182869</v>
      </c>
      <c r="G8497">
        <v>8488</v>
      </c>
      <c r="H8497">
        <f ca="1" t="shared" si="268"/>
        <v>-0.0334857660454445</v>
      </c>
    </row>
    <row r="8498" spans="7:8">
      <c r="G8498">
        <v>8489</v>
      </c>
      <c r="H8498">
        <f ca="1" t="shared" si="268"/>
        <v>-0.0217385164516493</v>
      </c>
    </row>
    <row r="8499" spans="7:8">
      <c r="G8499">
        <v>8490</v>
      </c>
      <c r="H8499">
        <f ca="1" t="shared" si="268"/>
        <v>0.00383376411798795</v>
      </c>
    </row>
    <row r="8500" spans="7:8">
      <c r="G8500">
        <v>8491</v>
      </c>
      <c r="H8500">
        <f ca="1" t="shared" si="268"/>
        <v>0.0164611246790618</v>
      </c>
    </row>
    <row r="8501" spans="7:8">
      <c r="G8501">
        <v>8492</v>
      </c>
      <c r="H8501">
        <f ca="1" t="shared" si="268"/>
        <v>-0.037055210035963</v>
      </c>
    </row>
    <row r="8502" spans="7:8">
      <c r="G8502">
        <v>8493</v>
      </c>
      <c r="H8502">
        <f ca="1" t="shared" si="268"/>
        <v>0.00993475004046985</v>
      </c>
    </row>
    <row r="8503" spans="7:8">
      <c r="G8503">
        <v>8494</v>
      </c>
      <c r="H8503">
        <f ca="1" t="shared" si="268"/>
        <v>-0.017424434078535</v>
      </c>
    </row>
    <row r="8504" spans="7:8">
      <c r="G8504">
        <v>8495</v>
      </c>
      <c r="H8504">
        <f ca="1" t="shared" si="268"/>
        <v>-0.0633862810300347</v>
      </c>
    </row>
    <row r="8505" spans="7:8">
      <c r="G8505">
        <v>8496</v>
      </c>
      <c r="H8505">
        <f ca="1" t="shared" si="268"/>
        <v>-0.0410864196553803</v>
      </c>
    </row>
    <row r="8506" spans="7:8">
      <c r="G8506">
        <v>8497</v>
      </c>
      <c r="H8506">
        <f ca="1" t="shared" si="268"/>
        <v>-0.0519972523408625</v>
      </c>
    </row>
    <row r="8507" spans="7:8">
      <c r="G8507">
        <v>8498</v>
      </c>
      <c r="H8507">
        <f ca="1" t="shared" si="268"/>
        <v>-0.0267253518033414</v>
      </c>
    </row>
    <row r="8508" spans="7:8">
      <c r="G8508">
        <v>8499</v>
      </c>
      <c r="H8508">
        <f ca="1" t="shared" si="268"/>
        <v>0.0542621565594962</v>
      </c>
    </row>
    <row r="8509" spans="7:8">
      <c r="G8509">
        <v>8500</v>
      </c>
      <c r="H8509">
        <f ca="1" t="shared" si="268"/>
        <v>-0.0603513389404788</v>
      </c>
    </row>
    <row r="8510" spans="7:8">
      <c r="G8510">
        <v>8501</v>
      </c>
      <c r="H8510">
        <f ca="1" t="shared" si="268"/>
        <v>0.0327301394478212</v>
      </c>
    </row>
    <row r="8511" spans="7:8">
      <c r="G8511">
        <v>8502</v>
      </c>
      <c r="H8511">
        <f ca="1" t="shared" si="268"/>
        <v>-0.0194747755215699</v>
      </c>
    </row>
    <row r="8512" spans="7:8">
      <c r="G8512">
        <v>8503</v>
      </c>
      <c r="H8512">
        <f ca="1" t="shared" si="268"/>
        <v>-0.0145195408463922</v>
      </c>
    </row>
    <row r="8513" spans="7:8">
      <c r="G8513">
        <v>8504</v>
      </c>
      <c r="H8513">
        <f ca="1" t="shared" si="268"/>
        <v>0.0444942502086821</v>
      </c>
    </row>
    <row r="8514" spans="7:8">
      <c r="G8514">
        <v>8505</v>
      </c>
      <c r="H8514">
        <f ca="1" t="shared" si="268"/>
        <v>-0.0635587279516629</v>
      </c>
    </row>
    <row r="8515" spans="7:8">
      <c r="G8515">
        <v>8506</v>
      </c>
      <c r="H8515">
        <f ca="1" t="shared" si="268"/>
        <v>0.0585261506190857</v>
      </c>
    </row>
    <row r="8516" spans="7:8">
      <c r="G8516">
        <v>8507</v>
      </c>
      <c r="H8516">
        <f ca="1" t="shared" si="268"/>
        <v>-0.0247422452614733</v>
      </c>
    </row>
    <row r="8517" spans="7:8">
      <c r="G8517">
        <v>8508</v>
      </c>
      <c r="H8517">
        <f ca="1" t="shared" si="268"/>
        <v>0.0192701097947064</v>
      </c>
    </row>
    <row r="8518" spans="7:8">
      <c r="G8518">
        <v>8509</v>
      </c>
      <c r="H8518">
        <f ca="1" t="shared" si="268"/>
        <v>-0.0371335790994161</v>
      </c>
    </row>
    <row r="8519" spans="7:8">
      <c r="G8519">
        <v>8510</v>
      </c>
      <c r="H8519">
        <f ca="1" t="shared" si="268"/>
        <v>0.00928978513644278</v>
      </c>
    </row>
    <row r="8520" spans="7:8">
      <c r="G8520">
        <v>8511</v>
      </c>
      <c r="H8520">
        <f ca="1" t="shared" si="268"/>
        <v>-0.0229303285830601</v>
      </c>
    </row>
    <row r="8521" spans="7:8">
      <c r="G8521">
        <v>8512</v>
      </c>
      <c r="H8521">
        <f ca="1" t="shared" si="268"/>
        <v>0.0417928768606593</v>
      </c>
    </row>
    <row r="8522" spans="7:8">
      <c r="G8522">
        <v>8513</v>
      </c>
      <c r="H8522">
        <f ca="1" t="shared" si="268"/>
        <v>0.0212949995747585</v>
      </c>
    </row>
    <row r="8523" spans="7:8">
      <c r="G8523">
        <v>8514</v>
      </c>
      <c r="H8523">
        <f ca="1" t="shared" ref="H8523:H8586" si="269">_xlfn.NORM.INV(RAND(),N$12,N$13)</f>
        <v>-0.00966336228214779</v>
      </c>
    </row>
    <row r="8524" spans="7:8">
      <c r="G8524">
        <v>8515</v>
      </c>
      <c r="H8524">
        <f ca="1" t="shared" si="269"/>
        <v>-0.0474717992663759</v>
      </c>
    </row>
    <row r="8525" spans="7:8">
      <c r="G8525">
        <v>8516</v>
      </c>
      <c r="H8525">
        <f ca="1" t="shared" si="269"/>
        <v>-0.0167675189193486</v>
      </c>
    </row>
    <row r="8526" spans="7:8">
      <c r="G8526">
        <v>8517</v>
      </c>
      <c r="H8526">
        <f ca="1" t="shared" si="269"/>
        <v>-0.054705108662245</v>
      </c>
    </row>
    <row r="8527" spans="7:8">
      <c r="G8527">
        <v>8518</v>
      </c>
      <c r="H8527">
        <f ca="1" t="shared" si="269"/>
        <v>0.0673707976639286</v>
      </c>
    </row>
    <row r="8528" spans="7:8">
      <c r="G8528">
        <v>8519</v>
      </c>
      <c r="H8528">
        <f ca="1" t="shared" si="269"/>
        <v>-0.0345742352498459</v>
      </c>
    </row>
    <row r="8529" spans="7:8">
      <c r="G8529">
        <v>8520</v>
      </c>
      <c r="H8529">
        <f ca="1" t="shared" si="269"/>
        <v>-0.010195676790781</v>
      </c>
    </row>
    <row r="8530" spans="7:8">
      <c r="G8530">
        <v>8521</v>
      </c>
      <c r="H8530">
        <f ca="1" t="shared" si="269"/>
        <v>0.00881765678765532</v>
      </c>
    </row>
    <row r="8531" spans="7:8">
      <c r="G8531">
        <v>8522</v>
      </c>
      <c r="H8531">
        <f ca="1" t="shared" si="269"/>
        <v>-0.0370111626651566</v>
      </c>
    </row>
    <row r="8532" spans="7:8">
      <c r="G8532">
        <v>8523</v>
      </c>
      <c r="H8532">
        <f ca="1" t="shared" si="269"/>
        <v>0.0242390888923421</v>
      </c>
    </row>
    <row r="8533" spans="7:8">
      <c r="G8533">
        <v>8524</v>
      </c>
      <c r="H8533">
        <f ca="1" t="shared" si="269"/>
        <v>0.0158787682770145</v>
      </c>
    </row>
    <row r="8534" spans="7:8">
      <c r="G8534">
        <v>8525</v>
      </c>
      <c r="H8534">
        <f ca="1" t="shared" si="269"/>
        <v>0.0288599636556724</v>
      </c>
    </row>
    <row r="8535" spans="7:8">
      <c r="G8535">
        <v>8526</v>
      </c>
      <c r="H8535">
        <f ca="1" t="shared" si="269"/>
        <v>0.0199404940933577</v>
      </c>
    </row>
    <row r="8536" spans="7:8">
      <c r="G8536">
        <v>8527</v>
      </c>
      <c r="H8536">
        <f ca="1" t="shared" si="269"/>
        <v>-0.0160307817837477</v>
      </c>
    </row>
    <row r="8537" spans="7:8">
      <c r="G8537">
        <v>8528</v>
      </c>
      <c r="H8537">
        <f ca="1" t="shared" si="269"/>
        <v>0.025511759937279</v>
      </c>
    </row>
    <row r="8538" spans="7:8">
      <c r="G8538">
        <v>8529</v>
      </c>
      <c r="H8538">
        <f ca="1" t="shared" si="269"/>
        <v>-0.0382796284185843</v>
      </c>
    </row>
    <row r="8539" spans="7:8">
      <c r="G8539">
        <v>8530</v>
      </c>
      <c r="H8539">
        <f ca="1" t="shared" si="269"/>
        <v>0.022010271917915</v>
      </c>
    </row>
    <row r="8540" spans="7:8">
      <c r="G8540">
        <v>8531</v>
      </c>
      <c r="H8540">
        <f ca="1" t="shared" si="269"/>
        <v>0.0216735816553933</v>
      </c>
    </row>
    <row r="8541" spans="7:8">
      <c r="G8541">
        <v>8532</v>
      </c>
      <c r="H8541">
        <f ca="1" t="shared" si="269"/>
        <v>0.0296734806614628</v>
      </c>
    </row>
    <row r="8542" spans="7:8">
      <c r="G8542">
        <v>8533</v>
      </c>
      <c r="H8542">
        <f ca="1" t="shared" si="269"/>
        <v>0.00928789712606679</v>
      </c>
    </row>
    <row r="8543" spans="7:8">
      <c r="G8543">
        <v>8534</v>
      </c>
      <c r="H8543">
        <f ca="1" t="shared" si="269"/>
        <v>-0.034130228823259</v>
      </c>
    </row>
    <row r="8544" spans="7:8">
      <c r="G8544">
        <v>8535</v>
      </c>
      <c r="H8544">
        <f ca="1" t="shared" si="269"/>
        <v>0.0207955985209354</v>
      </c>
    </row>
    <row r="8545" spans="7:8">
      <c r="G8545">
        <v>8536</v>
      </c>
      <c r="H8545">
        <f ca="1" t="shared" si="269"/>
        <v>-0.0350581358964781</v>
      </c>
    </row>
    <row r="8546" spans="7:8">
      <c r="G8546">
        <v>8537</v>
      </c>
      <c r="H8546">
        <f ca="1" t="shared" si="269"/>
        <v>-0.034478458176859</v>
      </c>
    </row>
    <row r="8547" spans="7:8">
      <c r="G8547">
        <v>8538</v>
      </c>
      <c r="H8547">
        <f ca="1" t="shared" si="269"/>
        <v>0.00272565519379314</v>
      </c>
    </row>
    <row r="8548" spans="7:8">
      <c r="G8548">
        <v>8539</v>
      </c>
      <c r="H8548">
        <f ca="1" t="shared" si="269"/>
        <v>-0.0748338932395076</v>
      </c>
    </row>
    <row r="8549" spans="7:8">
      <c r="G8549">
        <v>8540</v>
      </c>
      <c r="H8549">
        <f ca="1" t="shared" si="269"/>
        <v>-0.0360741060429331</v>
      </c>
    </row>
    <row r="8550" spans="7:8">
      <c r="G8550">
        <v>8541</v>
      </c>
      <c r="H8550">
        <f ca="1" t="shared" si="269"/>
        <v>-0.0075828155882239</v>
      </c>
    </row>
    <row r="8551" spans="7:8">
      <c r="G8551">
        <v>8542</v>
      </c>
      <c r="H8551">
        <f ca="1" t="shared" si="269"/>
        <v>-0.0401521364062778</v>
      </c>
    </row>
    <row r="8552" spans="7:8">
      <c r="G8552">
        <v>8543</v>
      </c>
      <c r="H8552">
        <f ca="1" t="shared" si="269"/>
        <v>0.0522825450383627</v>
      </c>
    </row>
    <row r="8553" spans="7:8">
      <c r="G8553">
        <v>8544</v>
      </c>
      <c r="H8553">
        <f ca="1" t="shared" si="269"/>
        <v>0.0268937722582764</v>
      </c>
    </row>
    <row r="8554" spans="7:8">
      <c r="G8554">
        <v>8545</v>
      </c>
      <c r="H8554">
        <f ca="1" t="shared" si="269"/>
        <v>0.026032737359329</v>
      </c>
    </row>
    <row r="8555" spans="7:8">
      <c r="G8555">
        <v>8546</v>
      </c>
      <c r="H8555">
        <f ca="1" t="shared" si="269"/>
        <v>-0.00633581163818501</v>
      </c>
    </row>
    <row r="8556" spans="7:8">
      <c r="G8556">
        <v>8547</v>
      </c>
      <c r="H8556">
        <f ca="1" t="shared" si="269"/>
        <v>-0.00505532971865295</v>
      </c>
    </row>
    <row r="8557" spans="7:8">
      <c r="G8557">
        <v>8548</v>
      </c>
      <c r="H8557">
        <f ca="1" t="shared" si="269"/>
        <v>-0.0211499322403105</v>
      </c>
    </row>
    <row r="8558" spans="7:8">
      <c r="G8558">
        <v>8549</v>
      </c>
      <c r="H8558">
        <f ca="1" t="shared" si="269"/>
        <v>0.0234154862297177</v>
      </c>
    </row>
    <row r="8559" spans="7:8">
      <c r="G8559">
        <v>8550</v>
      </c>
      <c r="H8559">
        <f ca="1" t="shared" si="269"/>
        <v>-0.0661993204210367</v>
      </c>
    </row>
    <row r="8560" spans="7:8">
      <c r="G8560">
        <v>8551</v>
      </c>
      <c r="H8560">
        <f ca="1" t="shared" si="269"/>
        <v>-0.0227759681922905</v>
      </c>
    </row>
    <row r="8561" spans="7:8">
      <c r="G8561">
        <v>8552</v>
      </c>
      <c r="H8561">
        <f ca="1" t="shared" si="269"/>
        <v>0.0106309910203416</v>
      </c>
    </row>
    <row r="8562" spans="7:8">
      <c r="G8562">
        <v>8553</v>
      </c>
      <c r="H8562">
        <f ca="1" t="shared" si="269"/>
        <v>-0.0262603753233143</v>
      </c>
    </row>
    <row r="8563" spans="7:8">
      <c r="G8563">
        <v>8554</v>
      </c>
      <c r="H8563">
        <f ca="1" t="shared" si="269"/>
        <v>0.0635248860094008</v>
      </c>
    </row>
    <row r="8564" spans="7:8">
      <c r="G8564">
        <v>8555</v>
      </c>
      <c r="H8564">
        <f ca="1" t="shared" si="269"/>
        <v>0.0354436148224023</v>
      </c>
    </row>
    <row r="8565" spans="7:8">
      <c r="G8565">
        <v>8556</v>
      </c>
      <c r="H8565">
        <f ca="1" t="shared" si="269"/>
        <v>-0.00869862862013905</v>
      </c>
    </row>
    <row r="8566" spans="7:8">
      <c r="G8566">
        <v>8557</v>
      </c>
      <c r="H8566">
        <f ca="1" t="shared" si="269"/>
        <v>0.0112853967905676</v>
      </c>
    </row>
    <row r="8567" spans="7:8">
      <c r="G8567">
        <v>8558</v>
      </c>
      <c r="H8567">
        <f ca="1" t="shared" si="269"/>
        <v>-0.0385536958226027</v>
      </c>
    </row>
    <row r="8568" spans="7:8">
      <c r="G8568">
        <v>8559</v>
      </c>
      <c r="H8568">
        <f ca="1" t="shared" si="269"/>
        <v>-0.0438971909957359</v>
      </c>
    </row>
    <row r="8569" spans="7:8">
      <c r="G8569">
        <v>8560</v>
      </c>
      <c r="H8569">
        <f ca="1" t="shared" si="269"/>
        <v>-0.0432588229537285</v>
      </c>
    </row>
    <row r="8570" spans="7:8">
      <c r="G8570">
        <v>8561</v>
      </c>
      <c r="H8570">
        <f ca="1" t="shared" si="269"/>
        <v>-0.0178509436124967</v>
      </c>
    </row>
    <row r="8571" spans="7:8">
      <c r="G8571">
        <v>8562</v>
      </c>
      <c r="H8571">
        <f ca="1" t="shared" si="269"/>
        <v>-0.00257524093916161</v>
      </c>
    </row>
    <row r="8572" spans="7:8">
      <c r="G8572">
        <v>8563</v>
      </c>
      <c r="H8572">
        <f ca="1" t="shared" si="269"/>
        <v>-0.00860743753505941</v>
      </c>
    </row>
    <row r="8573" spans="7:8">
      <c r="G8573">
        <v>8564</v>
      </c>
      <c r="H8573">
        <f ca="1" t="shared" si="269"/>
        <v>0.000122529980241004</v>
      </c>
    </row>
    <row r="8574" spans="7:8">
      <c r="G8574">
        <v>8565</v>
      </c>
      <c r="H8574">
        <f ca="1" t="shared" si="269"/>
        <v>0.00634674620338444</v>
      </c>
    </row>
    <row r="8575" spans="7:8">
      <c r="G8575">
        <v>8566</v>
      </c>
      <c r="H8575">
        <f ca="1" t="shared" si="269"/>
        <v>0.0604713013081634</v>
      </c>
    </row>
    <row r="8576" spans="7:8">
      <c r="G8576">
        <v>8567</v>
      </c>
      <c r="H8576">
        <f ca="1" t="shared" si="269"/>
        <v>-0.0138354406814113</v>
      </c>
    </row>
    <row r="8577" spans="7:8">
      <c r="G8577">
        <v>8568</v>
      </c>
      <c r="H8577">
        <f ca="1" t="shared" si="269"/>
        <v>-0.0105153744654689</v>
      </c>
    </row>
    <row r="8578" spans="7:8">
      <c r="G8578">
        <v>8569</v>
      </c>
      <c r="H8578">
        <f ca="1" t="shared" si="269"/>
        <v>0.0393942697998737</v>
      </c>
    </row>
    <row r="8579" spans="7:8">
      <c r="G8579">
        <v>8570</v>
      </c>
      <c r="H8579">
        <f ca="1" t="shared" si="269"/>
        <v>0.0125910518110587</v>
      </c>
    </row>
    <row r="8580" spans="7:8">
      <c r="G8580">
        <v>8571</v>
      </c>
      <c r="H8580">
        <f ca="1" t="shared" si="269"/>
        <v>-0.0356426724160704</v>
      </c>
    </row>
    <row r="8581" spans="7:8">
      <c r="G8581">
        <v>8572</v>
      </c>
      <c r="H8581">
        <f ca="1" t="shared" si="269"/>
        <v>-0.0216006457948183</v>
      </c>
    </row>
    <row r="8582" spans="7:8">
      <c r="G8582">
        <v>8573</v>
      </c>
      <c r="H8582">
        <f ca="1" t="shared" si="269"/>
        <v>0.029051114427028</v>
      </c>
    </row>
    <row r="8583" spans="7:8">
      <c r="G8583">
        <v>8574</v>
      </c>
      <c r="H8583">
        <f ca="1" t="shared" si="269"/>
        <v>-0.052486739197379</v>
      </c>
    </row>
    <row r="8584" spans="7:8">
      <c r="G8584">
        <v>8575</v>
      </c>
      <c r="H8584">
        <f ca="1" t="shared" si="269"/>
        <v>-0.0203789391251841</v>
      </c>
    </row>
    <row r="8585" spans="7:8">
      <c r="G8585">
        <v>8576</v>
      </c>
      <c r="H8585">
        <f ca="1" t="shared" si="269"/>
        <v>0.0243648766931981</v>
      </c>
    </row>
    <row r="8586" spans="7:8">
      <c r="G8586">
        <v>8577</v>
      </c>
      <c r="H8586">
        <f ca="1" t="shared" si="269"/>
        <v>0.00367653817984245</v>
      </c>
    </row>
    <row r="8587" spans="7:8">
      <c r="G8587">
        <v>8578</v>
      </c>
      <c r="H8587">
        <f ca="1" t="shared" ref="H8587:H8650" si="270">_xlfn.NORM.INV(RAND(),N$12,N$13)</f>
        <v>0.020395088803885</v>
      </c>
    </row>
    <row r="8588" spans="7:8">
      <c r="G8588">
        <v>8579</v>
      </c>
      <c r="H8588">
        <f ca="1" t="shared" si="270"/>
        <v>0.0376322865748219</v>
      </c>
    </row>
    <row r="8589" spans="7:8">
      <c r="G8589">
        <v>8580</v>
      </c>
      <c r="H8589">
        <f ca="1" t="shared" si="270"/>
        <v>0.00178308217013882</v>
      </c>
    </row>
    <row r="8590" spans="7:8">
      <c r="G8590">
        <v>8581</v>
      </c>
      <c r="H8590">
        <f ca="1" t="shared" si="270"/>
        <v>0.0356552395692431</v>
      </c>
    </row>
    <row r="8591" spans="7:8">
      <c r="G8591">
        <v>8582</v>
      </c>
      <c r="H8591">
        <f ca="1" t="shared" si="270"/>
        <v>-0.00546319609027737</v>
      </c>
    </row>
    <row r="8592" spans="7:8">
      <c r="G8592">
        <v>8583</v>
      </c>
      <c r="H8592">
        <f ca="1" t="shared" si="270"/>
        <v>-0.0164181438641269</v>
      </c>
    </row>
    <row r="8593" spans="7:8">
      <c r="G8593">
        <v>8584</v>
      </c>
      <c r="H8593">
        <f ca="1" t="shared" si="270"/>
        <v>-0.0271512763698948</v>
      </c>
    </row>
    <row r="8594" spans="7:8">
      <c r="G8594">
        <v>8585</v>
      </c>
      <c r="H8594">
        <f ca="1" t="shared" si="270"/>
        <v>-0.0370665264301374</v>
      </c>
    </row>
    <row r="8595" spans="7:8">
      <c r="G8595">
        <v>8586</v>
      </c>
      <c r="H8595">
        <f ca="1" t="shared" si="270"/>
        <v>-0.0380589785493443</v>
      </c>
    </row>
    <row r="8596" spans="7:8">
      <c r="G8596">
        <v>8587</v>
      </c>
      <c r="H8596">
        <f ca="1" t="shared" si="270"/>
        <v>0.0555900330629865</v>
      </c>
    </row>
    <row r="8597" spans="7:8">
      <c r="G8597">
        <v>8588</v>
      </c>
      <c r="H8597">
        <f ca="1" t="shared" si="270"/>
        <v>-0.026936010090438</v>
      </c>
    </row>
    <row r="8598" spans="7:8">
      <c r="G8598">
        <v>8589</v>
      </c>
      <c r="H8598">
        <f ca="1" t="shared" si="270"/>
        <v>0.0127408997018397</v>
      </c>
    </row>
    <row r="8599" spans="7:8">
      <c r="G8599">
        <v>8590</v>
      </c>
      <c r="H8599">
        <f ca="1" t="shared" si="270"/>
        <v>-0.0243034273120671</v>
      </c>
    </row>
    <row r="8600" spans="7:8">
      <c r="G8600">
        <v>8591</v>
      </c>
      <c r="H8600">
        <f ca="1" t="shared" si="270"/>
        <v>-0.0130927610100625</v>
      </c>
    </row>
    <row r="8601" spans="7:8">
      <c r="G8601">
        <v>8592</v>
      </c>
      <c r="H8601">
        <f ca="1" t="shared" si="270"/>
        <v>0.0165726691678658</v>
      </c>
    </row>
    <row r="8602" spans="7:8">
      <c r="G8602">
        <v>8593</v>
      </c>
      <c r="H8602">
        <f ca="1" t="shared" si="270"/>
        <v>0.0388972939369528</v>
      </c>
    </row>
    <row r="8603" spans="7:8">
      <c r="G8603">
        <v>8594</v>
      </c>
      <c r="H8603">
        <f ca="1" t="shared" si="270"/>
        <v>0.0211070251601958</v>
      </c>
    </row>
    <row r="8604" spans="7:8">
      <c r="G8604">
        <v>8595</v>
      </c>
      <c r="H8604">
        <f ca="1" t="shared" si="270"/>
        <v>-0.0166646489160396</v>
      </c>
    </row>
    <row r="8605" spans="7:8">
      <c r="G8605">
        <v>8596</v>
      </c>
      <c r="H8605">
        <f ca="1" t="shared" si="270"/>
        <v>-0.0240685061884391</v>
      </c>
    </row>
    <row r="8606" spans="7:8">
      <c r="G8606">
        <v>8597</v>
      </c>
      <c r="H8606">
        <f ca="1" t="shared" si="270"/>
        <v>-0.0262790079283568</v>
      </c>
    </row>
    <row r="8607" spans="7:8">
      <c r="G8607">
        <v>8598</v>
      </c>
      <c r="H8607">
        <f ca="1" t="shared" si="270"/>
        <v>0.0260164289979609</v>
      </c>
    </row>
    <row r="8608" spans="7:8">
      <c r="G8608">
        <v>8599</v>
      </c>
      <c r="H8608">
        <f ca="1" t="shared" si="270"/>
        <v>0.0150186003343953</v>
      </c>
    </row>
    <row r="8609" spans="7:8">
      <c r="G8609">
        <v>8600</v>
      </c>
      <c r="H8609">
        <f ca="1" t="shared" si="270"/>
        <v>0.0137905840978122</v>
      </c>
    </row>
    <row r="8610" spans="7:8">
      <c r="G8610">
        <v>8601</v>
      </c>
      <c r="H8610">
        <f ca="1" t="shared" si="270"/>
        <v>0.0359500215291666</v>
      </c>
    </row>
    <row r="8611" spans="7:8">
      <c r="G8611">
        <v>8602</v>
      </c>
      <c r="H8611">
        <f ca="1" t="shared" si="270"/>
        <v>0.0077241085462334</v>
      </c>
    </row>
    <row r="8612" spans="7:8">
      <c r="G8612">
        <v>8603</v>
      </c>
      <c r="H8612">
        <f ca="1" t="shared" si="270"/>
        <v>0.0269922152010269</v>
      </c>
    </row>
    <row r="8613" spans="7:8">
      <c r="G8613">
        <v>8604</v>
      </c>
      <c r="H8613">
        <f ca="1" t="shared" si="270"/>
        <v>0.0165601481913514</v>
      </c>
    </row>
    <row r="8614" spans="7:8">
      <c r="G8614">
        <v>8605</v>
      </c>
      <c r="H8614">
        <f ca="1" t="shared" si="270"/>
        <v>-0.0180485340097692</v>
      </c>
    </row>
    <row r="8615" spans="7:8">
      <c r="G8615">
        <v>8606</v>
      </c>
      <c r="H8615">
        <f ca="1" t="shared" si="270"/>
        <v>-0.0338188836259854</v>
      </c>
    </row>
    <row r="8616" spans="7:8">
      <c r="G8616">
        <v>8607</v>
      </c>
      <c r="H8616">
        <f ca="1" t="shared" si="270"/>
        <v>0.038230514748406</v>
      </c>
    </row>
    <row r="8617" spans="7:8">
      <c r="G8617">
        <v>8608</v>
      </c>
      <c r="H8617">
        <f ca="1" t="shared" si="270"/>
        <v>0.0256279658637684</v>
      </c>
    </row>
    <row r="8618" spans="7:8">
      <c r="G8618">
        <v>8609</v>
      </c>
      <c r="H8618">
        <f ca="1" t="shared" si="270"/>
        <v>0.0133007700725444</v>
      </c>
    </row>
    <row r="8619" spans="7:8">
      <c r="G8619">
        <v>8610</v>
      </c>
      <c r="H8619">
        <f ca="1" t="shared" si="270"/>
        <v>-0.0176575558818576</v>
      </c>
    </row>
    <row r="8620" spans="7:8">
      <c r="G8620">
        <v>8611</v>
      </c>
      <c r="H8620">
        <f ca="1" t="shared" si="270"/>
        <v>0.0322084264763051</v>
      </c>
    </row>
    <row r="8621" spans="7:8">
      <c r="G8621">
        <v>8612</v>
      </c>
      <c r="H8621">
        <f ca="1" t="shared" si="270"/>
        <v>-0.0154268557933993</v>
      </c>
    </row>
    <row r="8622" spans="7:8">
      <c r="G8622">
        <v>8613</v>
      </c>
      <c r="H8622">
        <f ca="1" t="shared" si="270"/>
        <v>-0.071267682061546</v>
      </c>
    </row>
    <row r="8623" spans="7:8">
      <c r="G8623">
        <v>8614</v>
      </c>
      <c r="H8623">
        <f ca="1" t="shared" si="270"/>
        <v>-0.0220605959633234</v>
      </c>
    </row>
    <row r="8624" spans="7:8">
      <c r="G8624">
        <v>8615</v>
      </c>
      <c r="H8624">
        <f ca="1" t="shared" si="270"/>
        <v>-0.0183336711872589</v>
      </c>
    </row>
    <row r="8625" spans="7:8">
      <c r="G8625">
        <v>8616</v>
      </c>
      <c r="H8625">
        <f ca="1" t="shared" si="270"/>
        <v>-0.0446257914854291</v>
      </c>
    </row>
    <row r="8626" spans="7:8">
      <c r="G8626">
        <v>8617</v>
      </c>
      <c r="H8626">
        <f ca="1" t="shared" si="270"/>
        <v>-0.0576735412110119</v>
      </c>
    </row>
    <row r="8627" spans="7:8">
      <c r="G8627">
        <v>8618</v>
      </c>
      <c r="H8627">
        <f ca="1" t="shared" si="270"/>
        <v>-0.0574860200553591</v>
      </c>
    </row>
    <row r="8628" spans="7:8">
      <c r="G8628">
        <v>8619</v>
      </c>
      <c r="H8628">
        <f ca="1" t="shared" si="270"/>
        <v>-0.0233882859840155</v>
      </c>
    </row>
    <row r="8629" spans="7:8">
      <c r="G8629">
        <v>8620</v>
      </c>
      <c r="H8629">
        <f ca="1" t="shared" si="270"/>
        <v>0.0117396612201462</v>
      </c>
    </row>
    <row r="8630" spans="7:8">
      <c r="G8630">
        <v>8621</v>
      </c>
      <c r="H8630">
        <f ca="1" t="shared" si="270"/>
        <v>-0.0766789989190051</v>
      </c>
    </row>
    <row r="8631" spans="7:8">
      <c r="G8631">
        <v>8622</v>
      </c>
      <c r="H8631">
        <f ca="1" t="shared" si="270"/>
        <v>0.0154722929559514</v>
      </c>
    </row>
    <row r="8632" spans="7:8">
      <c r="G8632">
        <v>8623</v>
      </c>
      <c r="H8632">
        <f ca="1" t="shared" si="270"/>
        <v>-0.00776156703251546</v>
      </c>
    </row>
    <row r="8633" spans="7:8">
      <c r="G8633">
        <v>8624</v>
      </c>
      <c r="H8633">
        <f ca="1" t="shared" si="270"/>
        <v>0.0354490736733174</v>
      </c>
    </row>
    <row r="8634" spans="7:8">
      <c r="G8634">
        <v>8625</v>
      </c>
      <c r="H8634">
        <f ca="1" t="shared" si="270"/>
        <v>-0.00152012292109339</v>
      </c>
    </row>
    <row r="8635" spans="7:8">
      <c r="G8635">
        <v>8626</v>
      </c>
      <c r="H8635">
        <f ca="1" t="shared" si="270"/>
        <v>0.0037763487873106</v>
      </c>
    </row>
    <row r="8636" spans="7:8">
      <c r="G8636">
        <v>8627</v>
      </c>
      <c r="H8636">
        <f ca="1" t="shared" si="270"/>
        <v>-0.00461139907716881</v>
      </c>
    </row>
    <row r="8637" spans="7:8">
      <c r="G8637">
        <v>8628</v>
      </c>
      <c r="H8637">
        <f ca="1" t="shared" si="270"/>
        <v>-0.00446265801106141</v>
      </c>
    </row>
    <row r="8638" spans="7:8">
      <c r="G8638">
        <v>8629</v>
      </c>
      <c r="H8638">
        <f ca="1" t="shared" si="270"/>
        <v>0.0207502968703466</v>
      </c>
    </row>
    <row r="8639" spans="7:8">
      <c r="G8639">
        <v>8630</v>
      </c>
      <c r="H8639">
        <f ca="1" t="shared" si="270"/>
        <v>0.0438472153793242</v>
      </c>
    </row>
    <row r="8640" spans="7:8">
      <c r="G8640">
        <v>8631</v>
      </c>
      <c r="H8640">
        <f ca="1" t="shared" si="270"/>
        <v>-9.75265529019296e-5</v>
      </c>
    </row>
    <row r="8641" spans="7:8">
      <c r="G8641">
        <v>8632</v>
      </c>
      <c r="H8641">
        <f ca="1" t="shared" si="270"/>
        <v>-0.0266506136435257</v>
      </c>
    </row>
    <row r="8642" spans="7:8">
      <c r="G8642">
        <v>8633</v>
      </c>
      <c r="H8642">
        <f ca="1" t="shared" si="270"/>
        <v>-0.00607495220700194</v>
      </c>
    </row>
    <row r="8643" spans="7:8">
      <c r="G8643">
        <v>8634</v>
      </c>
      <c r="H8643">
        <f ca="1" t="shared" si="270"/>
        <v>-0.0300576023131168</v>
      </c>
    </row>
    <row r="8644" spans="7:8">
      <c r="G8644">
        <v>8635</v>
      </c>
      <c r="H8644">
        <f ca="1" t="shared" si="270"/>
        <v>-0.00358509322408291</v>
      </c>
    </row>
    <row r="8645" spans="7:8">
      <c r="G8645">
        <v>8636</v>
      </c>
      <c r="H8645">
        <f ca="1" t="shared" si="270"/>
        <v>-0.00796129646914879</v>
      </c>
    </row>
    <row r="8646" spans="7:8">
      <c r="G8646">
        <v>8637</v>
      </c>
      <c r="H8646">
        <f ca="1" t="shared" si="270"/>
        <v>0.0123702432848465</v>
      </c>
    </row>
    <row r="8647" spans="7:8">
      <c r="G8647">
        <v>8638</v>
      </c>
      <c r="H8647">
        <f ca="1" t="shared" si="270"/>
        <v>0.0112811754391606</v>
      </c>
    </row>
    <row r="8648" spans="7:8">
      <c r="G8648">
        <v>8639</v>
      </c>
      <c r="H8648">
        <f ca="1" t="shared" si="270"/>
        <v>-0.000589405029688033</v>
      </c>
    </row>
    <row r="8649" spans="7:8">
      <c r="G8649">
        <v>8640</v>
      </c>
      <c r="H8649">
        <f ca="1" t="shared" si="270"/>
        <v>0.0151375258410276</v>
      </c>
    </row>
    <row r="8650" spans="7:8">
      <c r="G8650">
        <v>8641</v>
      </c>
      <c r="H8650">
        <f ca="1" t="shared" si="270"/>
        <v>-0.00331199351966102</v>
      </c>
    </row>
    <row r="8651" spans="7:8">
      <c r="G8651">
        <v>8642</v>
      </c>
      <c r="H8651">
        <f ca="1" t="shared" ref="H8651:H8714" si="271">_xlfn.NORM.INV(RAND(),N$12,N$13)</f>
        <v>-0.0073445666810702</v>
      </c>
    </row>
    <row r="8652" spans="7:8">
      <c r="G8652">
        <v>8643</v>
      </c>
      <c r="H8652">
        <f ca="1" t="shared" si="271"/>
        <v>-0.0036944886549964</v>
      </c>
    </row>
    <row r="8653" spans="7:8">
      <c r="G8653">
        <v>8644</v>
      </c>
      <c r="H8653">
        <f ca="1" t="shared" si="271"/>
        <v>0.0231603207057461</v>
      </c>
    </row>
    <row r="8654" spans="7:8">
      <c r="G8654">
        <v>8645</v>
      </c>
      <c r="H8654">
        <f ca="1" t="shared" si="271"/>
        <v>-0.0374895939650761</v>
      </c>
    </row>
    <row r="8655" spans="7:8">
      <c r="G8655">
        <v>8646</v>
      </c>
      <c r="H8655">
        <f ca="1" t="shared" si="271"/>
        <v>-0.0201212486172865</v>
      </c>
    </row>
    <row r="8656" spans="7:8">
      <c r="G8656">
        <v>8647</v>
      </c>
      <c r="H8656">
        <f ca="1" t="shared" si="271"/>
        <v>-0.03652163327579</v>
      </c>
    </row>
    <row r="8657" spans="7:8">
      <c r="G8657">
        <v>8648</v>
      </c>
      <c r="H8657">
        <f ca="1" t="shared" si="271"/>
        <v>0.043777831593986</v>
      </c>
    </row>
    <row r="8658" spans="7:8">
      <c r="G8658">
        <v>8649</v>
      </c>
      <c r="H8658">
        <f ca="1" t="shared" si="271"/>
        <v>-0.0173832788042442</v>
      </c>
    </row>
    <row r="8659" spans="7:8">
      <c r="G8659">
        <v>8650</v>
      </c>
      <c r="H8659">
        <f ca="1" t="shared" si="271"/>
        <v>-0.051163991654942</v>
      </c>
    </row>
    <row r="8660" spans="7:8">
      <c r="G8660">
        <v>8651</v>
      </c>
      <c r="H8660">
        <f ca="1" t="shared" si="271"/>
        <v>-0.0150807501357589</v>
      </c>
    </row>
    <row r="8661" spans="7:8">
      <c r="G8661">
        <v>8652</v>
      </c>
      <c r="H8661">
        <f ca="1" t="shared" si="271"/>
        <v>0.00172643987883615</v>
      </c>
    </row>
    <row r="8662" spans="7:8">
      <c r="G8662">
        <v>8653</v>
      </c>
      <c r="H8662">
        <f ca="1" t="shared" si="271"/>
        <v>0.0130551130205969</v>
      </c>
    </row>
    <row r="8663" spans="7:8">
      <c r="G8663">
        <v>8654</v>
      </c>
      <c r="H8663">
        <f ca="1" t="shared" si="271"/>
        <v>0.0252855130291321</v>
      </c>
    </row>
    <row r="8664" spans="7:8">
      <c r="G8664">
        <v>8655</v>
      </c>
      <c r="H8664">
        <f ca="1" t="shared" si="271"/>
        <v>-0.0291592752313792</v>
      </c>
    </row>
    <row r="8665" spans="7:8">
      <c r="G8665">
        <v>8656</v>
      </c>
      <c r="H8665">
        <f ca="1" t="shared" si="271"/>
        <v>-0.0301017566236846</v>
      </c>
    </row>
    <row r="8666" spans="7:8">
      <c r="G8666">
        <v>8657</v>
      </c>
      <c r="H8666">
        <f ca="1" t="shared" si="271"/>
        <v>-0.065205290211548</v>
      </c>
    </row>
    <row r="8667" spans="7:8">
      <c r="G8667">
        <v>8658</v>
      </c>
      <c r="H8667">
        <f ca="1" t="shared" si="271"/>
        <v>0.0316715799743908</v>
      </c>
    </row>
    <row r="8668" spans="7:8">
      <c r="G8668">
        <v>8659</v>
      </c>
      <c r="H8668">
        <f ca="1" t="shared" si="271"/>
        <v>-0.0350148781876397</v>
      </c>
    </row>
    <row r="8669" spans="7:8">
      <c r="G8669">
        <v>8660</v>
      </c>
      <c r="H8669">
        <f ca="1" t="shared" si="271"/>
        <v>0.00139433471492911</v>
      </c>
    </row>
    <row r="8670" spans="7:8">
      <c r="G8670">
        <v>8661</v>
      </c>
      <c r="H8670">
        <f ca="1" t="shared" si="271"/>
        <v>-0.0323595728187177</v>
      </c>
    </row>
    <row r="8671" spans="7:8">
      <c r="G8671">
        <v>8662</v>
      </c>
      <c r="H8671">
        <f ca="1" t="shared" si="271"/>
        <v>-0.0176330120438254</v>
      </c>
    </row>
    <row r="8672" spans="7:8">
      <c r="G8672">
        <v>8663</v>
      </c>
      <c r="H8672">
        <f ca="1" t="shared" si="271"/>
        <v>-0.0181473051401973</v>
      </c>
    </row>
    <row r="8673" spans="7:8">
      <c r="G8673">
        <v>8664</v>
      </c>
      <c r="H8673">
        <f ca="1" t="shared" si="271"/>
        <v>0.017738816117684</v>
      </c>
    </row>
    <row r="8674" spans="7:8">
      <c r="G8674">
        <v>8665</v>
      </c>
      <c r="H8674">
        <f ca="1" t="shared" si="271"/>
        <v>-0.0200588377390473</v>
      </c>
    </row>
    <row r="8675" spans="7:8">
      <c r="G8675">
        <v>8666</v>
      </c>
      <c r="H8675">
        <f ca="1" t="shared" si="271"/>
        <v>0.0280639496679329</v>
      </c>
    </row>
    <row r="8676" spans="7:8">
      <c r="G8676">
        <v>8667</v>
      </c>
      <c r="H8676">
        <f ca="1" t="shared" si="271"/>
        <v>0.0212021665565908</v>
      </c>
    </row>
    <row r="8677" spans="7:8">
      <c r="G8677">
        <v>8668</v>
      </c>
      <c r="H8677">
        <f ca="1" t="shared" si="271"/>
        <v>-0.0247564008646482</v>
      </c>
    </row>
    <row r="8678" spans="7:8">
      <c r="G8678">
        <v>8669</v>
      </c>
      <c r="H8678">
        <f ca="1" t="shared" si="271"/>
        <v>-0.00844935691454035</v>
      </c>
    </row>
    <row r="8679" spans="7:8">
      <c r="G8679">
        <v>8670</v>
      </c>
      <c r="H8679">
        <f ca="1" t="shared" si="271"/>
        <v>-0.00974843340634056</v>
      </c>
    </row>
    <row r="8680" spans="7:8">
      <c r="G8680">
        <v>8671</v>
      </c>
      <c r="H8680">
        <f ca="1" t="shared" si="271"/>
        <v>0.0223845954922272</v>
      </c>
    </row>
    <row r="8681" spans="7:8">
      <c r="G8681">
        <v>8672</v>
      </c>
      <c r="H8681">
        <f ca="1" t="shared" si="271"/>
        <v>0.0123181534217099</v>
      </c>
    </row>
    <row r="8682" spans="7:8">
      <c r="G8682">
        <v>8673</v>
      </c>
      <c r="H8682">
        <f ca="1" t="shared" si="271"/>
        <v>-0.00558664158385972</v>
      </c>
    </row>
    <row r="8683" spans="7:8">
      <c r="G8683">
        <v>8674</v>
      </c>
      <c r="H8683">
        <f ca="1" t="shared" si="271"/>
        <v>-0.026023158917892</v>
      </c>
    </row>
    <row r="8684" spans="7:8">
      <c r="G8684">
        <v>8675</v>
      </c>
      <c r="H8684">
        <f ca="1" t="shared" si="271"/>
        <v>0.0224636132977032</v>
      </c>
    </row>
    <row r="8685" spans="7:8">
      <c r="G8685">
        <v>8676</v>
      </c>
      <c r="H8685">
        <f ca="1" t="shared" si="271"/>
        <v>-0.0119855070422927</v>
      </c>
    </row>
    <row r="8686" spans="7:8">
      <c r="G8686">
        <v>8677</v>
      </c>
      <c r="H8686">
        <f ca="1" t="shared" si="271"/>
        <v>0.00767054955638133</v>
      </c>
    </row>
    <row r="8687" spans="7:8">
      <c r="G8687">
        <v>8678</v>
      </c>
      <c r="H8687">
        <f ca="1" t="shared" si="271"/>
        <v>0.0306090748807795</v>
      </c>
    </row>
    <row r="8688" spans="7:8">
      <c r="G8688">
        <v>8679</v>
      </c>
      <c r="H8688">
        <f ca="1" t="shared" si="271"/>
        <v>-0.0239286025083543</v>
      </c>
    </row>
    <row r="8689" spans="7:8">
      <c r="G8689">
        <v>8680</v>
      </c>
      <c r="H8689">
        <f ca="1" t="shared" si="271"/>
        <v>-0.000759500687861196</v>
      </c>
    </row>
    <row r="8690" spans="7:8">
      <c r="G8690">
        <v>8681</v>
      </c>
      <c r="H8690">
        <f ca="1" t="shared" si="271"/>
        <v>-0.00709928350745401</v>
      </c>
    </row>
    <row r="8691" spans="7:8">
      <c r="G8691">
        <v>8682</v>
      </c>
      <c r="H8691">
        <f ca="1" t="shared" si="271"/>
        <v>-0.0315325930993935</v>
      </c>
    </row>
    <row r="8692" spans="7:8">
      <c r="G8692">
        <v>8683</v>
      </c>
      <c r="H8692">
        <f ca="1" t="shared" si="271"/>
        <v>-0.0514195936084972</v>
      </c>
    </row>
    <row r="8693" spans="7:8">
      <c r="G8693">
        <v>8684</v>
      </c>
      <c r="H8693">
        <f ca="1" t="shared" si="271"/>
        <v>0.0158559706971134</v>
      </c>
    </row>
    <row r="8694" spans="7:8">
      <c r="G8694">
        <v>8685</v>
      </c>
      <c r="H8694">
        <f ca="1" t="shared" si="271"/>
        <v>-0.0236187974448441</v>
      </c>
    </row>
    <row r="8695" spans="7:8">
      <c r="G8695">
        <v>8686</v>
      </c>
      <c r="H8695">
        <f ca="1" t="shared" si="271"/>
        <v>0.0269462214305788</v>
      </c>
    </row>
    <row r="8696" spans="7:8">
      <c r="G8696">
        <v>8687</v>
      </c>
      <c r="H8696">
        <f ca="1" t="shared" si="271"/>
        <v>0.0491371380108152</v>
      </c>
    </row>
    <row r="8697" spans="7:8">
      <c r="G8697">
        <v>8688</v>
      </c>
      <c r="H8697">
        <f ca="1" t="shared" si="271"/>
        <v>0.0115463159257651</v>
      </c>
    </row>
    <row r="8698" spans="7:8">
      <c r="G8698">
        <v>8689</v>
      </c>
      <c r="H8698">
        <f ca="1" t="shared" si="271"/>
        <v>-0.021606345922703</v>
      </c>
    </row>
    <row r="8699" spans="7:8">
      <c r="G8699">
        <v>8690</v>
      </c>
      <c r="H8699">
        <f ca="1" t="shared" si="271"/>
        <v>0.037150513359329</v>
      </c>
    </row>
    <row r="8700" spans="7:8">
      <c r="G8700">
        <v>8691</v>
      </c>
      <c r="H8700">
        <f ca="1" t="shared" si="271"/>
        <v>-0.0325432148307162</v>
      </c>
    </row>
    <row r="8701" spans="7:8">
      <c r="G8701">
        <v>8692</v>
      </c>
      <c r="H8701">
        <f ca="1" t="shared" si="271"/>
        <v>0.0390470685253463</v>
      </c>
    </row>
    <row r="8702" spans="7:8">
      <c r="G8702">
        <v>8693</v>
      </c>
      <c r="H8702">
        <f ca="1" t="shared" si="271"/>
        <v>0.00979992361951551</v>
      </c>
    </row>
    <row r="8703" spans="7:8">
      <c r="G8703">
        <v>8694</v>
      </c>
      <c r="H8703">
        <f ca="1" t="shared" si="271"/>
        <v>-0.00155135943742174</v>
      </c>
    </row>
    <row r="8704" spans="7:8">
      <c r="G8704">
        <v>8695</v>
      </c>
      <c r="H8704">
        <f ca="1" t="shared" si="271"/>
        <v>0.00728444151767964</v>
      </c>
    </row>
    <row r="8705" spans="7:8">
      <c r="G8705">
        <v>8696</v>
      </c>
      <c r="H8705">
        <f ca="1" t="shared" si="271"/>
        <v>-0.00377761814775599</v>
      </c>
    </row>
    <row r="8706" spans="7:8">
      <c r="G8706">
        <v>8697</v>
      </c>
      <c r="H8706">
        <f ca="1" t="shared" si="271"/>
        <v>-0.0131091150809742</v>
      </c>
    </row>
    <row r="8707" spans="7:8">
      <c r="G8707">
        <v>8698</v>
      </c>
      <c r="H8707">
        <f ca="1" t="shared" si="271"/>
        <v>-0.00881864050226023</v>
      </c>
    </row>
    <row r="8708" spans="7:8">
      <c r="G8708">
        <v>8699</v>
      </c>
      <c r="H8708">
        <f ca="1" t="shared" si="271"/>
        <v>-0.0136335916516924</v>
      </c>
    </row>
    <row r="8709" spans="7:8">
      <c r="G8709">
        <v>8700</v>
      </c>
      <c r="H8709">
        <f ca="1" t="shared" si="271"/>
        <v>-0.0123473558382669</v>
      </c>
    </row>
    <row r="8710" spans="7:8">
      <c r="G8710">
        <v>8701</v>
      </c>
      <c r="H8710">
        <f ca="1" t="shared" si="271"/>
        <v>-0.053744510116081</v>
      </c>
    </row>
    <row r="8711" spans="7:8">
      <c r="G8711">
        <v>8702</v>
      </c>
      <c r="H8711">
        <f ca="1" t="shared" si="271"/>
        <v>0.0215348824342917</v>
      </c>
    </row>
    <row r="8712" spans="7:8">
      <c r="G8712">
        <v>8703</v>
      </c>
      <c r="H8712">
        <f ca="1" t="shared" si="271"/>
        <v>-0.00243983256298362</v>
      </c>
    </row>
    <row r="8713" spans="7:8">
      <c r="G8713">
        <v>8704</v>
      </c>
      <c r="H8713">
        <f ca="1" t="shared" si="271"/>
        <v>-0.0522703987102186</v>
      </c>
    </row>
    <row r="8714" spans="7:8">
      <c r="G8714">
        <v>8705</v>
      </c>
      <c r="H8714">
        <f ca="1" t="shared" si="271"/>
        <v>0.0128127279794238</v>
      </c>
    </row>
    <row r="8715" spans="7:8">
      <c r="G8715">
        <v>8706</v>
      </c>
      <c r="H8715">
        <f ca="1" t="shared" ref="H8715:H8778" si="272">_xlfn.NORM.INV(RAND(),N$12,N$13)</f>
        <v>-0.006802244182659</v>
      </c>
    </row>
    <row r="8716" spans="7:8">
      <c r="G8716">
        <v>8707</v>
      </c>
      <c r="H8716">
        <f ca="1" t="shared" si="272"/>
        <v>0.0268382041221718</v>
      </c>
    </row>
    <row r="8717" spans="7:8">
      <c r="G8717">
        <v>8708</v>
      </c>
      <c r="H8717">
        <f ca="1" t="shared" si="272"/>
        <v>-0.0207699496026336</v>
      </c>
    </row>
    <row r="8718" spans="7:8">
      <c r="G8718">
        <v>8709</v>
      </c>
      <c r="H8718">
        <f ca="1" t="shared" si="272"/>
        <v>0.0459149710416261</v>
      </c>
    </row>
    <row r="8719" spans="7:8">
      <c r="G8719">
        <v>8710</v>
      </c>
      <c r="H8719">
        <f ca="1" t="shared" si="272"/>
        <v>-0.00868645891734913</v>
      </c>
    </row>
    <row r="8720" spans="7:8">
      <c r="G8720">
        <v>8711</v>
      </c>
      <c r="H8720">
        <f ca="1" t="shared" si="272"/>
        <v>-0.026557669264986</v>
      </c>
    </row>
    <row r="8721" spans="7:8">
      <c r="G8721">
        <v>8712</v>
      </c>
      <c r="H8721">
        <f ca="1" t="shared" si="272"/>
        <v>-0.0330194513292763</v>
      </c>
    </row>
    <row r="8722" spans="7:8">
      <c r="G8722">
        <v>8713</v>
      </c>
      <c r="H8722">
        <f ca="1" t="shared" si="272"/>
        <v>0.0597429882180058</v>
      </c>
    </row>
    <row r="8723" spans="7:8">
      <c r="G8723">
        <v>8714</v>
      </c>
      <c r="H8723">
        <f ca="1" t="shared" si="272"/>
        <v>0.00689675313495712</v>
      </c>
    </row>
    <row r="8724" spans="7:8">
      <c r="G8724">
        <v>8715</v>
      </c>
      <c r="H8724">
        <f ca="1" t="shared" si="272"/>
        <v>0.0127401084704983</v>
      </c>
    </row>
    <row r="8725" spans="7:8">
      <c r="G8725">
        <v>8716</v>
      </c>
      <c r="H8725">
        <f ca="1" t="shared" si="272"/>
        <v>0.016183661950357</v>
      </c>
    </row>
    <row r="8726" spans="7:8">
      <c r="G8726">
        <v>8717</v>
      </c>
      <c r="H8726">
        <f ca="1" t="shared" si="272"/>
        <v>0.0281489252210716</v>
      </c>
    </row>
    <row r="8727" spans="7:8">
      <c r="G8727">
        <v>8718</v>
      </c>
      <c r="H8727">
        <f ca="1" t="shared" si="272"/>
        <v>-0.0161785863503028</v>
      </c>
    </row>
    <row r="8728" spans="7:8">
      <c r="G8728">
        <v>8719</v>
      </c>
      <c r="H8728">
        <f ca="1" t="shared" si="272"/>
        <v>0.00978089974883891</v>
      </c>
    </row>
    <row r="8729" spans="7:8">
      <c r="G8729">
        <v>8720</v>
      </c>
      <c r="H8729">
        <f ca="1" t="shared" si="272"/>
        <v>-0.0104432003650447</v>
      </c>
    </row>
    <row r="8730" spans="7:8">
      <c r="G8730">
        <v>8721</v>
      </c>
      <c r="H8730">
        <f ca="1" t="shared" si="272"/>
        <v>0.00554341684237778</v>
      </c>
    </row>
    <row r="8731" spans="7:8">
      <c r="G8731">
        <v>8722</v>
      </c>
      <c r="H8731">
        <f ca="1" t="shared" si="272"/>
        <v>0.0475027928776303</v>
      </c>
    </row>
    <row r="8732" spans="7:8">
      <c r="G8732">
        <v>8723</v>
      </c>
      <c r="H8732">
        <f ca="1" t="shared" si="272"/>
        <v>-0.0373838958616725</v>
      </c>
    </row>
    <row r="8733" spans="7:8">
      <c r="G8733">
        <v>8724</v>
      </c>
      <c r="H8733">
        <f ca="1" t="shared" si="272"/>
        <v>0.0592813664978382</v>
      </c>
    </row>
    <row r="8734" spans="7:8">
      <c r="G8734">
        <v>8725</v>
      </c>
      <c r="H8734">
        <f ca="1" t="shared" si="272"/>
        <v>-0.01443773908283</v>
      </c>
    </row>
    <row r="8735" spans="7:8">
      <c r="G8735">
        <v>8726</v>
      </c>
      <c r="H8735">
        <f ca="1" t="shared" si="272"/>
        <v>0.0440487059746668</v>
      </c>
    </row>
    <row r="8736" spans="7:8">
      <c r="G8736">
        <v>8727</v>
      </c>
      <c r="H8736">
        <f ca="1" t="shared" si="272"/>
        <v>0.00379782541492063</v>
      </c>
    </row>
    <row r="8737" spans="7:8">
      <c r="G8737">
        <v>8728</v>
      </c>
      <c r="H8737">
        <f ca="1" t="shared" si="272"/>
        <v>0.0145198621585795</v>
      </c>
    </row>
    <row r="8738" spans="7:8">
      <c r="G8738">
        <v>8729</v>
      </c>
      <c r="H8738">
        <f ca="1" t="shared" si="272"/>
        <v>0.00501723473709463</v>
      </c>
    </row>
    <row r="8739" spans="7:8">
      <c r="G8739">
        <v>8730</v>
      </c>
      <c r="H8739">
        <f ca="1" t="shared" si="272"/>
        <v>-0.036489578327483</v>
      </c>
    </row>
    <row r="8740" spans="7:8">
      <c r="G8740">
        <v>8731</v>
      </c>
      <c r="H8740">
        <f ca="1" t="shared" si="272"/>
        <v>-0.0506072564117017</v>
      </c>
    </row>
    <row r="8741" spans="7:8">
      <c r="G8741">
        <v>8732</v>
      </c>
      <c r="H8741">
        <f ca="1" t="shared" si="272"/>
        <v>-0.00735730753614138</v>
      </c>
    </row>
    <row r="8742" spans="7:8">
      <c r="G8742">
        <v>8733</v>
      </c>
      <c r="H8742">
        <f ca="1" t="shared" si="272"/>
        <v>0.0296014592182342</v>
      </c>
    </row>
    <row r="8743" spans="7:8">
      <c r="G8743">
        <v>8734</v>
      </c>
      <c r="H8743">
        <f ca="1" t="shared" si="272"/>
        <v>0.00794534298433421</v>
      </c>
    </row>
    <row r="8744" spans="7:8">
      <c r="G8744">
        <v>8735</v>
      </c>
      <c r="H8744">
        <f ca="1" t="shared" si="272"/>
        <v>0.0170572839694707</v>
      </c>
    </row>
    <row r="8745" spans="7:8">
      <c r="G8745">
        <v>8736</v>
      </c>
      <c r="H8745">
        <f ca="1" t="shared" si="272"/>
        <v>-0.00739584820936243</v>
      </c>
    </row>
    <row r="8746" spans="7:8">
      <c r="G8746">
        <v>8737</v>
      </c>
      <c r="H8746">
        <f ca="1" t="shared" si="272"/>
        <v>-0.00913259684824372</v>
      </c>
    </row>
    <row r="8747" spans="7:8">
      <c r="G8747">
        <v>8738</v>
      </c>
      <c r="H8747">
        <f ca="1" t="shared" si="272"/>
        <v>0.0297220277173538</v>
      </c>
    </row>
    <row r="8748" spans="7:8">
      <c r="G8748">
        <v>8739</v>
      </c>
      <c r="H8748">
        <f ca="1" t="shared" si="272"/>
        <v>0.00638932730431477</v>
      </c>
    </row>
    <row r="8749" spans="7:8">
      <c r="G8749">
        <v>8740</v>
      </c>
      <c r="H8749">
        <f ca="1" t="shared" si="272"/>
        <v>-0.0266548741104614</v>
      </c>
    </row>
    <row r="8750" spans="7:8">
      <c r="G8750">
        <v>8741</v>
      </c>
      <c r="H8750">
        <f ca="1" t="shared" si="272"/>
        <v>-0.0252246048150249</v>
      </c>
    </row>
    <row r="8751" spans="7:8">
      <c r="G8751">
        <v>8742</v>
      </c>
      <c r="H8751">
        <f ca="1" t="shared" si="272"/>
        <v>-0.0214967831143718</v>
      </c>
    </row>
    <row r="8752" spans="7:8">
      <c r="G8752">
        <v>8743</v>
      </c>
      <c r="H8752">
        <f ca="1" t="shared" si="272"/>
        <v>0.034704170856684</v>
      </c>
    </row>
    <row r="8753" spans="7:8">
      <c r="G8753">
        <v>8744</v>
      </c>
      <c r="H8753">
        <f ca="1" t="shared" si="272"/>
        <v>0.00875411841961322</v>
      </c>
    </row>
    <row r="8754" spans="7:8">
      <c r="G8754">
        <v>8745</v>
      </c>
      <c r="H8754">
        <f ca="1" t="shared" si="272"/>
        <v>0.0219039909036174</v>
      </c>
    </row>
    <row r="8755" spans="7:8">
      <c r="G8755">
        <v>8746</v>
      </c>
      <c r="H8755">
        <f ca="1" t="shared" si="272"/>
        <v>-0.0175907876472677</v>
      </c>
    </row>
    <row r="8756" spans="7:8">
      <c r="G8756">
        <v>8747</v>
      </c>
      <c r="H8756">
        <f ca="1" t="shared" si="272"/>
        <v>0.0170771342485835</v>
      </c>
    </row>
    <row r="8757" spans="7:8">
      <c r="G8757">
        <v>8748</v>
      </c>
      <c r="H8757">
        <f ca="1" t="shared" si="272"/>
        <v>0.0300775557621535</v>
      </c>
    </row>
    <row r="8758" spans="7:8">
      <c r="G8758">
        <v>8749</v>
      </c>
      <c r="H8758">
        <f ca="1" t="shared" si="272"/>
        <v>0.0452959364032474</v>
      </c>
    </row>
    <row r="8759" spans="7:8">
      <c r="G8759">
        <v>8750</v>
      </c>
      <c r="H8759">
        <f ca="1" t="shared" si="272"/>
        <v>0.0142860408511896</v>
      </c>
    </row>
    <row r="8760" spans="7:8">
      <c r="G8760">
        <v>8751</v>
      </c>
      <c r="H8760">
        <f ca="1" t="shared" si="272"/>
        <v>-0.019139397436187</v>
      </c>
    </row>
    <row r="8761" spans="7:8">
      <c r="G8761">
        <v>8752</v>
      </c>
      <c r="H8761">
        <f ca="1" t="shared" si="272"/>
        <v>-0.0228984986531281</v>
      </c>
    </row>
    <row r="8762" spans="7:8">
      <c r="G8762">
        <v>8753</v>
      </c>
      <c r="H8762">
        <f ca="1" t="shared" si="272"/>
        <v>0.0165206998160648</v>
      </c>
    </row>
    <row r="8763" spans="7:8">
      <c r="G8763">
        <v>8754</v>
      </c>
      <c r="H8763">
        <f ca="1" t="shared" si="272"/>
        <v>0.0154597870875029</v>
      </c>
    </row>
    <row r="8764" spans="7:8">
      <c r="G8764">
        <v>8755</v>
      </c>
      <c r="H8764">
        <f ca="1" t="shared" si="272"/>
        <v>-0.037571162937721</v>
      </c>
    </row>
    <row r="8765" spans="7:8">
      <c r="G8765">
        <v>8756</v>
      </c>
      <c r="H8765">
        <f ca="1" t="shared" si="272"/>
        <v>-0.0125848773512078</v>
      </c>
    </row>
    <row r="8766" spans="7:8">
      <c r="G8766">
        <v>8757</v>
      </c>
      <c r="H8766">
        <f ca="1" t="shared" si="272"/>
        <v>-0.0217625860325497</v>
      </c>
    </row>
    <row r="8767" spans="7:8">
      <c r="G8767">
        <v>8758</v>
      </c>
      <c r="H8767">
        <f ca="1" t="shared" si="272"/>
        <v>-0.00626229901088131</v>
      </c>
    </row>
    <row r="8768" spans="7:8">
      <c r="G8768">
        <v>8759</v>
      </c>
      <c r="H8768">
        <f ca="1" t="shared" si="272"/>
        <v>-0.0241740952772583</v>
      </c>
    </row>
    <row r="8769" spans="7:8">
      <c r="G8769">
        <v>8760</v>
      </c>
      <c r="H8769">
        <f ca="1" t="shared" si="272"/>
        <v>-0.0248196729005596</v>
      </c>
    </row>
    <row r="8770" spans="7:8">
      <c r="G8770">
        <v>8761</v>
      </c>
      <c r="H8770">
        <f ca="1" t="shared" si="272"/>
        <v>0.0238120366674489</v>
      </c>
    </row>
    <row r="8771" spans="7:8">
      <c r="G8771">
        <v>8762</v>
      </c>
      <c r="H8771">
        <f ca="1" t="shared" si="272"/>
        <v>0.00202501091208674</v>
      </c>
    </row>
    <row r="8772" spans="7:8">
      <c r="G8772">
        <v>8763</v>
      </c>
      <c r="H8772">
        <f ca="1" t="shared" si="272"/>
        <v>-0.0112866119830759</v>
      </c>
    </row>
    <row r="8773" spans="7:8">
      <c r="G8773">
        <v>8764</v>
      </c>
      <c r="H8773">
        <f ca="1" t="shared" si="272"/>
        <v>-0.00584328639968865</v>
      </c>
    </row>
    <row r="8774" spans="7:8">
      <c r="G8774">
        <v>8765</v>
      </c>
      <c r="H8774">
        <f ca="1" t="shared" si="272"/>
        <v>0.0469593954482297</v>
      </c>
    </row>
    <row r="8775" spans="7:8">
      <c r="G8775">
        <v>8766</v>
      </c>
      <c r="H8775">
        <f ca="1" t="shared" si="272"/>
        <v>-0.0378869199472897</v>
      </c>
    </row>
    <row r="8776" spans="7:8">
      <c r="G8776">
        <v>8767</v>
      </c>
      <c r="H8776">
        <f ca="1" t="shared" si="272"/>
        <v>-0.026424113429615</v>
      </c>
    </row>
    <row r="8777" spans="7:8">
      <c r="G8777">
        <v>8768</v>
      </c>
      <c r="H8777">
        <f ca="1" t="shared" si="272"/>
        <v>-0.019455446203519</v>
      </c>
    </row>
    <row r="8778" spans="7:8">
      <c r="G8778">
        <v>8769</v>
      </c>
      <c r="H8778">
        <f ca="1" t="shared" si="272"/>
        <v>-0.00718063646026488</v>
      </c>
    </row>
    <row r="8779" spans="7:8">
      <c r="G8779">
        <v>8770</v>
      </c>
      <c r="H8779">
        <f ca="1" t="shared" ref="H8779:H8842" si="273">_xlfn.NORM.INV(RAND(),N$12,N$13)</f>
        <v>0.0284759953688982</v>
      </c>
    </row>
    <row r="8780" spans="7:8">
      <c r="G8780">
        <v>8771</v>
      </c>
      <c r="H8780">
        <f ca="1" t="shared" si="273"/>
        <v>0.0353897719078543</v>
      </c>
    </row>
    <row r="8781" spans="7:8">
      <c r="G8781">
        <v>8772</v>
      </c>
      <c r="H8781">
        <f ca="1" t="shared" si="273"/>
        <v>-0.0209441996592813</v>
      </c>
    </row>
    <row r="8782" spans="7:8">
      <c r="G8782">
        <v>8773</v>
      </c>
      <c r="H8782">
        <f ca="1" t="shared" si="273"/>
        <v>0.0154671571025443</v>
      </c>
    </row>
    <row r="8783" spans="7:8">
      <c r="G8783">
        <v>8774</v>
      </c>
      <c r="H8783">
        <f ca="1" t="shared" si="273"/>
        <v>-0.032446518166872</v>
      </c>
    </row>
    <row r="8784" spans="7:8">
      <c r="G8784">
        <v>8775</v>
      </c>
      <c r="H8784">
        <f ca="1" t="shared" si="273"/>
        <v>0.0184850140470863</v>
      </c>
    </row>
    <row r="8785" spans="7:8">
      <c r="G8785">
        <v>8776</v>
      </c>
      <c r="H8785">
        <f ca="1" t="shared" si="273"/>
        <v>-0.00930419571959627</v>
      </c>
    </row>
    <row r="8786" spans="7:8">
      <c r="G8786">
        <v>8777</v>
      </c>
      <c r="H8786">
        <f ca="1" t="shared" si="273"/>
        <v>-0.0108860223154031</v>
      </c>
    </row>
    <row r="8787" spans="7:8">
      <c r="G8787">
        <v>8778</v>
      </c>
      <c r="H8787">
        <f ca="1" t="shared" si="273"/>
        <v>0.00287509802594766</v>
      </c>
    </row>
    <row r="8788" spans="7:8">
      <c r="G8788">
        <v>8779</v>
      </c>
      <c r="H8788">
        <f ca="1" t="shared" si="273"/>
        <v>-0.0233548603932219</v>
      </c>
    </row>
    <row r="8789" spans="7:8">
      <c r="G8789">
        <v>8780</v>
      </c>
      <c r="H8789">
        <f ca="1" t="shared" si="273"/>
        <v>0.0724848461892511</v>
      </c>
    </row>
    <row r="8790" spans="7:8">
      <c r="G8790">
        <v>8781</v>
      </c>
      <c r="H8790">
        <f ca="1" t="shared" si="273"/>
        <v>-0.00211006968930186</v>
      </c>
    </row>
    <row r="8791" spans="7:8">
      <c r="G8791">
        <v>8782</v>
      </c>
      <c r="H8791">
        <f ca="1" t="shared" si="273"/>
        <v>0.0201378629040921</v>
      </c>
    </row>
    <row r="8792" spans="7:8">
      <c r="G8792">
        <v>8783</v>
      </c>
      <c r="H8792">
        <f ca="1" t="shared" si="273"/>
        <v>0.000649808492687237</v>
      </c>
    </row>
    <row r="8793" spans="7:8">
      <c r="G8793">
        <v>8784</v>
      </c>
      <c r="H8793">
        <f ca="1" t="shared" si="273"/>
        <v>0.0208801420552761</v>
      </c>
    </row>
    <row r="8794" spans="7:8">
      <c r="G8794">
        <v>8785</v>
      </c>
      <c r="H8794">
        <f ca="1" t="shared" si="273"/>
        <v>0.0015333336126025</v>
      </c>
    </row>
    <row r="8795" spans="7:8">
      <c r="G8795">
        <v>8786</v>
      </c>
      <c r="H8795">
        <f ca="1" t="shared" si="273"/>
        <v>0.00989206716261852</v>
      </c>
    </row>
    <row r="8796" spans="7:8">
      <c r="G8796">
        <v>8787</v>
      </c>
      <c r="H8796">
        <f ca="1" t="shared" si="273"/>
        <v>0.00306820927339364</v>
      </c>
    </row>
    <row r="8797" spans="7:8">
      <c r="G8797">
        <v>8788</v>
      </c>
      <c r="H8797">
        <f ca="1" t="shared" si="273"/>
        <v>0.0729896338439538</v>
      </c>
    </row>
    <row r="8798" spans="7:8">
      <c r="G8798">
        <v>8789</v>
      </c>
      <c r="H8798">
        <f ca="1" t="shared" si="273"/>
        <v>0.0495639617379882</v>
      </c>
    </row>
    <row r="8799" spans="7:8">
      <c r="G8799">
        <v>8790</v>
      </c>
      <c r="H8799">
        <f ca="1" t="shared" si="273"/>
        <v>0.0238518879827305</v>
      </c>
    </row>
    <row r="8800" spans="7:8">
      <c r="G8800">
        <v>8791</v>
      </c>
      <c r="H8800">
        <f ca="1" t="shared" si="273"/>
        <v>0.0163442700190768</v>
      </c>
    </row>
    <row r="8801" spans="7:8">
      <c r="G8801">
        <v>8792</v>
      </c>
      <c r="H8801">
        <f ca="1" t="shared" si="273"/>
        <v>-0.0628411475822044</v>
      </c>
    </row>
    <row r="8802" spans="7:8">
      <c r="G8802">
        <v>8793</v>
      </c>
      <c r="H8802">
        <f ca="1" t="shared" si="273"/>
        <v>-0.0261120913211362</v>
      </c>
    </row>
    <row r="8803" spans="7:8">
      <c r="G8803">
        <v>8794</v>
      </c>
      <c r="H8803">
        <f ca="1" t="shared" si="273"/>
        <v>0.0221882528372109</v>
      </c>
    </row>
    <row r="8804" spans="7:8">
      <c r="G8804">
        <v>8795</v>
      </c>
      <c r="H8804">
        <f ca="1" t="shared" si="273"/>
        <v>-0.00478109044052195</v>
      </c>
    </row>
    <row r="8805" spans="7:8">
      <c r="G8805">
        <v>8796</v>
      </c>
      <c r="H8805">
        <f ca="1" t="shared" si="273"/>
        <v>-0.00674501847380564</v>
      </c>
    </row>
    <row r="8806" spans="7:8">
      <c r="G8806">
        <v>8797</v>
      </c>
      <c r="H8806">
        <f ca="1" t="shared" si="273"/>
        <v>0.0167554815193344</v>
      </c>
    </row>
    <row r="8807" spans="7:8">
      <c r="G8807">
        <v>8798</v>
      </c>
      <c r="H8807">
        <f ca="1" t="shared" si="273"/>
        <v>-0.0112261408963703</v>
      </c>
    </row>
    <row r="8808" spans="7:8">
      <c r="G8808">
        <v>8799</v>
      </c>
      <c r="H8808">
        <f ca="1" t="shared" si="273"/>
        <v>0.0240767243289081</v>
      </c>
    </row>
    <row r="8809" spans="7:8">
      <c r="G8809">
        <v>8800</v>
      </c>
      <c r="H8809">
        <f ca="1" t="shared" si="273"/>
        <v>-0.00697082169380586</v>
      </c>
    </row>
    <row r="8810" spans="7:8">
      <c r="G8810">
        <v>8801</v>
      </c>
      <c r="H8810">
        <f ca="1" t="shared" si="273"/>
        <v>0.0123751017801715</v>
      </c>
    </row>
    <row r="8811" spans="7:8">
      <c r="G8811">
        <v>8802</v>
      </c>
      <c r="H8811">
        <f ca="1" t="shared" si="273"/>
        <v>-0.0284284049282863</v>
      </c>
    </row>
    <row r="8812" spans="7:8">
      <c r="G8812">
        <v>8803</v>
      </c>
      <c r="H8812">
        <f ca="1" t="shared" si="273"/>
        <v>0.00604859504123985</v>
      </c>
    </row>
    <row r="8813" spans="7:8">
      <c r="G8813">
        <v>8804</v>
      </c>
      <c r="H8813">
        <f ca="1" t="shared" si="273"/>
        <v>0.031215706043202</v>
      </c>
    </row>
    <row r="8814" spans="7:8">
      <c r="G8814">
        <v>8805</v>
      </c>
      <c r="H8814">
        <f ca="1" t="shared" si="273"/>
        <v>-0.00991634963446228</v>
      </c>
    </row>
    <row r="8815" spans="7:8">
      <c r="G8815">
        <v>8806</v>
      </c>
      <c r="H8815">
        <f ca="1" t="shared" si="273"/>
        <v>-0.0252574989535512</v>
      </c>
    </row>
    <row r="8816" spans="7:8">
      <c r="G8816">
        <v>8807</v>
      </c>
      <c r="H8816">
        <f ca="1" t="shared" si="273"/>
        <v>0.016151777937191</v>
      </c>
    </row>
    <row r="8817" spans="7:8">
      <c r="G8817">
        <v>8808</v>
      </c>
      <c r="H8817">
        <f ca="1" t="shared" si="273"/>
        <v>-0.0329581145660699</v>
      </c>
    </row>
    <row r="8818" spans="7:8">
      <c r="G8818">
        <v>8809</v>
      </c>
      <c r="H8818">
        <f ca="1" t="shared" si="273"/>
        <v>0.00877337023435467</v>
      </c>
    </row>
    <row r="8819" spans="7:8">
      <c r="G8819">
        <v>8810</v>
      </c>
      <c r="H8819">
        <f ca="1" t="shared" si="273"/>
        <v>0.00751818756533689</v>
      </c>
    </row>
    <row r="8820" spans="7:8">
      <c r="G8820">
        <v>8811</v>
      </c>
      <c r="H8820">
        <f ca="1" t="shared" si="273"/>
        <v>0.00141817821334114</v>
      </c>
    </row>
    <row r="8821" spans="7:8">
      <c r="G8821">
        <v>8812</v>
      </c>
      <c r="H8821">
        <f ca="1" t="shared" si="273"/>
        <v>0.0083396735901045</v>
      </c>
    </row>
    <row r="8822" spans="7:8">
      <c r="G8822">
        <v>8813</v>
      </c>
      <c r="H8822">
        <f ca="1" t="shared" si="273"/>
        <v>0.0642581791094509</v>
      </c>
    </row>
    <row r="8823" spans="7:8">
      <c r="G8823">
        <v>8814</v>
      </c>
      <c r="H8823">
        <f ca="1" t="shared" si="273"/>
        <v>0.0645901180571946</v>
      </c>
    </row>
    <row r="8824" spans="7:8">
      <c r="G8824">
        <v>8815</v>
      </c>
      <c r="H8824">
        <f ca="1" t="shared" si="273"/>
        <v>-0.0330323376277903</v>
      </c>
    </row>
    <row r="8825" spans="7:8">
      <c r="G8825">
        <v>8816</v>
      </c>
      <c r="H8825">
        <f ca="1" t="shared" si="273"/>
        <v>0.0555443052155019</v>
      </c>
    </row>
    <row r="8826" spans="7:8">
      <c r="G8826">
        <v>8817</v>
      </c>
      <c r="H8826">
        <f ca="1" t="shared" si="273"/>
        <v>0.0301510800484823</v>
      </c>
    </row>
    <row r="8827" spans="7:8">
      <c r="G8827">
        <v>8818</v>
      </c>
      <c r="H8827">
        <f ca="1" t="shared" si="273"/>
        <v>-0.0272275348790395</v>
      </c>
    </row>
    <row r="8828" spans="7:8">
      <c r="G8828">
        <v>8819</v>
      </c>
      <c r="H8828">
        <f ca="1" t="shared" si="273"/>
        <v>0.0241512011344075</v>
      </c>
    </row>
    <row r="8829" spans="7:8">
      <c r="G8829">
        <v>8820</v>
      </c>
      <c r="H8829">
        <f ca="1" t="shared" si="273"/>
        <v>0.0354581571856656</v>
      </c>
    </row>
    <row r="8830" spans="7:8">
      <c r="G8830">
        <v>8821</v>
      </c>
      <c r="H8830">
        <f ca="1" t="shared" si="273"/>
        <v>0.0403068030659669</v>
      </c>
    </row>
    <row r="8831" spans="7:8">
      <c r="G8831">
        <v>8822</v>
      </c>
      <c r="H8831">
        <f ca="1" t="shared" si="273"/>
        <v>-0.0289528895051889</v>
      </c>
    </row>
    <row r="8832" spans="7:8">
      <c r="G8832">
        <v>8823</v>
      </c>
      <c r="H8832">
        <f ca="1" t="shared" si="273"/>
        <v>0.0150332637673254</v>
      </c>
    </row>
    <row r="8833" spans="7:8">
      <c r="G8833">
        <v>8824</v>
      </c>
      <c r="H8833">
        <f ca="1" t="shared" si="273"/>
        <v>-0.0552225173852498</v>
      </c>
    </row>
    <row r="8834" spans="7:8">
      <c r="G8834">
        <v>8825</v>
      </c>
      <c r="H8834">
        <f ca="1" t="shared" si="273"/>
        <v>0.0105220498095557</v>
      </c>
    </row>
    <row r="8835" spans="7:8">
      <c r="G8835">
        <v>8826</v>
      </c>
      <c r="H8835">
        <f ca="1" t="shared" si="273"/>
        <v>-0.0020775563001292</v>
      </c>
    </row>
    <row r="8836" spans="7:8">
      <c r="G8836">
        <v>8827</v>
      </c>
      <c r="H8836">
        <f ca="1" t="shared" si="273"/>
        <v>0.0368793800408918</v>
      </c>
    </row>
    <row r="8837" spans="7:8">
      <c r="G8837">
        <v>8828</v>
      </c>
      <c r="H8837">
        <f ca="1" t="shared" si="273"/>
        <v>0.00981028136561018</v>
      </c>
    </row>
    <row r="8838" spans="7:8">
      <c r="G8838">
        <v>8829</v>
      </c>
      <c r="H8838">
        <f ca="1" t="shared" si="273"/>
        <v>0.0136990868282668</v>
      </c>
    </row>
    <row r="8839" spans="7:8">
      <c r="G8839">
        <v>8830</v>
      </c>
      <c r="H8839">
        <f ca="1" t="shared" si="273"/>
        <v>0.0289602254898351</v>
      </c>
    </row>
    <row r="8840" spans="7:8">
      <c r="G8840">
        <v>8831</v>
      </c>
      <c r="H8840">
        <f ca="1" t="shared" si="273"/>
        <v>-0.0371548216099272</v>
      </c>
    </row>
    <row r="8841" spans="7:8">
      <c r="G8841">
        <v>8832</v>
      </c>
      <c r="H8841">
        <f ca="1" t="shared" si="273"/>
        <v>0.037818478236037</v>
      </c>
    </row>
    <row r="8842" spans="7:8">
      <c r="G8842">
        <v>8833</v>
      </c>
      <c r="H8842">
        <f ca="1" t="shared" si="273"/>
        <v>0.0549798973093391</v>
      </c>
    </row>
    <row r="8843" spans="7:8">
      <c r="G8843">
        <v>8834</v>
      </c>
      <c r="H8843">
        <f ca="1" t="shared" ref="H8843:H8906" si="274">_xlfn.NORM.INV(RAND(),N$12,N$13)</f>
        <v>0.046272917966178</v>
      </c>
    </row>
    <row r="8844" spans="7:8">
      <c r="G8844">
        <v>8835</v>
      </c>
      <c r="H8844">
        <f ca="1" t="shared" si="274"/>
        <v>-0.0101352799742779</v>
      </c>
    </row>
    <row r="8845" spans="7:8">
      <c r="G8845">
        <v>8836</v>
      </c>
      <c r="H8845">
        <f ca="1" t="shared" si="274"/>
        <v>-0.0252876102644877</v>
      </c>
    </row>
    <row r="8846" spans="7:8">
      <c r="G8846">
        <v>8837</v>
      </c>
      <c r="H8846">
        <f ca="1" t="shared" si="274"/>
        <v>0.0167757796695307</v>
      </c>
    </row>
    <row r="8847" spans="7:8">
      <c r="G8847">
        <v>8838</v>
      </c>
      <c r="H8847">
        <f ca="1" t="shared" si="274"/>
        <v>-0.0275425552130493</v>
      </c>
    </row>
    <row r="8848" spans="7:8">
      <c r="G8848">
        <v>8839</v>
      </c>
      <c r="H8848">
        <f ca="1" t="shared" si="274"/>
        <v>-0.000440900782962713</v>
      </c>
    </row>
    <row r="8849" spans="7:8">
      <c r="G8849">
        <v>8840</v>
      </c>
      <c r="H8849">
        <f ca="1" t="shared" si="274"/>
        <v>0.0413782328994113</v>
      </c>
    </row>
    <row r="8850" spans="7:8">
      <c r="G8850">
        <v>8841</v>
      </c>
      <c r="H8850">
        <f ca="1" t="shared" si="274"/>
        <v>-0.000468809889358298</v>
      </c>
    </row>
    <row r="8851" spans="7:8">
      <c r="G8851">
        <v>8842</v>
      </c>
      <c r="H8851">
        <f ca="1" t="shared" si="274"/>
        <v>0.0176311874468434</v>
      </c>
    </row>
    <row r="8852" spans="7:8">
      <c r="G8852">
        <v>8843</v>
      </c>
      <c r="H8852">
        <f ca="1" t="shared" si="274"/>
        <v>0.0062584003216922</v>
      </c>
    </row>
    <row r="8853" spans="7:8">
      <c r="G8853">
        <v>8844</v>
      </c>
      <c r="H8853">
        <f ca="1" t="shared" si="274"/>
        <v>0.0277875837864994</v>
      </c>
    </row>
    <row r="8854" spans="7:8">
      <c r="G8854">
        <v>8845</v>
      </c>
      <c r="H8854">
        <f ca="1" t="shared" si="274"/>
        <v>-0.0105976143537385</v>
      </c>
    </row>
    <row r="8855" spans="7:8">
      <c r="G8855">
        <v>8846</v>
      </c>
      <c r="H8855">
        <f ca="1" t="shared" si="274"/>
        <v>-0.0112424534625887</v>
      </c>
    </row>
    <row r="8856" spans="7:8">
      <c r="G8856">
        <v>8847</v>
      </c>
      <c r="H8856">
        <f ca="1" t="shared" si="274"/>
        <v>0.00264717986784959</v>
      </c>
    </row>
    <row r="8857" spans="7:8">
      <c r="G8857">
        <v>8848</v>
      </c>
      <c r="H8857">
        <f ca="1" t="shared" si="274"/>
        <v>0.0161330896335907</v>
      </c>
    </row>
    <row r="8858" spans="7:8">
      <c r="G8858">
        <v>8849</v>
      </c>
      <c r="H8858">
        <f ca="1" t="shared" si="274"/>
        <v>-0.014504982887031</v>
      </c>
    </row>
    <row r="8859" spans="7:8">
      <c r="G8859">
        <v>8850</v>
      </c>
      <c r="H8859">
        <f ca="1" t="shared" si="274"/>
        <v>0.0385823276222791</v>
      </c>
    </row>
    <row r="8860" spans="7:8">
      <c r="G8860">
        <v>8851</v>
      </c>
      <c r="H8860">
        <f ca="1" t="shared" si="274"/>
        <v>0.0705799102607801</v>
      </c>
    </row>
    <row r="8861" spans="7:8">
      <c r="G8861">
        <v>8852</v>
      </c>
      <c r="H8861">
        <f ca="1" t="shared" si="274"/>
        <v>0.0121222970949403</v>
      </c>
    </row>
    <row r="8862" spans="7:8">
      <c r="G8862">
        <v>8853</v>
      </c>
      <c r="H8862">
        <f ca="1" t="shared" si="274"/>
        <v>-0.0246484471897015</v>
      </c>
    </row>
    <row r="8863" spans="7:8">
      <c r="G8863">
        <v>8854</v>
      </c>
      <c r="H8863">
        <f ca="1" t="shared" si="274"/>
        <v>0.00407362120739157</v>
      </c>
    </row>
    <row r="8864" spans="7:8">
      <c r="G8864">
        <v>8855</v>
      </c>
      <c r="H8864">
        <f ca="1" t="shared" si="274"/>
        <v>-0.0146234374724577</v>
      </c>
    </row>
    <row r="8865" spans="7:8">
      <c r="G8865">
        <v>8856</v>
      </c>
      <c r="H8865">
        <f ca="1" t="shared" si="274"/>
        <v>0.0489688019240056</v>
      </c>
    </row>
    <row r="8866" spans="7:8">
      <c r="G8866">
        <v>8857</v>
      </c>
      <c r="H8866">
        <f ca="1" t="shared" si="274"/>
        <v>0.085900058624117</v>
      </c>
    </row>
    <row r="8867" spans="7:8">
      <c r="G8867">
        <v>8858</v>
      </c>
      <c r="H8867">
        <f ca="1" t="shared" si="274"/>
        <v>0.0362399908022605</v>
      </c>
    </row>
    <row r="8868" spans="7:8">
      <c r="G8868">
        <v>8859</v>
      </c>
      <c r="H8868">
        <f ca="1" t="shared" si="274"/>
        <v>0.0163771031733338</v>
      </c>
    </row>
    <row r="8869" spans="7:8">
      <c r="G8869">
        <v>8860</v>
      </c>
      <c r="H8869">
        <f ca="1" t="shared" si="274"/>
        <v>-0.0465598608104456</v>
      </c>
    </row>
    <row r="8870" spans="7:8">
      <c r="G8870">
        <v>8861</v>
      </c>
      <c r="H8870">
        <f ca="1" t="shared" si="274"/>
        <v>0.0387036259176449</v>
      </c>
    </row>
    <row r="8871" spans="7:8">
      <c r="G8871">
        <v>8862</v>
      </c>
      <c r="H8871">
        <f ca="1" t="shared" si="274"/>
        <v>-0.014555086254366</v>
      </c>
    </row>
    <row r="8872" spans="7:8">
      <c r="G8872">
        <v>8863</v>
      </c>
      <c r="H8872">
        <f ca="1" t="shared" si="274"/>
        <v>-0.0374930210316355</v>
      </c>
    </row>
    <row r="8873" spans="7:8">
      <c r="G8873">
        <v>8864</v>
      </c>
      <c r="H8873">
        <f ca="1" t="shared" si="274"/>
        <v>-0.00733776689267506</v>
      </c>
    </row>
    <row r="8874" spans="7:8">
      <c r="G8874">
        <v>8865</v>
      </c>
      <c r="H8874">
        <f ca="1" t="shared" si="274"/>
        <v>-0.0271892063030371</v>
      </c>
    </row>
    <row r="8875" spans="7:8">
      <c r="G8875">
        <v>8866</v>
      </c>
      <c r="H8875">
        <f ca="1" t="shared" si="274"/>
        <v>-0.0291896723008843</v>
      </c>
    </row>
    <row r="8876" spans="7:8">
      <c r="G8876">
        <v>8867</v>
      </c>
      <c r="H8876">
        <f ca="1" t="shared" si="274"/>
        <v>0.00831373104908528</v>
      </c>
    </row>
    <row r="8877" spans="7:8">
      <c r="G8877">
        <v>8868</v>
      </c>
      <c r="H8877">
        <f ca="1" t="shared" si="274"/>
        <v>0.0242547282132966</v>
      </c>
    </row>
    <row r="8878" spans="7:8">
      <c r="G8878">
        <v>8869</v>
      </c>
      <c r="H8878">
        <f ca="1" t="shared" si="274"/>
        <v>-0.00374877370237659</v>
      </c>
    </row>
    <row r="8879" spans="7:8">
      <c r="G8879">
        <v>8870</v>
      </c>
      <c r="H8879">
        <f ca="1" t="shared" si="274"/>
        <v>0.00621309214518145</v>
      </c>
    </row>
    <row r="8880" spans="7:8">
      <c r="G8880">
        <v>8871</v>
      </c>
      <c r="H8880">
        <f ca="1" t="shared" si="274"/>
        <v>0.111072775407546</v>
      </c>
    </row>
    <row r="8881" spans="7:8">
      <c r="G8881">
        <v>8872</v>
      </c>
      <c r="H8881">
        <f ca="1" t="shared" si="274"/>
        <v>0.0134449288739443</v>
      </c>
    </row>
    <row r="8882" spans="7:8">
      <c r="G8882">
        <v>8873</v>
      </c>
      <c r="H8882">
        <f ca="1" t="shared" si="274"/>
        <v>-0.000861895522411594</v>
      </c>
    </row>
    <row r="8883" spans="7:8">
      <c r="G8883">
        <v>8874</v>
      </c>
      <c r="H8883">
        <f ca="1" t="shared" si="274"/>
        <v>-0.0141838488875148</v>
      </c>
    </row>
    <row r="8884" spans="7:8">
      <c r="G8884">
        <v>8875</v>
      </c>
      <c r="H8884">
        <f ca="1" t="shared" si="274"/>
        <v>-0.0115059440881517</v>
      </c>
    </row>
    <row r="8885" spans="7:8">
      <c r="G8885">
        <v>8876</v>
      </c>
      <c r="H8885">
        <f ca="1" t="shared" si="274"/>
        <v>0.00505173319168494</v>
      </c>
    </row>
    <row r="8886" spans="7:8">
      <c r="G8886">
        <v>8877</v>
      </c>
      <c r="H8886">
        <f ca="1" t="shared" si="274"/>
        <v>-0.0138428493532077</v>
      </c>
    </row>
    <row r="8887" spans="7:8">
      <c r="G8887">
        <v>8878</v>
      </c>
      <c r="H8887">
        <f ca="1" t="shared" si="274"/>
        <v>-0.0154635849920418</v>
      </c>
    </row>
    <row r="8888" spans="7:8">
      <c r="G8888">
        <v>8879</v>
      </c>
      <c r="H8888">
        <f ca="1" t="shared" si="274"/>
        <v>0.0131588972436383</v>
      </c>
    </row>
    <row r="8889" spans="7:8">
      <c r="G8889">
        <v>8880</v>
      </c>
      <c r="H8889">
        <f ca="1" t="shared" si="274"/>
        <v>0.003693072798168</v>
      </c>
    </row>
    <row r="8890" spans="7:8">
      <c r="G8890">
        <v>8881</v>
      </c>
      <c r="H8890">
        <f ca="1" t="shared" si="274"/>
        <v>0.0182469618570726</v>
      </c>
    </row>
    <row r="8891" spans="7:8">
      <c r="G8891">
        <v>8882</v>
      </c>
      <c r="H8891">
        <f ca="1" t="shared" si="274"/>
        <v>-0.00669980967473704</v>
      </c>
    </row>
    <row r="8892" spans="7:8">
      <c r="G8892">
        <v>8883</v>
      </c>
      <c r="H8892">
        <f ca="1" t="shared" si="274"/>
        <v>0.00351160706376248</v>
      </c>
    </row>
    <row r="8893" spans="7:8">
      <c r="G8893">
        <v>8884</v>
      </c>
      <c r="H8893">
        <f ca="1" t="shared" si="274"/>
        <v>0.0190429404857067</v>
      </c>
    </row>
    <row r="8894" spans="7:8">
      <c r="G8894">
        <v>8885</v>
      </c>
      <c r="H8894">
        <f ca="1" t="shared" si="274"/>
        <v>0.000222209676849829</v>
      </c>
    </row>
    <row r="8895" spans="7:8">
      <c r="G8895">
        <v>8886</v>
      </c>
      <c r="H8895">
        <f ca="1" t="shared" si="274"/>
        <v>0.00117543045261934</v>
      </c>
    </row>
    <row r="8896" spans="7:8">
      <c r="G8896">
        <v>8887</v>
      </c>
      <c r="H8896">
        <f ca="1" t="shared" si="274"/>
        <v>-0.0560226948435518</v>
      </c>
    </row>
    <row r="8897" spans="7:8">
      <c r="G8897">
        <v>8888</v>
      </c>
      <c r="H8897">
        <f ca="1" t="shared" si="274"/>
        <v>0.0161583915143087</v>
      </c>
    </row>
    <row r="8898" spans="7:8">
      <c r="G8898">
        <v>8889</v>
      </c>
      <c r="H8898">
        <f ca="1" t="shared" si="274"/>
        <v>0.039803921999085</v>
      </c>
    </row>
    <row r="8899" spans="7:8">
      <c r="G8899">
        <v>8890</v>
      </c>
      <c r="H8899">
        <f ca="1" t="shared" si="274"/>
        <v>0.0034883273714595</v>
      </c>
    </row>
    <row r="8900" spans="7:8">
      <c r="G8900">
        <v>8891</v>
      </c>
      <c r="H8900">
        <f ca="1" t="shared" si="274"/>
        <v>-0.0580398818737492</v>
      </c>
    </row>
    <row r="8901" spans="7:8">
      <c r="G8901">
        <v>8892</v>
      </c>
      <c r="H8901">
        <f ca="1" t="shared" si="274"/>
        <v>0.0232395606055425</v>
      </c>
    </row>
    <row r="8902" spans="7:8">
      <c r="G8902">
        <v>8893</v>
      </c>
      <c r="H8902">
        <f ca="1" t="shared" si="274"/>
        <v>0.0320455703676938</v>
      </c>
    </row>
    <row r="8903" spans="7:8">
      <c r="G8903">
        <v>8894</v>
      </c>
      <c r="H8903">
        <f ca="1" t="shared" si="274"/>
        <v>0.00911692930804768</v>
      </c>
    </row>
    <row r="8904" spans="7:8">
      <c r="G8904">
        <v>8895</v>
      </c>
      <c r="H8904">
        <f ca="1" t="shared" si="274"/>
        <v>-0.0174410881695524</v>
      </c>
    </row>
    <row r="8905" spans="7:8">
      <c r="G8905">
        <v>8896</v>
      </c>
      <c r="H8905">
        <f ca="1" t="shared" si="274"/>
        <v>-0.00882696324066853</v>
      </c>
    </row>
    <row r="8906" spans="7:8">
      <c r="G8906">
        <v>8897</v>
      </c>
      <c r="H8906">
        <f ca="1" t="shared" si="274"/>
        <v>-0.0461833577870419</v>
      </c>
    </row>
    <row r="8907" spans="7:8">
      <c r="G8907">
        <v>8898</v>
      </c>
      <c r="H8907">
        <f ca="1" t="shared" ref="H8907:H8970" si="275">_xlfn.NORM.INV(RAND(),N$12,N$13)</f>
        <v>-0.0271368995230783</v>
      </c>
    </row>
    <row r="8908" spans="7:8">
      <c r="G8908">
        <v>8899</v>
      </c>
      <c r="H8908">
        <f ca="1" t="shared" si="275"/>
        <v>0.025054033796552</v>
      </c>
    </row>
    <row r="8909" spans="7:8">
      <c r="G8909">
        <v>8900</v>
      </c>
      <c r="H8909">
        <f ca="1" t="shared" si="275"/>
        <v>0.0164278157234415</v>
      </c>
    </row>
    <row r="8910" spans="7:8">
      <c r="G8910">
        <v>8901</v>
      </c>
      <c r="H8910">
        <f ca="1" t="shared" si="275"/>
        <v>-0.0289323708844827</v>
      </c>
    </row>
    <row r="8911" spans="7:8">
      <c r="G8911">
        <v>8902</v>
      </c>
      <c r="H8911">
        <f ca="1" t="shared" si="275"/>
        <v>-0.0112451943890911</v>
      </c>
    </row>
    <row r="8912" spans="7:8">
      <c r="G8912">
        <v>8903</v>
      </c>
      <c r="H8912">
        <f ca="1" t="shared" si="275"/>
        <v>-0.0345117290156038</v>
      </c>
    </row>
    <row r="8913" spans="7:8">
      <c r="G8913">
        <v>8904</v>
      </c>
      <c r="H8913">
        <f ca="1" t="shared" si="275"/>
        <v>-0.0269974728119902</v>
      </c>
    </row>
    <row r="8914" spans="7:8">
      <c r="G8914">
        <v>8905</v>
      </c>
      <c r="H8914">
        <f ca="1" t="shared" si="275"/>
        <v>-0.0223797667778572</v>
      </c>
    </row>
    <row r="8915" spans="7:8">
      <c r="G8915">
        <v>8906</v>
      </c>
      <c r="H8915">
        <f ca="1" t="shared" si="275"/>
        <v>0.0318055587301983</v>
      </c>
    </row>
    <row r="8916" spans="7:8">
      <c r="G8916">
        <v>8907</v>
      </c>
      <c r="H8916">
        <f ca="1" t="shared" si="275"/>
        <v>-0.030867182962708</v>
      </c>
    </row>
    <row r="8917" spans="7:8">
      <c r="G8917">
        <v>8908</v>
      </c>
      <c r="H8917">
        <f ca="1" t="shared" si="275"/>
        <v>0.0238762263521527</v>
      </c>
    </row>
    <row r="8918" spans="7:8">
      <c r="G8918">
        <v>8909</v>
      </c>
      <c r="H8918">
        <f ca="1" t="shared" si="275"/>
        <v>0.073913238845002</v>
      </c>
    </row>
    <row r="8919" spans="7:8">
      <c r="G8919">
        <v>8910</v>
      </c>
      <c r="H8919">
        <f ca="1" t="shared" si="275"/>
        <v>0.0320466138452247</v>
      </c>
    </row>
    <row r="8920" spans="7:8">
      <c r="G8920">
        <v>8911</v>
      </c>
      <c r="H8920">
        <f ca="1" t="shared" si="275"/>
        <v>-0.0190133866593235</v>
      </c>
    </row>
    <row r="8921" spans="7:8">
      <c r="G8921">
        <v>8912</v>
      </c>
      <c r="H8921">
        <f ca="1" t="shared" si="275"/>
        <v>0.0394690973183093</v>
      </c>
    </row>
    <row r="8922" spans="7:8">
      <c r="G8922">
        <v>8913</v>
      </c>
      <c r="H8922">
        <f ca="1" t="shared" si="275"/>
        <v>-0.0421818733322919</v>
      </c>
    </row>
    <row r="8923" spans="7:8">
      <c r="G8923">
        <v>8914</v>
      </c>
      <c r="H8923">
        <f ca="1" t="shared" si="275"/>
        <v>-0.0197544107445599</v>
      </c>
    </row>
    <row r="8924" spans="7:8">
      <c r="G8924">
        <v>8915</v>
      </c>
      <c r="H8924">
        <f ca="1" t="shared" si="275"/>
        <v>-0.0284359542386657</v>
      </c>
    </row>
    <row r="8925" spans="7:8">
      <c r="G8925">
        <v>8916</v>
      </c>
      <c r="H8925">
        <f ca="1" t="shared" si="275"/>
        <v>0.0470024429239276</v>
      </c>
    </row>
    <row r="8926" spans="7:8">
      <c r="G8926">
        <v>8917</v>
      </c>
      <c r="H8926">
        <f ca="1" t="shared" si="275"/>
        <v>-0.00274129158405217</v>
      </c>
    </row>
    <row r="8927" spans="7:8">
      <c r="G8927">
        <v>8918</v>
      </c>
      <c r="H8927">
        <f ca="1" t="shared" si="275"/>
        <v>-0.0163384353896136</v>
      </c>
    </row>
    <row r="8928" spans="7:8">
      <c r="G8928">
        <v>8919</v>
      </c>
      <c r="H8928">
        <f ca="1" t="shared" si="275"/>
        <v>-0.0103538340517598</v>
      </c>
    </row>
    <row r="8929" spans="7:8">
      <c r="G8929">
        <v>8920</v>
      </c>
      <c r="H8929">
        <f ca="1" t="shared" si="275"/>
        <v>-0.0156892695815399</v>
      </c>
    </row>
    <row r="8930" spans="7:8">
      <c r="G8930">
        <v>8921</v>
      </c>
      <c r="H8930">
        <f ca="1" t="shared" si="275"/>
        <v>0.00791514486309424</v>
      </c>
    </row>
    <row r="8931" spans="7:8">
      <c r="G8931">
        <v>8922</v>
      </c>
      <c r="H8931">
        <f ca="1" t="shared" si="275"/>
        <v>-0.00647294226752155</v>
      </c>
    </row>
    <row r="8932" spans="7:8">
      <c r="G8932">
        <v>8923</v>
      </c>
      <c r="H8932">
        <f ca="1" t="shared" si="275"/>
        <v>0.0153949419458033</v>
      </c>
    </row>
    <row r="8933" spans="7:8">
      <c r="G8933">
        <v>8924</v>
      </c>
      <c r="H8933">
        <f ca="1" t="shared" si="275"/>
        <v>-0.0221999254332129</v>
      </c>
    </row>
    <row r="8934" spans="7:8">
      <c r="G8934">
        <v>8925</v>
      </c>
      <c r="H8934">
        <f ca="1" t="shared" si="275"/>
        <v>0.0421972863223634</v>
      </c>
    </row>
    <row r="8935" spans="7:8">
      <c r="G8935">
        <v>8926</v>
      </c>
      <c r="H8935">
        <f ca="1" t="shared" si="275"/>
        <v>-0.00876277067671071</v>
      </c>
    </row>
    <row r="8936" spans="7:8">
      <c r="G8936">
        <v>8927</v>
      </c>
      <c r="H8936">
        <f ca="1" t="shared" si="275"/>
        <v>0.00328908426794954</v>
      </c>
    </row>
    <row r="8937" spans="7:8">
      <c r="G8937">
        <v>8928</v>
      </c>
      <c r="H8937">
        <f ca="1" t="shared" si="275"/>
        <v>-0.0745242389816724</v>
      </c>
    </row>
    <row r="8938" spans="7:8">
      <c r="G8938">
        <v>8929</v>
      </c>
      <c r="H8938">
        <f ca="1" t="shared" si="275"/>
        <v>0.0341297759242277</v>
      </c>
    </row>
    <row r="8939" spans="7:8">
      <c r="G8939">
        <v>8930</v>
      </c>
      <c r="H8939">
        <f ca="1" t="shared" si="275"/>
        <v>0.00226590022100052</v>
      </c>
    </row>
    <row r="8940" spans="7:8">
      <c r="G8940">
        <v>8931</v>
      </c>
      <c r="H8940">
        <f ca="1" t="shared" si="275"/>
        <v>-0.043327395589779</v>
      </c>
    </row>
    <row r="8941" spans="7:8">
      <c r="G8941">
        <v>8932</v>
      </c>
      <c r="H8941">
        <f ca="1" t="shared" si="275"/>
        <v>0.00915912345440166</v>
      </c>
    </row>
    <row r="8942" spans="7:8">
      <c r="G8942">
        <v>8933</v>
      </c>
      <c r="H8942">
        <f ca="1" t="shared" si="275"/>
        <v>-0.0314074322500656</v>
      </c>
    </row>
    <row r="8943" spans="7:8">
      <c r="G8943">
        <v>8934</v>
      </c>
      <c r="H8943">
        <f ca="1" t="shared" si="275"/>
        <v>0.0138464409977247</v>
      </c>
    </row>
    <row r="8944" spans="7:8">
      <c r="G8944">
        <v>8935</v>
      </c>
      <c r="H8944">
        <f ca="1" t="shared" si="275"/>
        <v>-0.0248200564204772</v>
      </c>
    </row>
    <row r="8945" spans="7:8">
      <c r="G8945">
        <v>8936</v>
      </c>
      <c r="H8945">
        <f ca="1" t="shared" si="275"/>
        <v>0.0423656614590272</v>
      </c>
    </row>
    <row r="8946" spans="7:8">
      <c r="G8946">
        <v>8937</v>
      </c>
      <c r="H8946">
        <f ca="1" t="shared" si="275"/>
        <v>-0.0399818833599543</v>
      </c>
    </row>
    <row r="8947" spans="7:8">
      <c r="G8947">
        <v>8938</v>
      </c>
      <c r="H8947">
        <f ca="1" t="shared" si="275"/>
        <v>0.038608161948607</v>
      </c>
    </row>
    <row r="8948" spans="7:8">
      <c r="G8948">
        <v>8939</v>
      </c>
      <c r="H8948">
        <f ca="1" t="shared" si="275"/>
        <v>-0.0362737940472143</v>
      </c>
    </row>
    <row r="8949" spans="7:8">
      <c r="G8949">
        <v>8940</v>
      </c>
      <c r="H8949">
        <f ca="1" t="shared" si="275"/>
        <v>0.037183841928481</v>
      </c>
    </row>
    <row r="8950" spans="7:8">
      <c r="G8950">
        <v>8941</v>
      </c>
      <c r="H8950">
        <f ca="1" t="shared" si="275"/>
        <v>-0.0194052001899483</v>
      </c>
    </row>
    <row r="8951" spans="7:8">
      <c r="G8951">
        <v>8942</v>
      </c>
      <c r="H8951">
        <f ca="1" t="shared" si="275"/>
        <v>-0.0190142939610778</v>
      </c>
    </row>
    <row r="8952" spans="7:8">
      <c r="G8952">
        <v>8943</v>
      </c>
      <c r="H8952">
        <f ca="1" t="shared" si="275"/>
        <v>0.0306078754287646</v>
      </c>
    </row>
    <row r="8953" spans="7:8">
      <c r="G8953">
        <v>8944</v>
      </c>
      <c r="H8953">
        <f ca="1" t="shared" si="275"/>
        <v>-0.00892712862955017</v>
      </c>
    </row>
    <row r="8954" spans="7:8">
      <c r="G8954">
        <v>8945</v>
      </c>
      <c r="H8954">
        <f ca="1" t="shared" si="275"/>
        <v>-0.0154372240755684</v>
      </c>
    </row>
    <row r="8955" spans="7:8">
      <c r="G8955">
        <v>8946</v>
      </c>
      <c r="H8955">
        <f ca="1" t="shared" si="275"/>
        <v>0.0124486811038253</v>
      </c>
    </row>
    <row r="8956" spans="7:8">
      <c r="G8956">
        <v>8947</v>
      </c>
      <c r="H8956">
        <f ca="1" t="shared" si="275"/>
        <v>-0.00230723749972444</v>
      </c>
    </row>
    <row r="8957" spans="7:8">
      <c r="G8957">
        <v>8948</v>
      </c>
      <c r="H8957">
        <f ca="1" t="shared" si="275"/>
        <v>0.0197096938219041</v>
      </c>
    </row>
    <row r="8958" spans="7:8">
      <c r="G8958">
        <v>8949</v>
      </c>
      <c r="H8958">
        <f ca="1" t="shared" si="275"/>
        <v>0.0219720186500033</v>
      </c>
    </row>
    <row r="8959" spans="7:8">
      <c r="G8959">
        <v>8950</v>
      </c>
      <c r="H8959">
        <f ca="1" t="shared" si="275"/>
        <v>0.0207835744272475</v>
      </c>
    </row>
    <row r="8960" spans="7:8">
      <c r="G8960">
        <v>8951</v>
      </c>
      <c r="H8960">
        <f ca="1" t="shared" si="275"/>
        <v>-0.0265617130299934</v>
      </c>
    </row>
    <row r="8961" spans="7:8">
      <c r="G8961">
        <v>8952</v>
      </c>
      <c r="H8961">
        <f ca="1" t="shared" si="275"/>
        <v>0.0169405688838608</v>
      </c>
    </row>
    <row r="8962" spans="7:8">
      <c r="G8962">
        <v>8953</v>
      </c>
      <c r="H8962">
        <f ca="1" t="shared" si="275"/>
        <v>-0.0242914394508947</v>
      </c>
    </row>
    <row r="8963" spans="7:8">
      <c r="G8963">
        <v>8954</v>
      </c>
      <c r="H8963">
        <f ca="1" t="shared" si="275"/>
        <v>-0.0140589726902563</v>
      </c>
    </row>
    <row r="8964" spans="7:8">
      <c r="G8964">
        <v>8955</v>
      </c>
      <c r="H8964">
        <f ca="1" t="shared" si="275"/>
        <v>-0.0365345660284834</v>
      </c>
    </row>
    <row r="8965" spans="7:8">
      <c r="G8965">
        <v>8956</v>
      </c>
      <c r="H8965">
        <f ca="1" t="shared" si="275"/>
        <v>0.030813968223194</v>
      </c>
    </row>
    <row r="8966" spans="7:8">
      <c r="G8966">
        <v>8957</v>
      </c>
      <c r="H8966">
        <f ca="1" t="shared" si="275"/>
        <v>0.000388217576049303</v>
      </c>
    </row>
    <row r="8967" spans="7:8">
      <c r="G8967">
        <v>8958</v>
      </c>
      <c r="H8967">
        <f ca="1" t="shared" si="275"/>
        <v>0.0226844261704943</v>
      </c>
    </row>
    <row r="8968" spans="7:8">
      <c r="G8968">
        <v>8959</v>
      </c>
      <c r="H8968">
        <f ca="1" t="shared" si="275"/>
        <v>-0.0437817260239087</v>
      </c>
    </row>
    <row r="8969" spans="7:8">
      <c r="G8969">
        <v>8960</v>
      </c>
      <c r="H8969">
        <f ca="1" t="shared" si="275"/>
        <v>0.0533553103171859</v>
      </c>
    </row>
    <row r="8970" spans="7:8">
      <c r="G8970">
        <v>8961</v>
      </c>
      <c r="H8970">
        <f ca="1" t="shared" si="275"/>
        <v>0.0227530484920798</v>
      </c>
    </row>
    <row r="8971" spans="7:8">
      <c r="G8971">
        <v>8962</v>
      </c>
      <c r="H8971">
        <f ca="1" t="shared" ref="H8971:H9034" si="276">_xlfn.NORM.INV(RAND(),N$12,N$13)</f>
        <v>0.0085230330960929</v>
      </c>
    </row>
    <row r="8972" spans="7:8">
      <c r="G8972">
        <v>8963</v>
      </c>
      <c r="H8972">
        <f ca="1" t="shared" si="276"/>
        <v>-9.31965559388898e-5</v>
      </c>
    </row>
    <row r="8973" spans="7:8">
      <c r="G8973">
        <v>8964</v>
      </c>
      <c r="H8973">
        <f ca="1" t="shared" si="276"/>
        <v>0.0458775059423385</v>
      </c>
    </row>
    <row r="8974" spans="7:8">
      <c r="G8974">
        <v>8965</v>
      </c>
      <c r="H8974">
        <f ca="1" t="shared" si="276"/>
        <v>-0.00348536272071011</v>
      </c>
    </row>
    <row r="8975" spans="7:8">
      <c r="G8975">
        <v>8966</v>
      </c>
      <c r="H8975">
        <f ca="1" t="shared" si="276"/>
        <v>0.0183844940632641</v>
      </c>
    </row>
    <row r="8976" spans="7:8">
      <c r="G8976">
        <v>8967</v>
      </c>
      <c r="H8976">
        <f ca="1" t="shared" si="276"/>
        <v>-0.000171978105660002</v>
      </c>
    </row>
    <row r="8977" spans="7:8">
      <c r="G8977">
        <v>8968</v>
      </c>
      <c r="H8977">
        <f ca="1" t="shared" si="276"/>
        <v>0.0017049368317282</v>
      </c>
    </row>
    <row r="8978" spans="7:8">
      <c r="G8978">
        <v>8969</v>
      </c>
      <c r="H8978">
        <f ca="1" t="shared" si="276"/>
        <v>-0.00586077470689482</v>
      </c>
    </row>
    <row r="8979" spans="7:8">
      <c r="G8979">
        <v>8970</v>
      </c>
      <c r="H8979">
        <f ca="1" t="shared" si="276"/>
        <v>-0.0288926609265585</v>
      </c>
    </row>
    <row r="8980" spans="7:8">
      <c r="G8980">
        <v>8971</v>
      </c>
      <c r="H8980">
        <f ca="1" t="shared" si="276"/>
        <v>0.0188974631871454</v>
      </c>
    </row>
    <row r="8981" spans="7:8">
      <c r="G8981">
        <v>8972</v>
      </c>
      <c r="H8981">
        <f ca="1" t="shared" si="276"/>
        <v>-0.0372584753609782</v>
      </c>
    </row>
    <row r="8982" spans="7:8">
      <c r="G8982">
        <v>8973</v>
      </c>
      <c r="H8982">
        <f ca="1" t="shared" si="276"/>
        <v>-0.0521337802844679</v>
      </c>
    </row>
    <row r="8983" spans="7:8">
      <c r="G8983">
        <v>8974</v>
      </c>
      <c r="H8983">
        <f ca="1" t="shared" si="276"/>
        <v>-0.0317749327503235</v>
      </c>
    </row>
    <row r="8984" spans="7:8">
      <c r="G8984">
        <v>8975</v>
      </c>
      <c r="H8984">
        <f ca="1" t="shared" si="276"/>
        <v>0.0447683407935874</v>
      </c>
    </row>
    <row r="8985" spans="7:8">
      <c r="G8985">
        <v>8976</v>
      </c>
      <c r="H8985">
        <f ca="1" t="shared" si="276"/>
        <v>-0.00864835591518896</v>
      </c>
    </row>
    <row r="8986" spans="7:8">
      <c r="G8986">
        <v>8977</v>
      </c>
      <c r="H8986">
        <f ca="1" t="shared" si="276"/>
        <v>-0.0118113493479094</v>
      </c>
    </row>
    <row r="8987" spans="7:8">
      <c r="G8987">
        <v>8978</v>
      </c>
      <c r="H8987">
        <f ca="1" t="shared" si="276"/>
        <v>-0.000470679429581279</v>
      </c>
    </row>
    <row r="8988" spans="7:8">
      <c r="G8988">
        <v>8979</v>
      </c>
      <c r="H8988">
        <f ca="1" t="shared" si="276"/>
        <v>0.0910014609618009</v>
      </c>
    </row>
    <row r="8989" spans="7:8">
      <c r="G8989">
        <v>8980</v>
      </c>
      <c r="H8989">
        <f ca="1" t="shared" si="276"/>
        <v>0.0131556453062601</v>
      </c>
    </row>
    <row r="8990" spans="7:8">
      <c r="G8990">
        <v>8981</v>
      </c>
      <c r="H8990">
        <f ca="1" t="shared" si="276"/>
        <v>-0.01341445110226</v>
      </c>
    </row>
    <row r="8991" spans="7:8">
      <c r="G8991">
        <v>8982</v>
      </c>
      <c r="H8991">
        <f ca="1" t="shared" si="276"/>
        <v>0.0228592006008349</v>
      </c>
    </row>
    <row r="8992" spans="7:8">
      <c r="G8992">
        <v>8983</v>
      </c>
      <c r="H8992">
        <f ca="1" t="shared" si="276"/>
        <v>-0.0183360313522185</v>
      </c>
    </row>
    <row r="8993" spans="7:8">
      <c r="G8993">
        <v>8984</v>
      </c>
      <c r="H8993">
        <f ca="1" t="shared" si="276"/>
        <v>-0.028408609544486</v>
      </c>
    </row>
    <row r="8994" spans="7:8">
      <c r="G8994">
        <v>8985</v>
      </c>
      <c r="H8994">
        <f ca="1" t="shared" si="276"/>
        <v>-0.00232080864255571</v>
      </c>
    </row>
    <row r="8995" spans="7:8">
      <c r="G8995">
        <v>8986</v>
      </c>
      <c r="H8995">
        <f ca="1" t="shared" si="276"/>
        <v>-0.0101548976464906</v>
      </c>
    </row>
    <row r="8996" spans="7:8">
      <c r="G8996">
        <v>8987</v>
      </c>
      <c r="H8996">
        <f ca="1" t="shared" si="276"/>
        <v>0.00410690956182529</v>
      </c>
    </row>
    <row r="8997" spans="7:8">
      <c r="G8997">
        <v>8988</v>
      </c>
      <c r="H8997">
        <f ca="1" t="shared" si="276"/>
        <v>-0.00406143848744889</v>
      </c>
    </row>
    <row r="8998" spans="7:8">
      <c r="G8998">
        <v>8989</v>
      </c>
      <c r="H8998">
        <f ca="1" t="shared" si="276"/>
        <v>0.0208195003603587</v>
      </c>
    </row>
    <row r="8999" spans="7:8">
      <c r="G8999">
        <v>8990</v>
      </c>
      <c r="H8999">
        <f ca="1" t="shared" si="276"/>
        <v>0.0125707520446837</v>
      </c>
    </row>
    <row r="9000" spans="7:8">
      <c r="G9000">
        <v>8991</v>
      </c>
      <c r="H9000">
        <f ca="1" t="shared" si="276"/>
        <v>-2.7764331109305e-6</v>
      </c>
    </row>
    <row r="9001" spans="7:8">
      <c r="G9001">
        <v>8992</v>
      </c>
      <c r="H9001">
        <f ca="1" t="shared" si="276"/>
        <v>0.017268020930626</v>
      </c>
    </row>
    <row r="9002" spans="7:8">
      <c r="G9002">
        <v>8993</v>
      </c>
      <c r="H9002">
        <f ca="1" t="shared" si="276"/>
        <v>-0.00447801491901785</v>
      </c>
    </row>
    <row r="9003" spans="7:8">
      <c r="G9003">
        <v>8994</v>
      </c>
      <c r="H9003">
        <f ca="1" t="shared" si="276"/>
        <v>0.0489271371477844</v>
      </c>
    </row>
    <row r="9004" spans="7:8">
      <c r="G9004">
        <v>8995</v>
      </c>
      <c r="H9004">
        <f ca="1" t="shared" si="276"/>
        <v>-0.0342825821792317</v>
      </c>
    </row>
    <row r="9005" spans="7:8">
      <c r="G9005">
        <v>8996</v>
      </c>
      <c r="H9005">
        <f ca="1" t="shared" si="276"/>
        <v>0.0278256420020591</v>
      </c>
    </row>
    <row r="9006" spans="7:8">
      <c r="G9006">
        <v>8997</v>
      </c>
      <c r="H9006">
        <f ca="1" t="shared" si="276"/>
        <v>0.0173759215088985</v>
      </c>
    </row>
    <row r="9007" spans="7:8">
      <c r="G9007">
        <v>8998</v>
      </c>
      <c r="H9007">
        <f ca="1" t="shared" si="276"/>
        <v>-0.000592452854221013</v>
      </c>
    </row>
    <row r="9008" spans="7:8">
      <c r="G9008">
        <v>8999</v>
      </c>
      <c r="H9008">
        <f ca="1" t="shared" si="276"/>
        <v>0.0237844381374969</v>
      </c>
    </row>
    <row r="9009" spans="7:8">
      <c r="G9009">
        <v>9000</v>
      </c>
      <c r="H9009">
        <f ca="1" t="shared" si="276"/>
        <v>0.0308082495428929</v>
      </c>
    </row>
    <row r="9010" spans="7:8">
      <c r="G9010">
        <v>9001</v>
      </c>
      <c r="H9010">
        <f ca="1" t="shared" si="276"/>
        <v>0.0114040469470684</v>
      </c>
    </row>
    <row r="9011" spans="7:8">
      <c r="G9011">
        <v>9002</v>
      </c>
      <c r="H9011">
        <f ca="1" t="shared" si="276"/>
        <v>-0.0541405448074578</v>
      </c>
    </row>
    <row r="9012" spans="7:8">
      <c r="G9012">
        <v>9003</v>
      </c>
      <c r="H9012">
        <f ca="1" t="shared" si="276"/>
        <v>0.0547472328893067</v>
      </c>
    </row>
    <row r="9013" spans="7:8">
      <c r="G9013">
        <v>9004</v>
      </c>
      <c r="H9013">
        <f ca="1" t="shared" si="276"/>
        <v>-0.0453909005317904</v>
      </c>
    </row>
    <row r="9014" spans="7:8">
      <c r="G9014">
        <v>9005</v>
      </c>
      <c r="H9014">
        <f ca="1" t="shared" si="276"/>
        <v>-0.0191593121991682</v>
      </c>
    </row>
    <row r="9015" spans="7:8">
      <c r="G9015">
        <v>9006</v>
      </c>
      <c r="H9015">
        <f ca="1" t="shared" si="276"/>
        <v>0.0162363015558499</v>
      </c>
    </row>
    <row r="9016" spans="7:8">
      <c r="G9016">
        <v>9007</v>
      </c>
      <c r="H9016">
        <f ca="1" t="shared" si="276"/>
        <v>-0.0649159862796672</v>
      </c>
    </row>
    <row r="9017" spans="7:8">
      <c r="G9017">
        <v>9008</v>
      </c>
      <c r="H9017">
        <f ca="1" t="shared" si="276"/>
        <v>0.0708940927566997</v>
      </c>
    </row>
    <row r="9018" spans="7:8">
      <c r="G9018">
        <v>9009</v>
      </c>
      <c r="H9018">
        <f ca="1" t="shared" si="276"/>
        <v>-0.0564223841067573</v>
      </c>
    </row>
    <row r="9019" spans="7:8">
      <c r="G9019">
        <v>9010</v>
      </c>
      <c r="H9019">
        <f ca="1" t="shared" si="276"/>
        <v>0.0153456422947737</v>
      </c>
    </row>
    <row r="9020" spans="7:8">
      <c r="G9020">
        <v>9011</v>
      </c>
      <c r="H9020">
        <f ca="1" t="shared" si="276"/>
        <v>0.00344188735217716</v>
      </c>
    </row>
    <row r="9021" spans="7:8">
      <c r="G9021">
        <v>9012</v>
      </c>
      <c r="H9021">
        <f ca="1" t="shared" si="276"/>
        <v>0.0280064558982546</v>
      </c>
    </row>
    <row r="9022" spans="7:8">
      <c r="G9022">
        <v>9013</v>
      </c>
      <c r="H9022">
        <f ca="1" t="shared" si="276"/>
        <v>-0.0179993691426338</v>
      </c>
    </row>
    <row r="9023" spans="7:8">
      <c r="G9023">
        <v>9014</v>
      </c>
      <c r="H9023">
        <f ca="1" t="shared" si="276"/>
        <v>-0.00469401246024945</v>
      </c>
    </row>
    <row r="9024" spans="7:8">
      <c r="G9024">
        <v>9015</v>
      </c>
      <c r="H9024">
        <f ca="1" t="shared" si="276"/>
        <v>-0.0222331158821423</v>
      </c>
    </row>
    <row r="9025" spans="7:8">
      <c r="G9025">
        <v>9016</v>
      </c>
      <c r="H9025">
        <f ca="1" t="shared" si="276"/>
        <v>-0.0216548811467118</v>
      </c>
    </row>
    <row r="9026" spans="7:8">
      <c r="G9026">
        <v>9017</v>
      </c>
      <c r="H9026">
        <f ca="1" t="shared" si="276"/>
        <v>-0.00397301080480638</v>
      </c>
    </row>
    <row r="9027" spans="7:8">
      <c r="G9027">
        <v>9018</v>
      </c>
      <c r="H9027">
        <f ca="1" t="shared" si="276"/>
        <v>-0.045796189793314</v>
      </c>
    </row>
    <row r="9028" spans="7:8">
      <c r="G9028">
        <v>9019</v>
      </c>
      <c r="H9028">
        <f ca="1" t="shared" si="276"/>
        <v>0.00302879051600579</v>
      </c>
    </row>
    <row r="9029" spans="7:8">
      <c r="G9029">
        <v>9020</v>
      </c>
      <c r="H9029">
        <f ca="1" t="shared" si="276"/>
        <v>-0.00642605471864221</v>
      </c>
    </row>
    <row r="9030" spans="7:8">
      <c r="G9030">
        <v>9021</v>
      </c>
      <c r="H9030">
        <f ca="1" t="shared" si="276"/>
        <v>0.0125805317762774</v>
      </c>
    </row>
    <row r="9031" spans="7:8">
      <c r="G9031">
        <v>9022</v>
      </c>
      <c r="H9031">
        <f ca="1" t="shared" si="276"/>
        <v>0.0212837470998315</v>
      </c>
    </row>
    <row r="9032" spans="7:8">
      <c r="G9032">
        <v>9023</v>
      </c>
      <c r="H9032">
        <f ca="1" t="shared" si="276"/>
        <v>-0.0102539422681979</v>
      </c>
    </row>
    <row r="9033" spans="7:8">
      <c r="G9033">
        <v>9024</v>
      </c>
      <c r="H9033">
        <f ca="1" t="shared" si="276"/>
        <v>0.0117069425443769</v>
      </c>
    </row>
    <row r="9034" spans="7:8">
      <c r="G9034">
        <v>9025</v>
      </c>
      <c r="H9034">
        <f ca="1" t="shared" si="276"/>
        <v>0.0215534322839573</v>
      </c>
    </row>
    <row r="9035" spans="7:8">
      <c r="G9035">
        <v>9026</v>
      </c>
      <c r="H9035">
        <f ca="1" t="shared" ref="H9035:H9098" si="277">_xlfn.NORM.INV(RAND(),N$12,N$13)</f>
        <v>0.0657390433536999</v>
      </c>
    </row>
    <row r="9036" spans="7:8">
      <c r="G9036">
        <v>9027</v>
      </c>
      <c r="H9036">
        <f ca="1" t="shared" si="277"/>
        <v>-0.0017231256367639</v>
      </c>
    </row>
    <row r="9037" spans="7:8">
      <c r="G9037">
        <v>9028</v>
      </c>
      <c r="H9037">
        <f ca="1" t="shared" si="277"/>
        <v>0.0343578107157618</v>
      </c>
    </row>
    <row r="9038" spans="7:8">
      <c r="G9038">
        <v>9029</v>
      </c>
      <c r="H9038">
        <f ca="1" t="shared" si="277"/>
        <v>0.0569590915660045</v>
      </c>
    </row>
    <row r="9039" spans="7:8">
      <c r="G9039">
        <v>9030</v>
      </c>
      <c r="H9039">
        <f ca="1" t="shared" si="277"/>
        <v>-0.0471880900827146</v>
      </c>
    </row>
    <row r="9040" spans="7:8">
      <c r="G9040">
        <v>9031</v>
      </c>
      <c r="H9040">
        <f ca="1" t="shared" si="277"/>
        <v>0.0344368651508927</v>
      </c>
    </row>
    <row r="9041" spans="7:8">
      <c r="G9041">
        <v>9032</v>
      </c>
      <c r="H9041">
        <f ca="1" t="shared" si="277"/>
        <v>0.0246157600505095</v>
      </c>
    </row>
    <row r="9042" spans="7:8">
      <c r="G9042">
        <v>9033</v>
      </c>
      <c r="H9042">
        <f ca="1" t="shared" si="277"/>
        <v>-0.00988997747703224</v>
      </c>
    </row>
    <row r="9043" spans="7:8">
      <c r="G9043">
        <v>9034</v>
      </c>
      <c r="H9043">
        <f ca="1" t="shared" si="277"/>
        <v>0.0510534924559133</v>
      </c>
    </row>
    <row r="9044" spans="7:8">
      <c r="G9044">
        <v>9035</v>
      </c>
      <c r="H9044">
        <f ca="1" t="shared" si="277"/>
        <v>-0.0297560042888628</v>
      </c>
    </row>
    <row r="9045" spans="7:8">
      <c r="G9045">
        <v>9036</v>
      </c>
      <c r="H9045">
        <f ca="1" t="shared" si="277"/>
        <v>0.0440174105727588</v>
      </c>
    </row>
    <row r="9046" spans="7:8">
      <c r="G9046">
        <v>9037</v>
      </c>
      <c r="H9046">
        <f ca="1" t="shared" si="277"/>
        <v>-0.011266539499769</v>
      </c>
    </row>
    <row r="9047" spans="7:8">
      <c r="G9047">
        <v>9038</v>
      </c>
      <c r="H9047">
        <f ca="1" t="shared" si="277"/>
        <v>0.0359609236380165</v>
      </c>
    </row>
    <row r="9048" spans="7:8">
      <c r="G9048">
        <v>9039</v>
      </c>
      <c r="H9048">
        <f ca="1" t="shared" si="277"/>
        <v>0.0613663468408126</v>
      </c>
    </row>
    <row r="9049" spans="7:8">
      <c r="G9049">
        <v>9040</v>
      </c>
      <c r="H9049">
        <f ca="1" t="shared" si="277"/>
        <v>0.0268460064928395</v>
      </c>
    </row>
    <row r="9050" spans="7:8">
      <c r="G9050">
        <v>9041</v>
      </c>
      <c r="H9050">
        <f ca="1" t="shared" si="277"/>
        <v>-0.00525964843918228</v>
      </c>
    </row>
    <row r="9051" spans="7:8">
      <c r="G9051">
        <v>9042</v>
      </c>
      <c r="H9051">
        <f ca="1" t="shared" si="277"/>
        <v>0.0232216422035901</v>
      </c>
    </row>
    <row r="9052" spans="7:8">
      <c r="G9052">
        <v>9043</v>
      </c>
      <c r="H9052">
        <f ca="1" t="shared" si="277"/>
        <v>-0.010371494212043</v>
      </c>
    </row>
    <row r="9053" spans="7:8">
      <c r="G9053">
        <v>9044</v>
      </c>
      <c r="H9053">
        <f ca="1" t="shared" si="277"/>
        <v>0.0207445327587661</v>
      </c>
    </row>
    <row r="9054" spans="7:8">
      <c r="G9054">
        <v>9045</v>
      </c>
      <c r="H9054">
        <f ca="1" t="shared" si="277"/>
        <v>0.0700306416590833</v>
      </c>
    </row>
    <row r="9055" spans="7:8">
      <c r="G9055">
        <v>9046</v>
      </c>
      <c r="H9055">
        <f ca="1" t="shared" si="277"/>
        <v>-0.0246619839787781</v>
      </c>
    </row>
    <row r="9056" spans="7:8">
      <c r="G9056">
        <v>9047</v>
      </c>
      <c r="H9056">
        <f ca="1" t="shared" si="277"/>
        <v>0.0222157956207012</v>
      </c>
    </row>
    <row r="9057" spans="7:8">
      <c r="G9057">
        <v>9048</v>
      </c>
      <c r="H9057">
        <f ca="1" t="shared" si="277"/>
        <v>-0.00162984750112584</v>
      </c>
    </row>
    <row r="9058" spans="7:8">
      <c r="G9058">
        <v>9049</v>
      </c>
      <c r="H9058">
        <f ca="1" t="shared" si="277"/>
        <v>-0.0636120989095016</v>
      </c>
    </row>
    <row r="9059" spans="7:8">
      <c r="G9059">
        <v>9050</v>
      </c>
      <c r="H9059">
        <f ca="1" t="shared" si="277"/>
        <v>-0.0124852915231691</v>
      </c>
    </row>
    <row r="9060" spans="7:8">
      <c r="G9060">
        <v>9051</v>
      </c>
      <c r="H9060">
        <f ca="1" t="shared" si="277"/>
        <v>0.00570389136454269</v>
      </c>
    </row>
    <row r="9061" spans="7:8">
      <c r="G9061">
        <v>9052</v>
      </c>
      <c r="H9061">
        <f ca="1" t="shared" si="277"/>
        <v>-0.0342298400652152</v>
      </c>
    </row>
    <row r="9062" spans="7:8">
      <c r="G9062">
        <v>9053</v>
      </c>
      <c r="H9062">
        <f ca="1" t="shared" si="277"/>
        <v>0.00498750127426554</v>
      </c>
    </row>
    <row r="9063" spans="7:8">
      <c r="G9063">
        <v>9054</v>
      </c>
      <c r="H9063">
        <f ca="1" t="shared" si="277"/>
        <v>-0.00968188801741297</v>
      </c>
    </row>
    <row r="9064" spans="7:8">
      <c r="G9064">
        <v>9055</v>
      </c>
      <c r="H9064">
        <f ca="1" t="shared" si="277"/>
        <v>0.000730327672360726</v>
      </c>
    </row>
    <row r="9065" spans="7:8">
      <c r="G9065">
        <v>9056</v>
      </c>
      <c r="H9065">
        <f ca="1" t="shared" si="277"/>
        <v>0.0135355996968246</v>
      </c>
    </row>
    <row r="9066" spans="7:8">
      <c r="G9066">
        <v>9057</v>
      </c>
      <c r="H9066">
        <f ca="1" t="shared" si="277"/>
        <v>-0.0260881365294949</v>
      </c>
    </row>
    <row r="9067" spans="7:8">
      <c r="G9067">
        <v>9058</v>
      </c>
      <c r="H9067">
        <f ca="1" t="shared" si="277"/>
        <v>-0.0297989212220434</v>
      </c>
    </row>
    <row r="9068" spans="7:8">
      <c r="G9068">
        <v>9059</v>
      </c>
      <c r="H9068">
        <f ca="1" t="shared" si="277"/>
        <v>-0.0462607356534901</v>
      </c>
    </row>
    <row r="9069" spans="7:8">
      <c r="G9069">
        <v>9060</v>
      </c>
      <c r="H9069">
        <f ca="1" t="shared" si="277"/>
        <v>0.0387756532912126</v>
      </c>
    </row>
    <row r="9070" spans="7:8">
      <c r="G9070">
        <v>9061</v>
      </c>
      <c r="H9070">
        <f ca="1" t="shared" si="277"/>
        <v>0.00623608388391124</v>
      </c>
    </row>
    <row r="9071" spans="7:8">
      <c r="G9071">
        <v>9062</v>
      </c>
      <c r="H9071">
        <f ca="1" t="shared" si="277"/>
        <v>-0.00871461912963171</v>
      </c>
    </row>
    <row r="9072" spans="7:8">
      <c r="G9072">
        <v>9063</v>
      </c>
      <c r="H9072">
        <f ca="1" t="shared" si="277"/>
        <v>0.0837757103925251</v>
      </c>
    </row>
    <row r="9073" spans="7:8">
      <c r="G9073">
        <v>9064</v>
      </c>
      <c r="H9073">
        <f ca="1" t="shared" si="277"/>
        <v>-0.0213122283155937</v>
      </c>
    </row>
    <row r="9074" spans="7:8">
      <c r="G9074">
        <v>9065</v>
      </c>
      <c r="H9074">
        <f ca="1" t="shared" si="277"/>
        <v>0.00183858528156317</v>
      </c>
    </row>
    <row r="9075" spans="7:8">
      <c r="G9075">
        <v>9066</v>
      </c>
      <c r="H9075">
        <f ca="1" t="shared" si="277"/>
        <v>-0.032768940209244</v>
      </c>
    </row>
    <row r="9076" spans="7:8">
      <c r="G9076">
        <v>9067</v>
      </c>
      <c r="H9076">
        <f ca="1" t="shared" si="277"/>
        <v>-0.0514259434515092</v>
      </c>
    </row>
    <row r="9077" spans="7:8">
      <c r="G9077">
        <v>9068</v>
      </c>
      <c r="H9077">
        <f ca="1" t="shared" si="277"/>
        <v>0.0245269996552422</v>
      </c>
    </row>
    <row r="9078" spans="7:8">
      <c r="G9078">
        <v>9069</v>
      </c>
      <c r="H9078">
        <f ca="1" t="shared" si="277"/>
        <v>-0.0384398750887831</v>
      </c>
    </row>
    <row r="9079" spans="7:8">
      <c r="G9079">
        <v>9070</v>
      </c>
      <c r="H9079">
        <f ca="1" t="shared" si="277"/>
        <v>0.0254732311914717</v>
      </c>
    </row>
    <row r="9080" spans="7:8">
      <c r="G9080">
        <v>9071</v>
      </c>
      <c r="H9080">
        <f ca="1" t="shared" si="277"/>
        <v>0.0126358375947961</v>
      </c>
    </row>
    <row r="9081" spans="7:8">
      <c r="G9081">
        <v>9072</v>
      </c>
      <c r="H9081">
        <f ca="1" t="shared" si="277"/>
        <v>-0.0246722574856272</v>
      </c>
    </row>
    <row r="9082" spans="7:8">
      <c r="G9082">
        <v>9073</v>
      </c>
      <c r="H9082">
        <f ca="1" t="shared" si="277"/>
        <v>-0.0356707136786592</v>
      </c>
    </row>
    <row r="9083" spans="7:8">
      <c r="G9083">
        <v>9074</v>
      </c>
      <c r="H9083">
        <f ca="1" t="shared" si="277"/>
        <v>0.0353902244025145</v>
      </c>
    </row>
    <row r="9084" spans="7:8">
      <c r="G9084">
        <v>9075</v>
      </c>
      <c r="H9084">
        <f ca="1" t="shared" si="277"/>
        <v>-0.0136192659673274</v>
      </c>
    </row>
    <row r="9085" spans="7:8">
      <c r="G9085">
        <v>9076</v>
      </c>
      <c r="H9085">
        <f ca="1" t="shared" si="277"/>
        <v>-0.0130986383683546</v>
      </c>
    </row>
    <row r="9086" spans="7:8">
      <c r="G9086">
        <v>9077</v>
      </c>
      <c r="H9086">
        <f ca="1" t="shared" si="277"/>
        <v>0.0439984412101259</v>
      </c>
    </row>
    <row r="9087" spans="7:8">
      <c r="G9087">
        <v>9078</v>
      </c>
      <c r="H9087">
        <f ca="1" t="shared" si="277"/>
        <v>0.00760739516212077</v>
      </c>
    </row>
    <row r="9088" spans="7:8">
      <c r="G9088">
        <v>9079</v>
      </c>
      <c r="H9088">
        <f ca="1" t="shared" si="277"/>
        <v>0.0222100575488208</v>
      </c>
    </row>
    <row r="9089" spans="7:8">
      <c r="G9089">
        <v>9080</v>
      </c>
      <c r="H9089">
        <f ca="1" t="shared" si="277"/>
        <v>0.000718473062909299</v>
      </c>
    </row>
    <row r="9090" spans="7:8">
      <c r="G9090">
        <v>9081</v>
      </c>
      <c r="H9090">
        <f ca="1" t="shared" si="277"/>
        <v>0.0261288924474491</v>
      </c>
    </row>
    <row r="9091" spans="7:8">
      <c r="G9091">
        <v>9082</v>
      </c>
      <c r="H9091">
        <f ca="1" t="shared" si="277"/>
        <v>-0.00334556904967331</v>
      </c>
    </row>
    <row r="9092" spans="7:8">
      <c r="G9092">
        <v>9083</v>
      </c>
      <c r="H9092">
        <f ca="1" t="shared" si="277"/>
        <v>0.0223219878383404</v>
      </c>
    </row>
    <row r="9093" spans="7:8">
      <c r="G9093">
        <v>9084</v>
      </c>
      <c r="H9093">
        <f ca="1" t="shared" si="277"/>
        <v>0.0131720697063861</v>
      </c>
    </row>
    <row r="9094" spans="7:8">
      <c r="G9094">
        <v>9085</v>
      </c>
      <c r="H9094">
        <f ca="1" t="shared" si="277"/>
        <v>0.00218048129556395</v>
      </c>
    </row>
    <row r="9095" spans="7:8">
      <c r="G9095">
        <v>9086</v>
      </c>
      <c r="H9095">
        <f ca="1" t="shared" si="277"/>
        <v>-0.00882424784028489</v>
      </c>
    </row>
    <row r="9096" spans="7:8">
      <c r="G9096">
        <v>9087</v>
      </c>
      <c r="H9096">
        <f ca="1" t="shared" si="277"/>
        <v>-0.00607153601983324</v>
      </c>
    </row>
    <row r="9097" spans="7:8">
      <c r="G9097">
        <v>9088</v>
      </c>
      <c r="H9097">
        <f ca="1" t="shared" si="277"/>
        <v>0.0120089671865263</v>
      </c>
    </row>
    <row r="9098" spans="7:8">
      <c r="G9098">
        <v>9089</v>
      </c>
      <c r="H9098">
        <f ca="1" t="shared" si="277"/>
        <v>-0.0277302602221755</v>
      </c>
    </row>
    <row r="9099" spans="7:8">
      <c r="G9099">
        <v>9090</v>
      </c>
      <c r="H9099">
        <f ca="1" t="shared" ref="H9099:H9162" si="278">_xlfn.NORM.INV(RAND(),N$12,N$13)</f>
        <v>-0.0614237987905996</v>
      </c>
    </row>
    <row r="9100" spans="7:8">
      <c r="G9100">
        <v>9091</v>
      </c>
      <c r="H9100">
        <f ca="1" t="shared" si="278"/>
        <v>-0.028559614321062</v>
      </c>
    </row>
    <row r="9101" spans="7:8">
      <c r="G9101">
        <v>9092</v>
      </c>
      <c r="H9101">
        <f ca="1" t="shared" si="278"/>
        <v>-0.0102322721516894</v>
      </c>
    </row>
    <row r="9102" spans="7:8">
      <c r="G9102">
        <v>9093</v>
      </c>
      <c r="H9102">
        <f ca="1" t="shared" si="278"/>
        <v>-0.00996387906880857</v>
      </c>
    </row>
    <row r="9103" spans="7:8">
      <c r="G9103">
        <v>9094</v>
      </c>
      <c r="H9103">
        <f ca="1" t="shared" si="278"/>
        <v>0.0530270009108267</v>
      </c>
    </row>
    <row r="9104" spans="7:8">
      <c r="G9104">
        <v>9095</v>
      </c>
      <c r="H9104">
        <f ca="1" t="shared" si="278"/>
        <v>-0.0383934269447038</v>
      </c>
    </row>
    <row r="9105" spans="7:8">
      <c r="G9105">
        <v>9096</v>
      </c>
      <c r="H9105">
        <f ca="1" t="shared" si="278"/>
        <v>0.0239464911106842</v>
      </c>
    </row>
    <row r="9106" spans="7:8">
      <c r="G9106">
        <v>9097</v>
      </c>
      <c r="H9106">
        <f ca="1" t="shared" si="278"/>
        <v>0.00575136161727934</v>
      </c>
    </row>
    <row r="9107" spans="7:8">
      <c r="G9107">
        <v>9098</v>
      </c>
      <c r="H9107">
        <f ca="1" t="shared" si="278"/>
        <v>0.00549160230140129</v>
      </c>
    </row>
    <row r="9108" spans="7:8">
      <c r="G9108">
        <v>9099</v>
      </c>
      <c r="H9108">
        <f ca="1" t="shared" si="278"/>
        <v>-0.0061496945868203</v>
      </c>
    </row>
    <row r="9109" spans="7:8">
      <c r="G9109">
        <v>9100</v>
      </c>
      <c r="H9109">
        <f ca="1" t="shared" si="278"/>
        <v>-0.0175615046392303</v>
      </c>
    </row>
    <row r="9110" spans="7:8">
      <c r="G9110">
        <v>9101</v>
      </c>
      <c r="H9110">
        <f ca="1" t="shared" si="278"/>
        <v>-0.0255844673727516</v>
      </c>
    </row>
    <row r="9111" spans="7:8">
      <c r="G9111">
        <v>9102</v>
      </c>
      <c r="H9111">
        <f ca="1" t="shared" si="278"/>
        <v>0.0343795470421347</v>
      </c>
    </row>
    <row r="9112" spans="7:8">
      <c r="G9112">
        <v>9103</v>
      </c>
      <c r="H9112">
        <f ca="1" t="shared" si="278"/>
        <v>-0.0109662678197069</v>
      </c>
    </row>
    <row r="9113" spans="7:8">
      <c r="G9113">
        <v>9104</v>
      </c>
      <c r="H9113">
        <f ca="1" t="shared" si="278"/>
        <v>-0.0345689131294321</v>
      </c>
    </row>
    <row r="9114" spans="7:8">
      <c r="G9114">
        <v>9105</v>
      </c>
      <c r="H9114">
        <f ca="1" t="shared" si="278"/>
        <v>-0.00209596080776758</v>
      </c>
    </row>
    <row r="9115" spans="7:8">
      <c r="G9115">
        <v>9106</v>
      </c>
      <c r="H9115">
        <f ca="1" t="shared" si="278"/>
        <v>-0.030880356993557</v>
      </c>
    </row>
    <row r="9116" spans="7:8">
      <c r="G9116">
        <v>9107</v>
      </c>
      <c r="H9116">
        <f ca="1" t="shared" si="278"/>
        <v>-0.00425375542925743</v>
      </c>
    </row>
    <row r="9117" spans="7:8">
      <c r="G9117">
        <v>9108</v>
      </c>
      <c r="H9117">
        <f ca="1" t="shared" si="278"/>
        <v>0.0234738579574151</v>
      </c>
    </row>
    <row r="9118" spans="7:8">
      <c r="G9118">
        <v>9109</v>
      </c>
      <c r="H9118">
        <f ca="1" t="shared" si="278"/>
        <v>0.0493846253785426</v>
      </c>
    </row>
    <row r="9119" spans="7:8">
      <c r="G9119">
        <v>9110</v>
      </c>
      <c r="H9119">
        <f ca="1" t="shared" si="278"/>
        <v>-0.0150692203938961</v>
      </c>
    </row>
    <row r="9120" spans="7:8">
      <c r="G9120">
        <v>9111</v>
      </c>
      <c r="H9120">
        <f ca="1" t="shared" si="278"/>
        <v>-0.0168752697195127</v>
      </c>
    </row>
    <row r="9121" spans="7:8">
      <c r="G9121">
        <v>9112</v>
      </c>
      <c r="H9121">
        <f ca="1" t="shared" si="278"/>
        <v>0.0118984380051045</v>
      </c>
    </row>
    <row r="9122" spans="7:8">
      <c r="G9122">
        <v>9113</v>
      </c>
      <c r="H9122">
        <f ca="1" t="shared" si="278"/>
        <v>0.0126573877270104</v>
      </c>
    </row>
    <row r="9123" spans="7:8">
      <c r="G9123">
        <v>9114</v>
      </c>
      <c r="H9123">
        <f ca="1" t="shared" si="278"/>
        <v>-0.0749738452688693</v>
      </c>
    </row>
    <row r="9124" spans="7:8">
      <c r="G9124">
        <v>9115</v>
      </c>
      <c r="H9124">
        <f ca="1" t="shared" si="278"/>
        <v>-0.0305064925632236</v>
      </c>
    </row>
    <row r="9125" spans="7:8">
      <c r="G9125">
        <v>9116</v>
      </c>
      <c r="H9125">
        <f ca="1" t="shared" si="278"/>
        <v>0.017083937159002</v>
      </c>
    </row>
    <row r="9126" spans="7:8">
      <c r="G9126">
        <v>9117</v>
      </c>
      <c r="H9126">
        <f ca="1" t="shared" si="278"/>
        <v>-0.0239083885069111</v>
      </c>
    </row>
    <row r="9127" spans="7:8">
      <c r="G9127">
        <v>9118</v>
      </c>
      <c r="H9127">
        <f ca="1" t="shared" si="278"/>
        <v>-0.0148571065498103</v>
      </c>
    </row>
    <row r="9128" spans="7:8">
      <c r="G9128">
        <v>9119</v>
      </c>
      <c r="H9128">
        <f ca="1" t="shared" si="278"/>
        <v>0.0286853054260774</v>
      </c>
    </row>
    <row r="9129" spans="7:8">
      <c r="G9129">
        <v>9120</v>
      </c>
      <c r="H9129">
        <f ca="1" t="shared" si="278"/>
        <v>-0.00675363825861102</v>
      </c>
    </row>
    <row r="9130" spans="7:8">
      <c r="G9130">
        <v>9121</v>
      </c>
      <c r="H9130">
        <f ca="1" t="shared" si="278"/>
        <v>0.0525765418687564</v>
      </c>
    </row>
    <row r="9131" spans="7:8">
      <c r="G9131">
        <v>9122</v>
      </c>
      <c r="H9131">
        <f ca="1" t="shared" si="278"/>
        <v>-0.0420270457397253</v>
      </c>
    </row>
    <row r="9132" spans="7:8">
      <c r="G9132">
        <v>9123</v>
      </c>
      <c r="H9132">
        <f ca="1" t="shared" si="278"/>
        <v>0.00682340765027941</v>
      </c>
    </row>
    <row r="9133" spans="7:8">
      <c r="G9133">
        <v>9124</v>
      </c>
      <c r="H9133">
        <f ca="1" t="shared" si="278"/>
        <v>0.00278562393538803</v>
      </c>
    </row>
    <row r="9134" spans="7:8">
      <c r="G9134">
        <v>9125</v>
      </c>
      <c r="H9134">
        <f ca="1" t="shared" si="278"/>
        <v>-0.007960233184544</v>
      </c>
    </row>
    <row r="9135" spans="7:8">
      <c r="G9135">
        <v>9126</v>
      </c>
      <c r="H9135">
        <f ca="1" t="shared" si="278"/>
        <v>0.00638269533507372</v>
      </c>
    </row>
    <row r="9136" spans="7:8">
      <c r="G9136">
        <v>9127</v>
      </c>
      <c r="H9136">
        <f ca="1" t="shared" si="278"/>
        <v>0.00418918774178275</v>
      </c>
    </row>
    <row r="9137" spans="7:8">
      <c r="G9137">
        <v>9128</v>
      </c>
      <c r="H9137">
        <f ca="1" t="shared" si="278"/>
        <v>-0.0499053581693812</v>
      </c>
    </row>
    <row r="9138" spans="7:8">
      <c r="G9138">
        <v>9129</v>
      </c>
      <c r="H9138">
        <f ca="1" t="shared" si="278"/>
        <v>-0.0259965014343749</v>
      </c>
    </row>
    <row r="9139" spans="7:8">
      <c r="G9139">
        <v>9130</v>
      </c>
      <c r="H9139">
        <f ca="1" t="shared" si="278"/>
        <v>0.00611689801145358</v>
      </c>
    </row>
    <row r="9140" spans="7:8">
      <c r="G9140">
        <v>9131</v>
      </c>
      <c r="H9140">
        <f ca="1" t="shared" si="278"/>
        <v>-0.0355842038319181</v>
      </c>
    </row>
    <row r="9141" spans="7:8">
      <c r="G9141">
        <v>9132</v>
      </c>
      <c r="H9141">
        <f ca="1" t="shared" si="278"/>
        <v>0.0346748505315549</v>
      </c>
    </row>
    <row r="9142" spans="7:8">
      <c r="G9142">
        <v>9133</v>
      </c>
      <c r="H9142">
        <f ca="1" t="shared" si="278"/>
        <v>-0.0313576981161303</v>
      </c>
    </row>
    <row r="9143" spans="7:8">
      <c r="G9143">
        <v>9134</v>
      </c>
      <c r="H9143">
        <f ca="1" t="shared" si="278"/>
        <v>0.0141832081596284</v>
      </c>
    </row>
    <row r="9144" spans="7:8">
      <c r="G9144">
        <v>9135</v>
      </c>
      <c r="H9144">
        <f ca="1" t="shared" si="278"/>
        <v>-0.0207962182878037</v>
      </c>
    </row>
    <row r="9145" spans="7:8">
      <c r="G9145">
        <v>9136</v>
      </c>
      <c r="H9145">
        <f ca="1" t="shared" si="278"/>
        <v>-0.00805337626215956</v>
      </c>
    </row>
    <row r="9146" spans="7:8">
      <c r="G9146">
        <v>9137</v>
      </c>
      <c r="H9146">
        <f ca="1" t="shared" si="278"/>
        <v>-0.0395921340105269</v>
      </c>
    </row>
    <row r="9147" spans="7:8">
      <c r="G9147">
        <v>9138</v>
      </c>
      <c r="H9147">
        <f ca="1" t="shared" si="278"/>
        <v>0.0383245964395318</v>
      </c>
    </row>
    <row r="9148" spans="7:8">
      <c r="G9148">
        <v>9139</v>
      </c>
      <c r="H9148">
        <f ca="1" t="shared" si="278"/>
        <v>-0.0517691383904263</v>
      </c>
    </row>
    <row r="9149" spans="7:8">
      <c r="G9149">
        <v>9140</v>
      </c>
      <c r="H9149">
        <f ca="1" t="shared" si="278"/>
        <v>-0.0242879349842152</v>
      </c>
    </row>
    <row r="9150" spans="7:8">
      <c r="G9150">
        <v>9141</v>
      </c>
      <c r="H9150">
        <f ca="1" t="shared" si="278"/>
        <v>0.00295211571506179</v>
      </c>
    </row>
    <row r="9151" spans="7:8">
      <c r="G9151">
        <v>9142</v>
      </c>
      <c r="H9151">
        <f ca="1" t="shared" si="278"/>
        <v>-0.00226732564689848</v>
      </c>
    </row>
    <row r="9152" spans="7:8">
      <c r="G9152">
        <v>9143</v>
      </c>
      <c r="H9152">
        <f ca="1" t="shared" si="278"/>
        <v>0.0203669904364956</v>
      </c>
    </row>
    <row r="9153" spans="7:8">
      <c r="G9153">
        <v>9144</v>
      </c>
      <c r="H9153">
        <f ca="1" t="shared" si="278"/>
        <v>-0.0207913751115524</v>
      </c>
    </row>
    <row r="9154" spans="7:8">
      <c r="G9154">
        <v>9145</v>
      </c>
      <c r="H9154">
        <f ca="1" t="shared" si="278"/>
        <v>-0.0222737147522465</v>
      </c>
    </row>
    <row r="9155" spans="7:8">
      <c r="G9155">
        <v>9146</v>
      </c>
      <c r="H9155">
        <f ca="1" t="shared" si="278"/>
        <v>0.0422692945327677</v>
      </c>
    </row>
    <row r="9156" spans="7:8">
      <c r="G9156">
        <v>9147</v>
      </c>
      <c r="H9156">
        <f ca="1" t="shared" si="278"/>
        <v>-0.00664299595034103</v>
      </c>
    </row>
    <row r="9157" spans="7:8">
      <c r="G9157">
        <v>9148</v>
      </c>
      <c r="H9157">
        <f ca="1" t="shared" si="278"/>
        <v>-0.0482760802909237</v>
      </c>
    </row>
    <row r="9158" spans="7:8">
      <c r="G9158">
        <v>9149</v>
      </c>
      <c r="H9158">
        <f ca="1" t="shared" si="278"/>
        <v>0.0175085413568057</v>
      </c>
    </row>
    <row r="9159" spans="7:8">
      <c r="G9159">
        <v>9150</v>
      </c>
      <c r="H9159">
        <f ca="1" t="shared" si="278"/>
        <v>0.0106216137413841</v>
      </c>
    </row>
    <row r="9160" spans="7:8">
      <c r="G9160">
        <v>9151</v>
      </c>
      <c r="H9160">
        <f ca="1" t="shared" si="278"/>
        <v>-0.00860097830124407</v>
      </c>
    </row>
    <row r="9161" spans="7:8">
      <c r="G9161">
        <v>9152</v>
      </c>
      <c r="H9161">
        <f ca="1" t="shared" si="278"/>
        <v>0.00372560699240441</v>
      </c>
    </row>
    <row r="9162" spans="7:8">
      <c r="G9162">
        <v>9153</v>
      </c>
      <c r="H9162">
        <f ca="1" t="shared" si="278"/>
        <v>-0.0124720125994587</v>
      </c>
    </row>
    <row r="9163" spans="7:8">
      <c r="G9163">
        <v>9154</v>
      </c>
      <c r="H9163">
        <f ca="1" t="shared" ref="H9163:H9226" si="279">_xlfn.NORM.INV(RAND(),N$12,N$13)</f>
        <v>-0.0337453086030081</v>
      </c>
    </row>
    <row r="9164" spans="7:8">
      <c r="G9164">
        <v>9155</v>
      </c>
      <c r="H9164">
        <f ca="1" t="shared" si="279"/>
        <v>0.0519698119574522</v>
      </c>
    </row>
    <row r="9165" spans="7:8">
      <c r="G9165">
        <v>9156</v>
      </c>
      <c r="H9165">
        <f ca="1" t="shared" si="279"/>
        <v>0.0193283951490334</v>
      </c>
    </row>
    <row r="9166" spans="7:8">
      <c r="G9166">
        <v>9157</v>
      </c>
      <c r="H9166">
        <f ca="1" t="shared" si="279"/>
        <v>0.00769301631609253</v>
      </c>
    </row>
    <row r="9167" spans="7:8">
      <c r="G9167">
        <v>9158</v>
      </c>
      <c r="H9167">
        <f ca="1" t="shared" si="279"/>
        <v>0.00502859574456845</v>
      </c>
    </row>
    <row r="9168" spans="7:8">
      <c r="G9168">
        <v>9159</v>
      </c>
      <c r="H9168">
        <f ca="1" t="shared" si="279"/>
        <v>-0.0651077481196732</v>
      </c>
    </row>
    <row r="9169" spans="7:8">
      <c r="G9169">
        <v>9160</v>
      </c>
      <c r="H9169">
        <f ca="1" t="shared" si="279"/>
        <v>0.00058358851397075</v>
      </c>
    </row>
    <row r="9170" spans="7:8">
      <c r="G9170">
        <v>9161</v>
      </c>
      <c r="H9170">
        <f ca="1" t="shared" si="279"/>
        <v>0.000419019105959378</v>
      </c>
    </row>
    <row r="9171" spans="7:8">
      <c r="G9171">
        <v>9162</v>
      </c>
      <c r="H9171">
        <f ca="1" t="shared" si="279"/>
        <v>-0.0266680206984785</v>
      </c>
    </row>
    <row r="9172" spans="7:8">
      <c r="G9172">
        <v>9163</v>
      </c>
      <c r="H9172">
        <f ca="1" t="shared" si="279"/>
        <v>-0.00876557044083838</v>
      </c>
    </row>
    <row r="9173" spans="7:8">
      <c r="G9173">
        <v>9164</v>
      </c>
      <c r="H9173">
        <f ca="1" t="shared" si="279"/>
        <v>0.0366167264944238</v>
      </c>
    </row>
    <row r="9174" spans="7:8">
      <c r="G9174">
        <v>9165</v>
      </c>
      <c r="H9174">
        <f ca="1" t="shared" si="279"/>
        <v>0.0121900473839914</v>
      </c>
    </row>
    <row r="9175" spans="7:8">
      <c r="G9175">
        <v>9166</v>
      </c>
      <c r="H9175">
        <f ca="1" t="shared" si="279"/>
        <v>0.027857484845403</v>
      </c>
    </row>
    <row r="9176" spans="7:8">
      <c r="G9176">
        <v>9167</v>
      </c>
      <c r="H9176">
        <f ca="1" t="shared" si="279"/>
        <v>-0.0124895561852994</v>
      </c>
    </row>
    <row r="9177" spans="7:8">
      <c r="G9177">
        <v>9168</v>
      </c>
      <c r="H9177">
        <f ca="1" t="shared" si="279"/>
        <v>-0.0452671036078739</v>
      </c>
    </row>
    <row r="9178" spans="7:8">
      <c r="G9178">
        <v>9169</v>
      </c>
      <c r="H9178">
        <f ca="1" t="shared" si="279"/>
        <v>-0.00384808958271058</v>
      </c>
    </row>
    <row r="9179" spans="7:8">
      <c r="G9179">
        <v>9170</v>
      </c>
      <c r="H9179">
        <f ca="1" t="shared" si="279"/>
        <v>-0.0165883738245469</v>
      </c>
    </row>
    <row r="9180" spans="7:8">
      <c r="G9180">
        <v>9171</v>
      </c>
      <c r="H9180">
        <f ca="1" t="shared" si="279"/>
        <v>-0.0127776139852031</v>
      </c>
    </row>
    <row r="9181" spans="7:8">
      <c r="G9181">
        <v>9172</v>
      </c>
      <c r="H9181">
        <f ca="1" t="shared" si="279"/>
        <v>0.00100180684634932</v>
      </c>
    </row>
    <row r="9182" spans="7:8">
      <c r="G9182">
        <v>9173</v>
      </c>
      <c r="H9182">
        <f ca="1" t="shared" si="279"/>
        <v>-0.0279126009846272</v>
      </c>
    </row>
    <row r="9183" spans="7:8">
      <c r="G9183">
        <v>9174</v>
      </c>
      <c r="H9183">
        <f ca="1" t="shared" si="279"/>
        <v>-0.0371398562946542</v>
      </c>
    </row>
    <row r="9184" spans="7:8">
      <c r="G9184">
        <v>9175</v>
      </c>
      <c r="H9184">
        <f ca="1" t="shared" si="279"/>
        <v>-0.0173289513600546</v>
      </c>
    </row>
    <row r="9185" spans="7:8">
      <c r="G9185">
        <v>9176</v>
      </c>
      <c r="H9185">
        <f ca="1" t="shared" si="279"/>
        <v>0.0322984432832641</v>
      </c>
    </row>
    <row r="9186" spans="7:8">
      <c r="G9186">
        <v>9177</v>
      </c>
      <c r="H9186">
        <f ca="1" t="shared" si="279"/>
        <v>-0.0332726634565994</v>
      </c>
    </row>
    <row r="9187" spans="7:8">
      <c r="G9187">
        <v>9178</v>
      </c>
      <c r="H9187">
        <f ca="1" t="shared" si="279"/>
        <v>0.0325440877712078</v>
      </c>
    </row>
    <row r="9188" spans="7:8">
      <c r="G9188">
        <v>9179</v>
      </c>
      <c r="H9188">
        <f ca="1" t="shared" si="279"/>
        <v>0.0343267556027449</v>
      </c>
    </row>
    <row r="9189" spans="7:8">
      <c r="G9189">
        <v>9180</v>
      </c>
      <c r="H9189">
        <f ca="1" t="shared" si="279"/>
        <v>0.00542546818644578</v>
      </c>
    </row>
    <row r="9190" spans="7:8">
      <c r="G9190">
        <v>9181</v>
      </c>
      <c r="H9190">
        <f ca="1" t="shared" si="279"/>
        <v>-0.00614273652833901</v>
      </c>
    </row>
    <row r="9191" spans="7:8">
      <c r="G9191">
        <v>9182</v>
      </c>
      <c r="H9191">
        <f ca="1" t="shared" si="279"/>
        <v>0.0121305517714212</v>
      </c>
    </row>
    <row r="9192" spans="7:8">
      <c r="G9192">
        <v>9183</v>
      </c>
      <c r="H9192">
        <f ca="1" t="shared" si="279"/>
        <v>-0.00935820803835538</v>
      </c>
    </row>
    <row r="9193" spans="7:8">
      <c r="G9193">
        <v>9184</v>
      </c>
      <c r="H9193">
        <f ca="1" t="shared" si="279"/>
        <v>0.0127258274639998</v>
      </c>
    </row>
    <row r="9194" spans="7:8">
      <c r="G9194">
        <v>9185</v>
      </c>
      <c r="H9194">
        <f ca="1" t="shared" si="279"/>
        <v>-0.0178603846471853</v>
      </c>
    </row>
    <row r="9195" spans="7:8">
      <c r="G9195">
        <v>9186</v>
      </c>
      <c r="H9195">
        <f ca="1" t="shared" si="279"/>
        <v>0.0108322062624615</v>
      </c>
    </row>
    <row r="9196" spans="7:8">
      <c r="G9196">
        <v>9187</v>
      </c>
      <c r="H9196">
        <f ca="1" t="shared" si="279"/>
        <v>-0.0215669893889336</v>
      </c>
    </row>
    <row r="9197" spans="7:8">
      <c r="G9197">
        <v>9188</v>
      </c>
      <c r="H9197">
        <f ca="1" t="shared" si="279"/>
        <v>-0.00990461599834315</v>
      </c>
    </row>
    <row r="9198" spans="7:8">
      <c r="G9198">
        <v>9189</v>
      </c>
      <c r="H9198">
        <f ca="1" t="shared" si="279"/>
        <v>-0.00391800607214385</v>
      </c>
    </row>
    <row r="9199" spans="7:8">
      <c r="G9199">
        <v>9190</v>
      </c>
      <c r="H9199">
        <f ca="1" t="shared" si="279"/>
        <v>-0.00439899036722321</v>
      </c>
    </row>
    <row r="9200" spans="7:8">
      <c r="G9200">
        <v>9191</v>
      </c>
      <c r="H9200">
        <f ca="1" t="shared" si="279"/>
        <v>0.00904502398748284</v>
      </c>
    </row>
    <row r="9201" spans="7:8">
      <c r="G9201">
        <v>9192</v>
      </c>
      <c r="H9201">
        <f ca="1" t="shared" si="279"/>
        <v>-0.0212194783839692</v>
      </c>
    </row>
    <row r="9202" spans="7:8">
      <c r="G9202">
        <v>9193</v>
      </c>
      <c r="H9202">
        <f ca="1" t="shared" si="279"/>
        <v>0.0197443466355647</v>
      </c>
    </row>
    <row r="9203" spans="7:8">
      <c r="G9203">
        <v>9194</v>
      </c>
      <c r="H9203">
        <f ca="1" t="shared" si="279"/>
        <v>0.00995583719866938</v>
      </c>
    </row>
    <row r="9204" spans="7:8">
      <c r="G9204">
        <v>9195</v>
      </c>
      <c r="H9204">
        <f ca="1" t="shared" si="279"/>
        <v>-0.0165709350852036</v>
      </c>
    </row>
    <row r="9205" spans="7:8">
      <c r="G9205">
        <v>9196</v>
      </c>
      <c r="H9205">
        <f ca="1" t="shared" si="279"/>
        <v>0.0040194643353004</v>
      </c>
    </row>
    <row r="9206" spans="7:8">
      <c r="G9206">
        <v>9197</v>
      </c>
      <c r="H9206">
        <f ca="1" t="shared" si="279"/>
        <v>-0.0454355401489944</v>
      </c>
    </row>
    <row r="9207" spans="7:8">
      <c r="G9207">
        <v>9198</v>
      </c>
      <c r="H9207">
        <f ca="1" t="shared" si="279"/>
        <v>0.0389327061283982</v>
      </c>
    </row>
    <row r="9208" spans="7:8">
      <c r="G9208">
        <v>9199</v>
      </c>
      <c r="H9208">
        <f ca="1" t="shared" si="279"/>
        <v>0.0202593736594812</v>
      </c>
    </row>
    <row r="9209" spans="7:8">
      <c r="G9209">
        <v>9200</v>
      </c>
      <c r="H9209">
        <f ca="1" t="shared" si="279"/>
        <v>0.0402992209793828</v>
      </c>
    </row>
    <row r="9210" spans="7:8">
      <c r="G9210">
        <v>9201</v>
      </c>
      <c r="H9210">
        <f ca="1" t="shared" si="279"/>
        <v>0.0486380035905804</v>
      </c>
    </row>
    <row r="9211" spans="7:8">
      <c r="G9211">
        <v>9202</v>
      </c>
      <c r="H9211">
        <f ca="1" t="shared" si="279"/>
        <v>0.0257260419356793</v>
      </c>
    </row>
    <row r="9212" spans="7:8">
      <c r="G9212">
        <v>9203</v>
      </c>
      <c r="H9212">
        <f ca="1" t="shared" si="279"/>
        <v>0.00849035403961082</v>
      </c>
    </row>
    <row r="9213" spans="7:8">
      <c r="G9213">
        <v>9204</v>
      </c>
      <c r="H9213">
        <f ca="1" t="shared" si="279"/>
        <v>-0.0124891800157971</v>
      </c>
    </row>
    <row r="9214" spans="7:8">
      <c r="G9214">
        <v>9205</v>
      </c>
      <c r="H9214">
        <f ca="1" t="shared" si="279"/>
        <v>-0.0292122944819987</v>
      </c>
    </row>
    <row r="9215" spans="7:8">
      <c r="G9215">
        <v>9206</v>
      </c>
      <c r="H9215">
        <f ca="1" t="shared" si="279"/>
        <v>-0.0044201726326165</v>
      </c>
    </row>
    <row r="9216" spans="7:8">
      <c r="G9216">
        <v>9207</v>
      </c>
      <c r="H9216">
        <f ca="1" t="shared" si="279"/>
        <v>0.0381901605724434</v>
      </c>
    </row>
    <row r="9217" spans="7:8">
      <c r="G9217">
        <v>9208</v>
      </c>
      <c r="H9217">
        <f ca="1" t="shared" si="279"/>
        <v>-0.0528352259044009</v>
      </c>
    </row>
    <row r="9218" spans="7:8">
      <c r="G9218">
        <v>9209</v>
      </c>
      <c r="H9218">
        <f ca="1" t="shared" si="279"/>
        <v>-0.00119015705220014</v>
      </c>
    </row>
    <row r="9219" spans="7:8">
      <c r="G9219">
        <v>9210</v>
      </c>
      <c r="H9219">
        <f ca="1" t="shared" si="279"/>
        <v>-0.0172018571860914</v>
      </c>
    </row>
    <row r="9220" spans="7:8">
      <c r="G9220">
        <v>9211</v>
      </c>
      <c r="H9220">
        <f ca="1" t="shared" si="279"/>
        <v>0.0507859976124801</v>
      </c>
    </row>
    <row r="9221" spans="7:8">
      <c r="G9221">
        <v>9212</v>
      </c>
      <c r="H9221">
        <f ca="1" t="shared" si="279"/>
        <v>0.0696952171501361</v>
      </c>
    </row>
    <row r="9222" spans="7:8">
      <c r="G9222">
        <v>9213</v>
      </c>
      <c r="H9222">
        <f ca="1" t="shared" si="279"/>
        <v>-0.000777689893564693</v>
      </c>
    </row>
    <row r="9223" spans="7:8">
      <c r="G9223">
        <v>9214</v>
      </c>
      <c r="H9223">
        <f ca="1" t="shared" si="279"/>
        <v>0.00483529804337055</v>
      </c>
    </row>
    <row r="9224" spans="7:8">
      <c r="G9224">
        <v>9215</v>
      </c>
      <c r="H9224">
        <f ca="1" t="shared" si="279"/>
        <v>-0.00966831686420599</v>
      </c>
    </row>
    <row r="9225" spans="7:8">
      <c r="G9225">
        <v>9216</v>
      </c>
      <c r="H9225">
        <f ca="1" t="shared" si="279"/>
        <v>0.0146229391920671</v>
      </c>
    </row>
    <row r="9226" spans="7:8">
      <c r="G9226">
        <v>9217</v>
      </c>
      <c r="H9226">
        <f ca="1" t="shared" si="279"/>
        <v>-0.0529767498213349</v>
      </c>
    </row>
    <row r="9227" spans="7:8">
      <c r="G9227">
        <v>9218</v>
      </c>
      <c r="H9227">
        <f ca="1" t="shared" ref="H9227:H9290" si="280">_xlfn.NORM.INV(RAND(),N$12,N$13)</f>
        <v>0.0221217617151781</v>
      </c>
    </row>
    <row r="9228" spans="7:8">
      <c r="G9228">
        <v>9219</v>
      </c>
      <c r="H9228">
        <f ca="1" t="shared" si="280"/>
        <v>-0.0297237732719275</v>
      </c>
    </row>
    <row r="9229" spans="7:8">
      <c r="G9229">
        <v>9220</v>
      </c>
      <c r="H9229">
        <f ca="1" t="shared" si="280"/>
        <v>-0.00789275215263342</v>
      </c>
    </row>
    <row r="9230" spans="7:8">
      <c r="G9230">
        <v>9221</v>
      </c>
      <c r="H9230">
        <f ca="1" t="shared" si="280"/>
        <v>0.0413092095335584</v>
      </c>
    </row>
    <row r="9231" spans="7:8">
      <c r="G9231">
        <v>9222</v>
      </c>
      <c r="H9231">
        <f ca="1" t="shared" si="280"/>
        <v>0.0239337509262194</v>
      </c>
    </row>
    <row r="9232" spans="7:8">
      <c r="G9232">
        <v>9223</v>
      </c>
      <c r="H9232">
        <f ca="1" t="shared" si="280"/>
        <v>0.00165771738549613</v>
      </c>
    </row>
    <row r="9233" spans="7:8">
      <c r="G9233">
        <v>9224</v>
      </c>
      <c r="H9233">
        <f ca="1" t="shared" si="280"/>
        <v>-0.00689229397667232</v>
      </c>
    </row>
    <row r="9234" spans="7:8">
      <c r="G9234">
        <v>9225</v>
      </c>
      <c r="H9234">
        <f ca="1" t="shared" si="280"/>
        <v>-0.0162637427442733</v>
      </c>
    </row>
    <row r="9235" spans="7:8">
      <c r="G9235">
        <v>9226</v>
      </c>
      <c r="H9235">
        <f ca="1" t="shared" si="280"/>
        <v>-0.00608699352749798</v>
      </c>
    </row>
    <row r="9236" spans="7:8">
      <c r="G9236">
        <v>9227</v>
      </c>
      <c r="H9236">
        <f ca="1" t="shared" si="280"/>
        <v>0.0420981445666063</v>
      </c>
    </row>
    <row r="9237" spans="7:8">
      <c r="G9237">
        <v>9228</v>
      </c>
      <c r="H9237">
        <f ca="1" t="shared" si="280"/>
        <v>0.0327472721842242</v>
      </c>
    </row>
    <row r="9238" spans="7:8">
      <c r="G9238">
        <v>9229</v>
      </c>
      <c r="H9238">
        <f ca="1" t="shared" si="280"/>
        <v>0.01483822887368</v>
      </c>
    </row>
    <row r="9239" spans="7:8">
      <c r="G9239">
        <v>9230</v>
      </c>
      <c r="H9239">
        <f ca="1" t="shared" si="280"/>
        <v>-0.00593676572161454</v>
      </c>
    </row>
    <row r="9240" spans="7:8">
      <c r="G9240">
        <v>9231</v>
      </c>
      <c r="H9240">
        <f ca="1" t="shared" si="280"/>
        <v>-0.0552842645506284</v>
      </c>
    </row>
    <row r="9241" spans="7:8">
      <c r="G9241">
        <v>9232</v>
      </c>
      <c r="H9241">
        <f ca="1" t="shared" si="280"/>
        <v>0.031307290224659</v>
      </c>
    </row>
    <row r="9242" spans="7:8">
      <c r="G9242">
        <v>9233</v>
      </c>
      <c r="H9242">
        <f ca="1" t="shared" si="280"/>
        <v>0.0202100697294521</v>
      </c>
    </row>
    <row r="9243" spans="7:8">
      <c r="G9243">
        <v>9234</v>
      </c>
      <c r="H9243">
        <f ca="1" t="shared" si="280"/>
        <v>-0.00734754051542223</v>
      </c>
    </row>
    <row r="9244" spans="7:8">
      <c r="G9244">
        <v>9235</v>
      </c>
      <c r="H9244">
        <f ca="1" t="shared" si="280"/>
        <v>-0.00299372136784783</v>
      </c>
    </row>
    <row r="9245" spans="7:8">
      <c r="G9245">
        <v>9236</v>
      </c>
      <c r="H9245">
        <f ca="1" t="shared" si="280"/>
        <v>-0.0462369083214582</v>
      </c>
    </row>
    <row r="9246" spans="7:8">
      <c r="G9246">
        <v>9237</v>
      </c>
      <c r="H9246">
        <f ca="1" t="shared" si="280"/>
        <v>0.0428205558663117</v>
      </c>
    </row>
    <row r="9247" spans="7:8">
      <c r="G9247">
        <v>9238</v>
      </c>
      <c r="H9247">
        <f ca="1" t="shared" si="280"/>
        <v>-0.0266203918941485</v>
      </c>
    </row>
    <row r="9248" spans="7:8">
      <c r="G9248">
        <v>9239</v>
      </c>
      <c r="H9248">
        <f ca="1" t="shared" si="280"/>
        <v>-0.019301126799939</v>
      </c>
    </row>
    <row r="9249" spans="7:8">
      <c r="G9249">
        <v>9240</v>
      </c>
      <c r="H9249">
        <f ca="1" t="shared" si="280"/>
        <v>0.0185944846227527</v>
      </c>
    </row>
    <row r="9250" spans="7:8">
      <c r="G9250">
        <v>9241</v>
      </c>
      <c r="H9250">
        <f ca="1" t="shared" si="280"/>
        <v>0.0141610766426278</v>
      </c>
    </row>
    <row r="9251" spans="7:8">
      <c r="G9251">
        <v>9242</v>
      </c>
      <c r="H9251">
        <f ca="1" t="shared" si="280"/>
        <v>0.0153176495703639</v>
      </c>
    </row>
    <row r="9252" spans="7:8">
      <c r="G9252">
        <v>9243</v>
      </c>
      <c r="H9252">
        <f ca="1" t="shared" si="280"/>
        <v>0.0423228438295874</v>
      </c>
    </row>
    <row r="9253" spans="7:8">
      <c r="G9253">
        <v>9244</v>
      </c>
      <c r="H9253">
        <f ca="1" t="shared" si="280"/>
        <v>0.0354353583442068</v>
      </c>
    </row>
    <row r="9254" spans="7:8">
      <c r="G9254">
        <v>9245</v>
      </c>
      <c r="H9254">
        <f ca="1" t="shared" si="280"/>
        <v>0.0068005213975811</v>
      </c>
    </row>
    <row r="9255" spans="7:8">
      <c r="G9255">
        <v>9246</v>
      </c>
      <c r="H9255">
        <f ca="1" t="shared" si="280"/>
        <v>0.0423940203238246</v>
      </c>
    </row>
    <row r="9256" spans="7:8">
      <c r="G9256">
        <v>9247</v>
      </c>
      <c r="H9256">
        <f ca="1" t="shared" si="280"/>
        <v>-0.0378223803487121</v>
      </c>
    </row>
    <row r="9257" spans="7:8">
      <c r="G9257">
        <v>9248</v>
      </c>
      <c r="H9257">
        <f ca="1" t="shared" si="280"/>
        <v>-0.0150919721149177</v>
      </c>
    </row>
    <row r="9258" spans="7:8">
      <c r="G9258">
        <v>9249</v>
      </c>
      <c r="H9258">
        <f ca="1" t="shared" si="280"/>
        <v>0.0202019890082256</v>
      </c>
    </row>
    <row r="9259" spans="7:8">
      <c r="G9259">
        <v>9250</v>
      </c>
      <c r="H9259">
        <f ca="1" t="shared" si="280"/>
        <v>0.0400878147916651</v>
      </c>
    </row>
    <row r="9260" spans="7:8">
      <c r="G9260">
        <v>9251</v>
      </c>
      <c r="H9260">
        <f ca="1" t="shared" si="280"/>
        <v>0.0136164702810005</v>
      </c>
    </row>
    <row r="9261" spans="7:8">
      <c r="G9261">
        <v>9252</v>
      </c>
      <c r="H9261">
        <f ca="1" t="shared" si="280"/>
        <v>0.0220978847115353</v>
      </c>
    </row>
    <row r="9262" spans="7:8">
      <c r="G9262">
        <v>9253</v>
      </c>
      <c r="H9262">
        <f ca="1" t="shared" si="280"/>
        <v>0.0174060607352727</v>
      </c>
    </row>
    <row r="9263" spans="7:8">
      <c r="G9263">
        <v>9254</v>
      </c>
      <c r="H9263">
        <f ca="1" t="shared" si="280"/>
        <v>0.0253775367298512</v>
      </c>
    </row>
    <row r="9264" spans="7:8">
      <c r="G9264">
        <v>9255</v>
      </c>
      <c r="H9264">
        <f ca="1" t="shared" si="280"/>
        <v>0.0135913536163118</v>
      </c>
    </row>
    <row r="9265" spans="7:8">
      <c r="G9265">
        <v>9256</v>
      </c>
      <c r="H9265">
        <f ca="1" t="shared" si="280"/>
        <v>-0.0168924371514937</v>
      </c>
    </row>
    <row r="9266" spans="7:8">
      <c r="G9266">
        <v>9257</v>
      </c>
      <c r="H9266">
        <f ca="1" t="shared" si="280"/>
        <v>0.0184799059854212</v>
      </c>
    </row>
    <row r="9267" spans="7:8">
      <c r="G9267">
        <v>9258</v>
      </c>
      <c r="H9267">
        <f ca="1" t="shared" si="280"/>
        <v>0.0332427904497067</v>
      </c>
    </row>
    <row r="9268" spans="7:8">
      <c r="G9268">
        <v>9259</v>
      </c>
      <c r="H9268">
        <f ca="1" t="shared" si="280"/>
        <v>0.0216168173951253</v>
      </c>
    </row>
    <row r="9269" spans="7:8">
      <c r="G9269">
        <v>9260</v>
      </c>
      <c r="H9269">
        <f ca="1" t="shared" si="280"/>
        <v>-0.00587728652617789</v>
      </c>
    </row>
    <row r="9270" spans="7:8">
      <c r="G9270">
        <v>9261</v>
      </c>
      <c r="H9270">
        <f ca="1" t="shared" si="280"/>
        <v>0.0696632773474007</v>
      </c>
    </row>
    <row r="9271" spans="7:8">
      <c r="G9271">
        <v>9262</v>
      </c>
      <c r="H9271">
        <f ca="1" t="shared" si="280"/>
        <v>0.00214305013113096</v>
      </c>
    </row>
    <row r="9272" spans="7:8">
      <c r="G9272">
        <v>9263</v>
      </c>
      <c r="H9272">
        <f ca="1" t="shared" si="280"/>
        <v>0.0175925622832597</v>
      </c>
    </row>
    <row r="9273" spans="7:8">
      <c r="G9273">
        <v>9264</v>
      </c>
      <c r="H9273">
        <f ca="1" t="shared" si="280"/>
        <v>-0.00786097367608703</v>
      </c>
    </row>
    <row r="9274" spans="7:8">
      <c r="G9274">
        <v>9265</v>
      </c>
      <c r="H9274">
        <f ca="1" t="shared" si="280"/>
        <v>-0.00242396932789696</v>
      </c>
    </row>
    <row r="9275" spans="7:8">
      <c r="G9275">
        <v>9266</v>
      </c>
      <c r="H9275">
        <f ca="1" t="shared" si="280"/>
        <v>-0.0343278758712902</v>
      </c>
    </row>
    <row r="9276" spans="7:8">
      <c r="G9276">
        <v>9267</v>
      </c>
      <c r="H9276">
        <f ca="1" t="shared" si="280"/>
        <v>-0.0278364825118687</v>
      </c>
    </row>
    <row r="9277" spans="7:8">
      <c r="G9277">
        <v>9268</v>
      </c>
      <c r="H9277">
        <f ca="1" t="shared" si="280"/>
        <v>-0.000271290330970942</v>
      </c>
    </row>
    <row r="9278" spans="7:8">
      <c r="G9278">
        <v>9269</v>
      </c>
      <c r="H9278">
        <f ca="1" t="shared" si="280"/>
        <v>0.00618861396996599</v>
      </c>
    </row>
    <row r="9279" spans="7:8">
      <c r="G9279">
        <v>9270</v>
      </c>
      <c r="H9279">
        <f ca="1" t="shared" si="280"/>
        <v>0.0364263154508896</v>
      </c>
    </row>
    <row r="9280" spans="7:8">
      <c r="G9280">
        <v>9271</v>
      </c>
      <c r="H9280">
        <f ca="1" t="shared" si="280"/>
        <v>0.0147041979647444</v>
      </c>
    </row>
    <row r="9281" spans="7:8">
      <c r="G9281">
        <v>9272</v>
      </c>
      <c r="H9281">
        <f ca="1" t="shared" si="280"/>
        <v>0.00958985827447116</v>
      </c>
    </row>
    <row r="9282" spans="7:8">
      <c r="G9282">
        <v>9273</v>
      </c>
      <c r="H9282">
        <f ca="1" t="shared" si="280"/>
        <v>0.0153021116064192</v>
      </c>
    </row>
    <row r="9283" spans="7:8">
      <c r="G9283">
        <v>9274</v>
      </c>
      <c r="H9283">
        <f ca="1" t="shared" si="280"/>
        <v>-0.026851894872817</v>
      </c>
    </row>
    <row r="9284" spans="7:8">
      <c r="G9284">
        <v>9275</v>
      </c>
      <c r="H9284">
        <f ca="1" t="shared" si="280"/>
        <v>-0.000642070321372508</v>
      </c>
    </row>
    <row r="9285" spans="7:8">
      <c r="G9285">
        <v>9276</v>
      </c>
      <c r="H9285">
        <f ca="1" t="shared" si="280"/>
        <v>0.0135516205307278</v>
      </c>
    </row>
    <row r="9286" spans="7:8">
      <c r="G9286">
        <v>9277</v>
      </c>
      <c r="H9286">
        <f ca="1" t="shared" si="280"/>
        <v>-0.00292106341887198</v>
      </c>
    </row>
    <row r="9287" spans="7:8">
      <c r="G9287">
        <v>9278</v>
      </c>
      <c r="H9287">
        <f ca="1" t="shared" si="280"/>
        <v>-0.0356344778206112</v>
      </c>
    </row>
    <row r="9288" spans="7:8">
      <c r="G9288">
        <v>9279</v>
      </c>
      <c r="H9288">
        <f ca="1" t="shared" si="280"/>
        <v>0.00825254568077144</v>
      </c>
    </row>
    <row r="9289" spans="7:8">
      <c r="G9289">
        <v>9280</v>
      </c>
      <c r="H9289">
        <f ca="1" t="shared" si="280"/>
        <v>0.0372050243310552</v>
      </c>
    </row>
    <row r="9290" spans="7:8">
      <c r="G9290">
        <v>9281</v>
      </c>
      <c r="H9290">
        <f ca="1" t="shared" si="280"/>
        <v>0.00940002878576182</v>
      </c>
    </row>
    <row r="9291" spans="7:8">
      <c r="G9291">
        <v>9282</v>
      </c>
      <c r="H9291">
        <f ca="1" t="shared" ref="H9291:H9354" si="281">_xlfn.NORM.INV(RAND(),N$12,N$13)</f>
        <v>-0.0248203446436656</v>
      </c>
    </row>
    <row r="9292" spans="7:8">
      <c r="G9292">
        <v>9283</v>
      </c>
      <c r="H9292">
        <f ca="1" t="shared" si="281"/>
        <v>0.00170828134591046</v>
      </c>
    </row>
    <row r="9293" spans="7:8">
      <c r="G9293">
        <v>9284</v>
      </c>
      <c r="H9293">
        <f ca="1" t="shared" si="281"/>
        <v>0.0269315530573047</v>
      </c>
    </row>
    <row r="9294" spans="7:8">
      <c r="G9294">
        <v>9285</v>
      </c>
      <c r="H9294">
        <f ca="1" t="shared" si="281"/>
        <v>0.0189929695720444</v>
      </c>
    </row>
    <row r="9295" spans="7:8">
      <c r="G9295">
        <v>9286</v>
      </c>
      <c r="H9295">
        <f ca="1" t="shared" si="281"/>
        <v>-0.00874171706542444</v>
      </c>
    </row>
    <row r="9296" spans="7:8">
      <c r="G9296">
        <v>9287</v>
      </c>
      <c r="H9296">
        <f ca="1" t="shared" si="281"/>
        <v>0.0307956603615876</v>
      </c>
    </row>
    <row r="9297" spans="7:8">
      <c r="G9297">
        <v>9288</v>
      </c>
      <c r="H9297">
        <f ca="1" t="shared" si="281"/>
        <v>0.0421965043929799</v>
      </c>
    </row>
    <row r="9298" spans="7:8">
      <c r="G9298">
        <v>9289</v>
      </c>
      <c r="H9298">
        <f ca="1" t="shared" si="281"/>
        <v>-0.0471144583943302</v>
      </c>
    </row>
    <row r="9299" spans="7:8">
      <c r="G9299">
        <v>9290</v>
      </c>
      <c r="H9299">
        <f ca="1" t="shared" si="281"/>
        <v>0.0160036206571455</v>
      </c>
    </row>
    <row r="9300" spans="7:8">
      <c r="G9300">
        <v>9291</v>
      </c>
      <c r="H9300">
        <f ca="1" t="shared" si="281"/>
        <v>0.00309828737877791</v>
      </c>
    </row>
    <row r="9301" spans="7:8">
      <c r="G9301">
        <v>9292</v>
      </c>
      <c r="H9301">
        <f ca="1" t="shared" si="281"/>
        <v>0.0297712682375251</v>
      </c>
    </row>
    <row r="9302" spans="7:8">
      <c r="G9302">
        <v>9293</v>
      </c>
      <c r="H9302">
        <f ca="1" t="shared" si="281"/>
        <v>-0.0124996177297993</v>
      </c>
    </row>
    <row r="9303" spans="7:8">
      <c r="G9303">
        <v>9294</v>
      </c>
      <c r="H9303">
        <f ca="1" t="shared" si="281"/>
        <v>-0.00134765439938752</v>
      </c>
    </row>
    <row r="9304" spans="7:8">
      <c r="G9304">
        <v>9295</v>
      </c>
      <c r="H9304">
        <f ca="1" t="shared" si="281"/>
        <v>-0.0220796775087371</v>
      </c>
    </row>
    <row r="9305" spans="7:8">
      <c r="G9305">
        <v>9296</v>
      </c>
      <c r="H9305">
        <f ca="1" t="shared" si="281"/>
        <v>-0.0112589552059865</v>
      </c>
    </row>
    <row r="9306" spans="7:8">
      <c r="G9306">
        <v>9297</v>
      </c>
      <c r="H9306">
        <f ca="1" t="shared" si="281"/>
        <v>-0.0592150405899272</v>
      </c>
    </row>
    <row r="9307" spans="7:8">
      <c r="G9307">
        <v>9298</v>
      </c>
      <c r="H9307">
        <f ca="1" t="shared" si="281"/>
        <v>-0.00415410862600758</v>
      </c>
    </row>
    <row r="9308" spans="7:8">
      <c r="G9308">
        <v>9299</v>
      </c>
      <c r="H9308">
        <f ca="1" t="shared" si="281"/>
        <v>-0.0353633987567663</v>
      </c>
    </row>
    <row r="9309" spans="7:8">
      <c r="G9309">
        <v>9300</v>
      </c>
      <c r="H9309">
        <f ca="1" t="shared" si="281"/>
        <v>-0.00476670869108726</v>
      </c>
    </row>
    <row r="9310" spans="7:8">
      <c r="G9310">
        <v>9301</v>
      </c>
      <c r="H9310">
        <f ca="1" t="shared" si="281"/>
        <v>-0.010749452774941</v>
      </c>
    </row>
    <row r="9311" spans="7:8">
      <c r="G9311">
        <v>9302</v>
      </c>
      <c r="H9311">
        <f ca="1" t="shared" si="281"/>
        <v>0.0397515517252396</v>
      </c>
    </row>
    <row r="9312" spans="7:8">
      <c r="G9312">
        <v>9303</v>
      </c>
      <c r="H9312">
        <f ca="1" t="shared" si="281"/>
        <v>-0.0316782845472329</v>
      </c>
    </row>
    <row r="9313" spans="7:8">
      <c r="G9313">
        <v>9304</v>
      </c>
      <c r="H9313">
        <f ca="1" t="shared" si="281"/>
        <v>-0.0136111367556105</v>
      </c>
    </row>
    <row r="9314" spans="7:8">
      <c r="G9314">
        <v>9305</v>
      </c>
      <c r="H9314">
        <f ca="1" t="shared" si="281"/>
        <v>0.000378888057739403</v>
      </c>
    </row>
    <row r="9315" spans="7:8">
      <c r="G9315">
        <v>9306</v>
      </c>
      <c r="H9315">
        <f ca="1" t="shared" si="281"/>
        <v>0.00739237371471592</v>
      </c>
    </row>
    <row r="9316" spans="7:8">
      <c r="G9316">
        <v>9307</v>
      </c>
      <c r="H9316">
        <f ca="1" t="shared" si="281"/>
        <v>0.0592306071206986</v>
      </c>
    </row>
    <row r="9317" spans="7:8">
      <c r="G9317">
        <v>9308</v>
      </c>
      <c r="H9317">
        <f ca="1" t="shared" si="281"/>
        <v>0.00986636524734598</v>
      </c>
    </row>
    <row r="9318" spans="7:8">
      <c r="G9318">
        <v>9309</v>
      </c>
      <c r="H9318">
        <f ca="1" t="shared" si="281"/>
        <v>-0.0620547302724265</v>
      </c>
    </row>
    <row r="9319" spans="7:8">
      <c r="G9319">
        <v>9310</v>
      </c>
      <c r="H9319">
        <f ca="1" t="shared" si="281"/>
        <v>-0.0183901126524648</v>
      </c>
    </row>
    <row r="9320" spans="7:8">
      <c r="G9320">
        <v>9311</v>
      </c>
      <c r="H9320">
        <f ca="1" t="shared" si="281"/>
        <v>0.0102892524222486</v>
      </c>
    </row>
    <row r="9321" spans="7:8">
      <c r="G9321">
        <v>9312</v>
      </c>
      <c r="H9321">
        <f ca="1" t="shared" si="281"/>
        <v>-0.0554265581875082</v>
      </c>
    </row>
    <row r="9322" spans="7:8">
      <c r="G9322">
        <v>9313</v>
      </c>
      <c r="H9322">
        <f ca="1" t="shared" si="281"/>
        <v>-0.0158314478657449</v>
      </c>
    </row>
    <row r="9323" spans="7:8">
      <c r="G9323">
        <v>9314</v>
      </c>
      <c r="H9323">
        <f ca="1" t="shared" si="281"/>
        <v>-0.0158179940858486</v>
      </c>
    </row>
    <row r="9324" spans="7:8">
      <c r="G9324">
        <v>9315</v>
      </c>
      <c r="H9324">
        <f ca="1" t="shared" si="281"/>
        <v>0.00513260965861219</v>
      </c>
    </row>
    <row r="9325" spans="7:8">
      <c r="G9325">
        <v>9316</v>
      </c>
      <c r="H9325">
        <f ca="1" t="shared" si="281"/>
        <v>-0.0126451559763798</v>
      </c>
    </row>
    <row r="9326" spans="7:8">
      <c r="G9326">
        <v>9317</v>
      </c>
      <c r="H9326">
        <f ca="1" t="shared" si="281"/>
        <v>-0.0397527492893264</v>
      </c>
    </row>
    <row r="9327" spans="7:8">
      <c r="G9327">
        <v>9318</v>
      </c>
      <c r="H9327">
        <f ca="1" t="shared" si="281"/>
        <v>-0.0126479862259125</v>
      </c>
    </row>
    <row r="9328" spans="7:8">
      <c r="G9328">
        <v>9319</v>
      </c>
      <c r="H9328">
        <f ca="1" t="shared" si="281"/>
        <v>-0.00411600876779619</v>
      </c>
    </row>
    <row r="9329" spans="7:8">
      <c r="G9329">
        <v>9320</v>
      </c>
      <c r="H9329">
        <f ca="1" t="shared" si="281"/>
        <v>-0.0355455554363263</v>
      </c>
    </row>
    <row r="9330" spans="7:8">
      <c r="G9330">
        <v>9321</v>
      </c>
      <c r="H9330">
        <f ca="1" t="shared" si="281"/>
        <v>-0.0465350232704971</v>
      </c>
    </row>
    <row r="9331" spans="7:8">
      <c r="G9331">
        <v>9322</v>
      </c>
      <c r="H9331">
        <f ca="1" t="shared" si="281"/>
        <v>-0.0286718648913288</v>
      </c>
    </row>
    <row r="9332" spans="7:8">
      <c r="G9332">
        <v>9323</v>
      </c>
      <c r="H9332">
        <f ca="1" t="shared" si="281"/>
        <v>0.010430672152989</v>
      </c>
    </row>
    <row r="9333" spans="7:8">
      <c r="G9333">
        <v>9324</v>
      </c>
      <c r="H9333">
        <f ca="1" t="shared" si="281"/>
        <v>0.0427078006576376</v>
      </c>
    </row>
    <row r="9334" spans="7:8">
      <c r="G9334">
        <v>9325</v>
      </c>
      <c r="H9334">
        <f ca="1" t="shared" si="281"/>
        <v>-0.0175871513610168</v>
      </c>
    </row>
    <row r="9335" spans="7:8">
      <c r="G9335">
        <v>9326</v>
      </c>
      <c r="H9335">
        <f ca="1" t="shared" si="281"/>
        <v>-0.030008820650397</v>
      </c>
    </row>
    <row r="9336" spans="7:8">
      <c r="G9336">
        <v>9327</v>
      </c>
      <c r="H9336">
        <f ca="1" t="shared" si="281"/>
        <v>0.00558096831450567</v>
      </c>
    </row>
    <row r="9337" spans="7:8">
      <c r="G9337">
        <v>9328</v>
      </c>
      <c r="H9337">
        <f ca="1" t="shared" si="281"/>
        <v>0.0342810984460074</v>
      </c>
    </row>
    <row r="9338" spans="7:8">
      <c r="G9338">
        <v>9329</v>
      </c>
      <c r="H9338">
        <f ca="1" t="shared" si="281"/>
        <v>-0.0235678486936037</v>
      </c>
    </row>
    <row r="9339" spans="7:8">
      <c r="G9339">
        <v>9330</v>
      </c>
      <c r="H9339">
        <f ca="1" t="shared" si="281"/>
        <v>-0.0135770670093517</v>
      </c>
    </row>
    <row r="9340" spans="7:8">
      <c r="G9340">
        <v>9331</v>
      </c>
      <c r="H9340">
        <f ca="1" t="shared" si="281"/>
        <v>0.021446603522582</v>
      </c>
    </row>
    <row r="9341" spans="7:8">
      <c r="G9341">
        <v>9332</v>
      </c>
      <c r="H9341">
        <f ca="1" t="shared" si="281"/>
        <v>0.0624318587160916</v>
      </c>
    </row>
    <row r="9342" spans="7:8">
      <c r="G9342">
        <v>9333</v>
      </c>
      <c r="H9342">
        <f ca="1" t="shared" si="281"/>
        <v>0.0667076407528253</v>
      </c>
    </row>
    <row r="9343" spans="7:8">
      <c r="G9343">
        <v>9334</v>
      </c>
      <c r="H9343">
        <f ca="1" t="shared" si="281"/>
        <v>-0.000668983225959088</v>
      </c>
    </row>
    <row r="9344" spans="7:8">
      <c r="G9344">
        <v>9335</v>
      </c>
      <c r="H9344">
        <f ca="1" t="shared" si="281"/>
        <v>0.0288340715561043</v>
      </c>
    </row>
    <row r="9345" spans="7:8">
      <c r="G9345">
        <v>9336</v>
      </c>
      <c r="H9345">
        <f ca="1" t="shared" si="281"/>
        <v>0.0132922175420892</v>
      </c>
    </row>
    <row r="9346" spans="7:8">
      <c r="G9346">
        <v>9337</v>
      </c>
      <c r="H9346">
        <f ca="1" t="shared" si="281"/>
        <v>0.0704330290584344</v>
      </c>
    </row>
    <row r="9347" spans="7:8">
      <c r="G9347">
        <v>9338</v>
      </c>
      <c r="H9347">
        <f ca="1" t="shared" si="281"/>
        <v>-0.00989953535480036</v>
      </c>
    </row>
    <row r="9348" spans="7:8">
      <c r="G9348">
        <v>9339</v>
      </c>
      <c r="H9348">
        <f ca="1" t="shared" si="281"/>
        <v>0.0131932123007943</v>
      </c>
    </row>
    <row r="9349" spans="7:8">
      <c r="G9349">
        <v>9340</v>
      </c>
      <c r="H9349">
        <f ca="1" t="shared" si="281"/>
        <v>0.00843433895834769</v>
      </c>
    </row>
    <row r="9350" spans="7:8">
      <c r="G9350">
        <v>9341</v>
      </c>
      <c r="H9350">
        <f ca="1" t="shared" si="281"/>
        <v>-0.00789554660393007</v>
      </c>
    </row>
    <row r="9351" spans="7:8">
      <c r="G9351">
        <v>9342</v>
      </c>
      <c r="H9351">
        <f ca="1" t="shared" si="281"/>
        <v>-0.0318486192830501</v>
      </c>
    </row>
    <row r="9352" spans="7:8">
      <c r="G9352">
        <v>9343</v>
      </c>
      <c r="H9352">
        <f ca="1" t="shared" si="281"/>
        <v>-0.0506379452388563</v>
      </c>
    </row>
    <row r="9353" spans="7:8">
      <c r="G9353">
        <v>9344</v>
      </c>
      <c r="H9353">
        <f ca="1" t="shared" si="281"/>
        <v>0.0260362823753431</v>
      </c>
    </row>
    <row r="9354" spans="7:8">
      <c r="G9354">
        <v>9345</v>
      </c>
      <c r="H9354">
        <f ca="1" t="shared" si="281"/>
        <v>0.000231220228451777</v>
      </c>
    </row>
    <row r="9355" spans="7:8">
      <c r="G9355">
        <v>9346</v>
      </c>
      <c r="H9355">
        <f ca="1" t="shared" ref="H9355:H9418" si="282">_xlfn.NORM.INV(RAND(),N$12,N$13)</f>
        <v>0.0340166933272136</v>
      </c>
    </row>
    <row r="9356" spans="7:8">
      <c r="G9356">
        <v>9347</v>
      </c>
      <c r="H9356">
        <f ca="1" t="shared" si="282"/>
        <v>-0.00725354339169661</v>
      </c>
    </row>
    <row r="9357" spans="7:8">
      <c r="G9357">
        <v>9348</v>
      </c>
      <c r="H9357">
        <f ca="1" t="shared" si="282"/>
        <v>-0.00797135844788162</v>
      </c>
    </row>
    <row r="9358" spans="7:8">
      <c r="G9358">
        <v>9349</v>
      </c>
      <c r="H9358">
        <f ca="1" t="shared" si="282"/>
        <v>0.00416869344730304</v>
      </c>
    </row>
    <row r="9359" spans="7:8">
      <c r="G9359">
        <v>9350</v>
      </c>
      <c r="H9359">
        <f ca="1" t="shared" si="282"/>
        <v>0.0266468226974385</v>
      </c>
    </row>
    <row r="9360" spans="7:8">
      <c r="G9360">
        <v>9351</v>
      </c>
      <c r="H9360">
        <f ca="1" t="shared" si="282"/>
        <v>-0.0260173457055923</v>
      </c>
    </row>
    <row r="9361" spans="7:8">
      <c r="G9361">
        <v>9352</v>
      </c>
      <c r="H9361">
        <f ca="1" t="shared" si="282"/>
        <v>-0.0374684107428928</v>
      </c>
    </row>
    <row r="9362" spans="7:8">
      <c r="G9362">
        <v>9353</v>
      </c>
      <c r="H9362">
        <f ca="1" t="shared" si="282"/>
        <v>-0.0374216721788044</v>
      </c>
    </row>
    <row r="9363" spans="7:8">
      <c r="G9363">
        <v>9354</v>
      </c>
      <c r="H9363">
        <f ca="1" t="shared" si="282"/>
        <v>-0.0168098500397877</v>
      </c>
    </row>
    <row r="9364" spans="7:8">
      <c r="G9364">
        <v>9355</v>
      </c>
      <c r="H9364">
        <f ca="1" t="shared" si="282"/>
        <v>0.0162917788226586</v>
      </c>
    </row>
    <row r="9365" spans="7:8">
      <c r="G9365">
        <v>9356</v>
      </c>
      <c r="H9365">
        <f ca="1" t="shared" si="282"/>
        <v>-0.016593146836163</v>
      </c>
    </row>
    <row r="9366" spans="7:8">
      <c r="G9366">
        <v>9357</v>
      </c>
      <c r="H9366">
        <f ca="1" t="shared" si="282"/>
        <v>0.0110128574164467</v>
      </c>
    </row>
    <row r="9367" spans="7:8">
      <c r="G9367">
        <v>9358</v>
      </c>
      <c r="H9367">
        <f ca="1" t="shared" si="282"/>
        <v>-0.00042067393673794</v>
      </c>
    </row>
    <row r="9368" spans="7:8">
      <c r="G9368">
        <v>9359</v>
      </c>
      <c r="H9368">
        <f ca="1" t="shared" si="282"/>
        <v>-0.0423885862410604</v>
      </c>
    </row>
    <row r="9369" spans="7:8">
      <c r="G9369">
        <v>9360</v>
      </c>
      <c r="H9369">
        <f ca="1" t="shared" si="282"/>
        <v>0.02693973483084</v>
      </c>
    </row>
    <row r="9370" spans="7:8">
      <c r="G9370">
        <v>9361</v>
      </c>
      <c r="H9370">
        <f ca="1" t="shared" si="282"/>
        <v>0.0155465552653741</v>
      </c>
    </row>
    <row r="9371" spans="7:8">
      <c r="G9371">
        <v>9362</v>
      </c>
      <c r="H9371">
        <f ca="1" t="shared" si="282"/>
        <v>-0.0248519219521149</v>
      </c>
    </row>
    <row r="9372" spans="7:8">
      <c r="G9372">
        <v>9363</v>
      </c>
      <c r="H9372">
        <f ca="1" t="shared" si="282"/>
        <v>-0.0182397745402443</v>
      </c>
    </row>
    <row r="9373" spans="7:8">
      <c r="G9373">
        <v>9364</v>
      </c>
      <c r="H9373">
        <f ca="1" t="shared" si="282"/>
        <v>-0.0233221334538334</v>
      </c>
    </row>
    <row r="9374" spans="7:8">
      <c r="G9374">
        <v>9365</v>
      </c>
      <c r="H9374">
        <f ca="1" t="shared" si="282"/>
        <v>-0.00339387117914087</v>
      </c>
    </row>
    <row r="9375" spans="7:8">
      <c r="G9375">
        <v>9366</v>
      </c>
      <c r="H9375">
        <f ca="1" t="shared" si="282"/>
        <v>-0.0120448321164759</v>
      </c>
    </row>
    <row r="9376" spans="7:8">
      <c r="G9376">
        <v>9367</v>
      </c>
      <c r="H9376">
        <f ca="1" t="shared" si="282"/>
        <v>0.0160853932601721</v>
      </c>
    </row>
    <row r="9377" spans="7:8">
      <c r="G9377">
        <v>9368</v>
      </c>
      <c r="H9377">
        <f ca="1" t="shared" si="282"/>
        <v>-0.00446456096253674</v>
      </c>
    </row>
    <row r="9378" spans="7:8">
      <c r="G9378">
        <v>9369</v>
      </c>
      <c r="H9378">
        <f ca="1" t="shared" si="282"/>
        <v>0.0488961419166027</v>
      </c>
    </row>
    <row r="9379" spans="7:8">
      <c r="G9379">
        <v>9370</v>
      </c>
      <c r="H9379">
        <f ca="1" t="shared" si="282"/>
        <v>0.0131540386630999</v>
      </c>
    </row>
    <row r="9380" spans="7:8">
      <c r="G9380">
        <v>9371</v>
      </c>
      <c r="H9380">
        <f ca="1" t="shared" si="282"/>
        <v>-0.0338427978318529</v>
      </c>
    </row>
    <row r="9381" spans="7:8">
      <c r="G9381">
        <v>9372</v>
      </c>
      <c r="H9381">
        <f ca="1" t="shared" si="282"/>
        <v>0.00941568576106698</v>
      </c>
    </row>
    <row r="9382" spans="7:8">
      <c r="G9382">
        <v>9373</v>
      </c>
      <c r="H9382">
        <f ca="1" t="shared" si="282"/>
        <v>0.0164066602122351</v>
      </c>
    </row>
    <row r="9383" spans="7:8">
      <c r="G9383">
        <v>9374</v>
      </c>
      <c r="H9383">
        <f ca="1" t="shared" si="282"/>
        <v>0.00321474204816568</v>
      </c>
    </row>
    <row r="9384" spans="7:8">
      <c r="G9384">
        <v>9375</v>
      </c>
      <c r="H9384">
        <f ca="1" t="shared" si="282"/>
        <v>-0.019386514457938</v>
      </c>
    </row>
    <row r="9385" spans="7:8">
      <c r="G9385">
        <v>9376</v>
      </c>
      <c r="H9385">
        <f ca="1" t="shared" si="282"/>
        <v>0.00483217688063405</v>
      </c>
    </row>
    <row r="9386" spans="7:8">
      <c r="G9386">
        <v>9377</v>
      </c>
      <c r="H9386">
        <f ca="1" t="shared" si="282"/>
        <v>0.0434758320219637</v>
      </c>
    </row>
    <row r="9387" spans="7:8">
      <c r="G9387">
        <v>9378</v>
      </c>
      <c r="H9387">
        <f ca="1" t="shared" si="282"/>
        <v>-0.0183327877647831</v>
      </c>
    </row>
    <row r="9388" spans="7:8">
      <c r="G9388">
        <v>9379</v>
      </c>
      <c r="H9388">
        <f ca="1" t="shared" si="282"/>
        <v>0.0307204220335783</v>
      </c>
    </row>
    <row r="9389" spans="7:8">
      <c r="G9389">
        <v>9380</v>
      </c>
      <c r="H9389">
        <f ca="1" t="shared" si="282"/>
        <v>-0.0179986858283138</v>
      </c>
    </row>
    <row r="9390" spans="7:8">
      <c r="G9390">
        <v>9381</v>
      </c>
      <c r="H9390">
        <f ca="1" t="shared" si="282"/>
        <v>0.0370804711867682</v>
      </c>
    </row>
    <row r="9391" spans="7:8">
      <c r="G9391">
        <v>9382</v>
      </c>
      <c r="H9391">
        <f ca="1" t="shared" si="282"/>
        <v>-0.00708649675156224</v>
      </c>
    </row>
    <row r="9392" spans="7:8">
      <c r="G9392">
        <v>9383</v>
      </c>
      <c r="H9392">
        <f ca="1" t="shared" si="282"/>
        <v>-0.0189282858969984</v>
      </c>
    </row>
    <row r="9393" spans="7:8">
      <c r="G9393">
        <v>9384</v>
      </c>
      <c r="H9393">
        <f ca="1" t="shared" si="282"/>
        <v>-0.0039333604063594</v>
      </c>
    </row>
    <row r="9394" spans="7:8">
      <c r="G9394">
        <v>9385</v>
      </c>
      <c r="H9394">
        <f ca="1" t="shared" si="282"/>
        <v>-0.0391924124293435</v>
      </c>
    </row>
    <row r="9395" spans="7:8">
      <c r="G9395">
        <v>9386</v>
      </c>
      <c r="H9395">
        <f ca="1" t="shared" si="282"/>
        <v>-0.00578262950355263</v>
      </c>
    </row>
    <row r="9396" spans="7:8">
      <c r="G9396">
        <v>9387</v>
      </c>
      <c r="H9396">
        <f ca="1" t="shared" si="282"/>
        <v>0.0249785450376246</v>
      </c>
    </row>
    <row r="9397" spans="7:8">
      <c r="G9397">
        <v>9388</v>
      </c>
      <c r="H9397">
        <f ca="1" t="shared" si="282"/>
        <v>-0.0235143465144913</v>
      </c>
    </row>
    <row r="9398" spans="7:8">
      <c r="G9398">
        <v>9389</v>
      </c>
      <c r="H9398">
        <f ca="1" t="shared" si="282"/>
        <v>0.0571959088775998</v>
      </c>
    </row>
    <row r="9399" spans="7:8">
      <c r="G9399">
        <v>9390</v>
      </c>
      <c r="H9399">
        <f ca="1" t="shared" si="282"/>
        <v>0.017593647817213</v>
      </c>
    </row>
    <row r="9400" spans="7:8">
      <c r="G9400">
        <v>9391</v>
      </c>
      <c r="H9400">
        <f ca="1" t="shared" si="282"/>
        <v>0.0464710205155261</v>
      </c>
    </row>
    <row r="9401" spans="7:8">
      <c r="G9401">
        <v>9392</v>
      </c>
      <c r="H9401">
        <f ca="1" t="shared" si="282"/>
        <v>0.0248291470706366</v>
      </c>
    </row>
    <row r="9402" spans="7:8">
      <c r="G9402">
        <v>9393</v>
      </c>
      <c r="H9402">
        <f ca="1" t="shared" si="282"/>
        <v>-0.058428756199303</v>
      </c>
    </row>
    <row r="9403" spans="7:8">
      <c r="G9403">
        <v>9394</v>
      </c>
      <c r="H9403">
        <f ca="1" t="shared" si="282"/>
        <v>0.00833893831948703</v>
      </c>
    </row>
    <row r="9404" spans="7:8">
      <c r="G9404">
        <v>9395</v>
      </c>
      <c r="H9404">
        <f ca="1" t="shared" si="282"/>
        <v>0.0583572674855463</v>
      </c>
    </row>
    <row r="9405" spans="7:8">
      <c r="G9405">
        <v>9396</v>
      </c>
      <c r="H9405">
        <f ca="1" t="shared" si="282"/>
        <v>-0.0201188544206844</v>
      </c>
    </row>
    <row r="9406" spans="7:8">
      <c r="G9406">
        <v>9397</v>
      </c>
      <c r="H9406">
        <f ca="1" t="shared" si="282"/>
        <v>0.0191611368699163</v>
      </c>
    </row>
    <row r="9407" spans="7:8">
      <c r="G9407">
        <v>9398</v>
      </c>
      <c r="H9407">
        <f ca="1" t="shared" si="282"/>
        <v>-0.0654296775509579</v>
      </c>
    </row>
    <row r="9408" spans="7:8">
      <c r="G9408">
        <v>9399</v>
      </c>
      <c r="H9408">
        <f ca="1" t="shared" si="282"/>
        <v>0.0345233113741235</v>
      </c>
    </row>
    <row r="9409" spans="7:8">
      <c r="G9409">
        <v>9400</v>
      </c>
      <c r="H9409">
        <f ca="1" t="shared" si="282"/>
        <v>-0.0253462453285298</v>
      </c>
    </row>
    <row r="9410" spans="7:8">
      <c r="G9410">
        <v>9401</v>
      </c>
      <c r="H9410">
        <f ca="1" t="shared" si="282"/>
        <v>0.0112957600188914</v>
      </c>
    </row>
    <row r="9411" spans="7:8">
      <c r="G9411">
        <v>9402</v>
      </c>
      <c r="H9411">
        <f ca="1" t="shared" si="282"/>
        <v>-0.0114138324693609</v>
      </c>
    </row>
    <row r="9412" spans="7:8">
      <c r="G9412">
        <v>9403</v>
      </c>
      <c r="H9412">
        <f ca="1" t="shared" si="282"/>
        <v>0.0142480147143274</v>
      </c>
    </row>
    <row r="9413" spans="7:8">
      <c r="G9413">
        <v>9404</v>
      </c>
      <c r="H9413">
        <f ca="1" t="shared" si="282"/>
        <v>-0.0467786627681367</v>
      </c>
    </row>
    <row r="9414" spans="7:8">
      <c r="G9414">
        <v>9405</v>
      </c>
      <c r="H9414">
        <f ca="1" t="shared" si="282"/>
        <v>-0.0301672839158119</v>
      </c>
    </row>
    <row r="9415" spans="7:8">
      <c r="G9415">
        <v>9406</v>
      </c>
      <c r="H9415">
        <f ca="1" t="shared" si="282"/>
        <v>0.020710576066827</v>
      </c>
    </row>
    <row r="9416" spans="7:8">
      <c r="G9416">
        <v>9407</v>
      </c>
      <c r="H9416">
        <f ca="1" t="shared" si="282"/>
        <v>0.047890052237505</v>
      </c>
    </row>
    <row r="9417" spans="7:8">
      <c r="G9417">
        <v>9408</v>
      </c>
      <c r="H9417">
        <f ca="1" t="shared" si="282"/>
        <v>0.0177947067984483</v>
      </c>
    </row>
    <row r="9418" spans="7:8">
      <c r="G9418">
        <v>9409</v>
      </c>
      <c r="H9418">
        <f ca="1" t="shared" si="282"/>
        <v>-0.00757543700285853</v>
      </c>
    </row>
    <row r="9419" spans="7:8">
      <c r="G9419">
        <v>9410</v>
      </c>
      <c r="H9419">
        <f ca="1" t="shared" ref="H9419:H9482" si="283">_xlfn.NORM.INV(RAND(),N$12,N$13)</f>
        <v>-0.0053215003851058</v>
      </c>
    </row>
    <row r="9420" spans="7:8">
      <c r="G9420">
        <v>9411</v>
      </c>
      <c r="H9420">
        <f ca="1" t="shared" si="283"/>
        <v>0.0501779632625841</v>
      </c>
    </row>
    <row r="9421" spans="7:8">
      <c r="G9421">
        <v>9412</v>
      </c>
      <c r="H9421">
        <f ca="1" t="shared" si="283"/>
        <v>-0.0148403517548848</v>
      </c>
    </row>
    <row r="9422" spans="7:8">
      <c r="G9422">
        <v>9413</v>
      </c>
      <c r="H9422">
        <f ca="1" t="shared" si="283"/>
        <v>0.0154375795880619</v>
      </c>
    </row>
    <row r="9423" spans="7:8">
      <c r="G9423">
        <v>9414</v>
      </c>
      <c r="H9423">
        <f ca="1" t="shared" si="283"/>
        <v>0.0292495758967204</v>
      </c>
    </row>
    <row r="9424" spans="7:8">
      <c r="G9424">
        <v>9415</v>
      </c>
      <c r="H9424">
        <f ca="1" t="shared" si="283"/>
        <v>0.0243823408018705</v>
      </c>
    </row>
    <row r="9425" spans="7:8">
      <c r="G9425">
        <v>9416</v>
      </c>
      <c r="H9425">
        <f ca="1" t="shared" si="283"/>
        <v>0.0428391551645313</v>
      </c>
    </row>
    <row r="9426" spans="7:8">
      <c r="G9426">
        <v>9417</v>
      </c>
      <c r="H9426">
        <f ca="1" t="shared" si="283"/>
        <v>0.0121784760550756</v>
      </c>
    </row>
    <row r="9427" spans="7:8">
      <c r="G9427">
        <v>9418</v>
      </c>
      <c r="H9427">
        <f ca="1" t="shared" si="283"/>
        <v>0.0118705521330689</v>
      </c>
    </row>
    <row r="9428" spans="7:8">
      <c r="G9428">
        <v>9419</v>
      </c>
      <c r="H9428">
        <f ca="1" t="shared" si="283"/>
        <v>0.00836968704819332</v>
      </c>
    </row>
    <row r="9429" spans="7:8">
      <c r="G9429">
        <v>9420</v>
      </c>
      <c r="H9429">
        <f ca="1" t="shared" si="283"/>
        <v>-0.0487489192527733</v>
      </c>
    </row>
    <row r="9430" spans="7:8">
      <c r="G9430">
        <v>9421</v>
      </c>
      <c r="H9430">
        <f ca="1" t="shared" si="283"/>
        <v>0.00640469439423575</v>
      </c>
    </row>
    <row r="9431" spans="7:8">
      <c r="G9431">
        <v>9422</v>
      </c>
      <c r="H9431">
        <f ca="1" t="shared" si="283"/>
        <v>0.00528140270705784</v>
      </c>
    </row>
    <row r="9432" spans="7:8">
      <c r="G9432">
        <v>9423</v>
      </c>
      <c r="H9432">
        <f ca="1" t="shared" si="283"/>
        <v>0.0121481507122036</v>
      </c>
    </row>
    <row r="9433" spans="7:8">
      <c r="G9433">
        <v>9424</v>
      </c>
      <c r="H9433">
        <f ca="1" t="shared" si="283"/>
        <v>-0.00474555152082978</v>
      </c>
    </row>
    <row r="9434" spans="7:8">
      <c r="G9434">
        <v>9425</v>
      </c>
      <c r="H9434">
        <f ca="1" t="shared" si="283"/>
        <v>0.012007009265531</v>
      </c>
    </row>
    <row r="9435" spans="7:8">
      <c r="G9435">
        <v>9426</v>
      </c>
      <c r="H9435">
        <f ca="1" t="shared" si="283"/>
        <v>0.00822181003575177</v>
      </c>
    </row>
    <row r="9436" spans="7:8">
      <c r="G9436">
        <v>9427</v>
      </c>
      <c r="H9436">
        <f ca="1" t="shared" si="283"/>
        <v>0.0647322414891322</v>
      </c>
    </row>
    <row r="9437" spans="7:8">
      <c r="G9437">
        <v>9428</v>
      </c>
      <c r="H9437">
        <f ca="1" t="shared" si="283"/>
        <v>-0.0247170329665609</v>
      </c>
    </row>
    <row r="9438" spans="7:8">
      <c r="G9438">
        <v>9429</v>
      </c>
      <c r="H9438">
        <f ca="1" t="shared" si="283"/>
        <v>-0.00645084840954096</v>
      </c>
    </row>
    <row r="9439" spans="7:8">
      <c r="G9439">
        <v>9430</v>
      </c>
      <c r="H9439">
        <f ca="1" t="shared" si="283"/>
        <v>0.0874786401804773</v>
      </c>
    </row>
    <row r="9440" spans="7:8">
      <c r="G9440">
        <v>9431</v>
      </c>
      <c r="H9440">
        <f ca="1" t="shared" si="283"/>
        <v>0.0164580233248505</v>
      </c>
    </row>
    <row r="9441" spans="7:8">
      <c r="G9441">
        <v>9432</v>
      </c>
      <c r="H9441">
        <f ca="1" t="shared" si="283"/>
        <v>-0.0215573644886674</v>
      </c>
    </row>
    <row r="9442" spans="7:8">
      <c r="G9442">
        <v>9433</v>
      </c>
      <c r="H9442">
        <f ca="1" t="shared" si="283"/>
        <v>-0.0311735400334915</v>
      </c>
    </row>
    <row r="9443" spans="7:8">
      <c r="G9443">
        <v>9434</v>
      </c>
      <c r="H9443">
        <f ca="1" t="shared" si="283"/>
        <v>0.0380027858080651</v>
      </c>
    </row>
    <row r="9444" spans="7:8">
      <c r="G9444">
        <v>9435</v>
      </c>
      <c r="H9444">
        <f ca="1" t="shared" si="283"/>
        <v>-0.00181170334455411</v>
      </c>
    </row>
    <row r="9445" spans="7:8">
      <c r="G9445">
        <v>9436</v>
      </c>
      <c r="H9445">
        <f ca="1" t="shared" si="283"/>
        <v>0.00597329518863973</v>
      </c>
    </row>
    <row r="9446" spans="7:8">
      <c r="G9446">
        <v>9437</v>
      </c>
      <c r="H9446">
        <f ca="1" t="shared" si="283"/>
        <v>-0.0107919114575229</v>
      </c>
    </row>
    <row r="9447" spans="7:8">
      <c r="G9447">
        <v>9438</v>
      </c>
      <c r="H9447">
        <f ca="1" t="shared" si="283"/>
        <v>-0.00492842560569574</v>
      </c>
    </row>
    <row r="9448" spans="7:8">
      <c r="G9448">
        <v>9439</v>
      </c>
      <c r="H9448">
        <f ca="1" t="shared" si="283"/>
        <v>0.00196766708974656</v>
      </c>
    </row>
    <row r="9449" spans="7:8">
      <c r="G9449">
        <v>9440</v>
      </c>
      <c r="H9449">
        <f ca="1" t="shared" si="283"/>
        <v>-0.051057086831051</v>
      </c>
    </row>
    <row r="9450" spans="7:8">
      <c r="G9450">
        <v>9441</v>
      </c>
      <c r="H9450">
        <f ca="1" t="shared" si="283"/>
        <v>0.00600548513353679</v>
      </c>
    </row>
    <row r="9451" spans="7:8">
      <c r="G9451">
        <v>9442</v>
      </c>
      <c r="H9451">
        <f ca="1" t="shared" si="283"/>
        <v>-0.0377749667949971</v>
      </c>
    </row>
    <row r="9452" spans="7:8">
      <c r="G9452">
        <v>9443</v>
      </c>
      <c r="H9452">
        <f ca="1" t="shared" si="283"/>
        <v>0.019748951159416</v>
      </c>
    </row>
    <row r="9453" spans="7:8">
      <c r="G9453">
        <v>9444</v>
      </c>
      <c r="H9453">
        <f ca="1" t="shared" si="283"/>
        <v>0.024313625509729</v>
      </c>
    </row>
    <row r="9454" spans="7:8">
      <c r="G9454">
        <v>9445</v>
      </c>
      <c r="H9454">
        <f ca="1" t="shared" si="283"/>
        <v>-0.00133768032643471</v>
      </c>
    </row>
    <row r="9455" spans="7:8">
      <c r="G9455">
        <v>9446</v>
      </c>
      <c r="H9455">
        <f ca="1" t="shared" si="283"/>
        <v>-0.00361070298281553</v>
      </c>
    </row>
    <row r="9456" spans="7:8">
      <c r="G9456">
        <v>9447</v>
      </c>
      <c r="H9456">
        <f ca="1" t="shared" si="283"/>
        <v>0.0437876857616984</v>
      </c>
    </row>
    <row r="9457" spans="7:8">
      <c r="G9457">
        <v>9448</v>
      </c>
      <c r="H9457">
        <f ca="1" t="shared" si="283"/>
        <v>0.047614539628285</v>
      </c>
    </row>
    <row r="9458" spans="7:8">
      <c r="G9458">
        <v>9449</v>
      </c>
      <c r="H9458">
        <f ca="1" t="shared" si="283"/>
        <v>-0.0196649889024134</v>
      </c>
    </row>
    <row r="9459" spans="7:8">
      <c r="G9459">
        <v>9450</v>
      </c>
      <c r="H9459">
        <f ca="1" t="shared" si="283"/>
        <v>0.0177468421848883</v>
      </c>
    </row>
    <row r="9460" spans="7:8">
      <c r="G9460">
        <v>9451</v>
      </c>
      <c r="H9460">
        <f ca="1" t="shared" si="283"/>
        <v>-0.0293070222114573</v>
      </c>
    </row>
    <row r="9461" spans="7:8">
      <c r="G9461">
        <v>9452</v>
      </c>
      <c r="H9461">
        <f ca="1" t="shared" si="283"/>
        <v>-0.0192453236485844</v>
      </c>
    </row>
    <row r="9462" spans="7:8">
      <c r="G9462">
        <v>9453</v>
      </c>
      <c r="H9462">
        <f ca="1" t="shared" si="283"/>
        <v>0.0173105664014837</v>
      </c>
    </row>
    <row r="9463" spans="7:8">
      <c r="G9463">
        <v>9454</v>
      </c>
      <c r="H9463">
        <f ca="1" t="shared" si="283"/>
        <v>-0.046652417055035</v>
      </c>
    </row>
    <row r="9464" spans="7:8">
      <c r="G9464">
        <v>9455</v>
      </c>
      <c r="H9464">
        <f ca="1" t="shared" si="283"/>
        <v>0.0155529968580105</v>
      </c>
    </row>
    <row r="9465" spans="7:8">
      <c r="G9465">
        <v>9456</v>
      </c>
      <c r="H9465">
        <f ca="1" t="shared" si="283"/>
        <v>-0.0281409683060194</v>
      </c>
    </row>
    <row r="9466" spans="7:8">
      <c r="G9466">
        <v>9457</v>
      </c>
      <c r="H9466">
        <f ca="1" t="shared" si="283"/>
        <v>-0.0114494613966753</v>
      </c>
    </row>
    <row r="9467" spans="7:8">
      <c r="G9467">
        <v>9458</v>
      </c>
      <c r="H9467">
        <f ca="1" t="shared" si="283"/>
        <v>0.015159984792539</v>
      </c>
    </row>
    <row r="9468" spans="7:8">
      <c r="G9468">
        <v>9459</v>
      </c>
      <c r="H9468">
        <f ca="1" t="shared" si="283"/>
        <v>-0.0197585189379492</v>
      </c>
    </row>
    <row r="9469" spans="7:8">
      <c r="G9469">
        <v>9460</v>
      </c>
      <c r="H9469">
        <f ca="1" t="shared" si="283"/>
        <v>0.0210811792416693</v>
      </c>
    </row>
    <row r="9470" spans="7:8">
      <c r="G9470">
        <v>9461</v>
      </c>
      <c r="H9470">
        <f ca="1" t="shared" si="283"/>
        <v>-0.0168708960313176</v>
      </c>
    </row>
    <row r="9471" spans="7:8">
      <c r="G9471">
        <v>9462</v>
      </c>
      <c r="H9471">
        <f ca="1" t="shared" si="283"/>
        <v>0.0280464710963773</v>
      </c>
    </row>
    <row r="9472" spans="7:8">
      <c r="G9472">
        <v>9463</v>
      </c>
      <c r="H9472">
        <f ca="1" t="shared" si="283"/>
        <v>-0.0357531022652437</v>
      </c>
    </row>
    <row r="9473" spans="7:8">
      <c r="G9473">
        <v>9464</v>
      </c>
      <c r="H9473">
        <f ca="1" t="shared" si="283"/>
        <v>-0.0192680718519002</v>
      </c>
    </row>
    <row r="9474" spans="7:8">
      <c r="G9474">
        <v>9465</v>
      </c>
      <c r="H9474">
        <f ca="1" t="shared" si="283"/>
        <v>-0.0571962732539267</v>
      </c>
    </row>
    <row r="9475" spans="7:8">
      <c r="G9475">
        <v>9466</v>
      </c>
      <c r="H9475">
        <f ca="1" t="shared" si="283"/>
        <v>0.00189545353866259</v>
      </c>
    </row>
    <row r="9476" spans="7:8">
      <c r="G9476">
        <v>9467</v>
      </c>
      <c r="H9476">
        <f ca="1" t="shared" si="283"/>
        <v>0.000743423330089106</v>
      </c>
    </row>
    <row r="9477" spans="7:8">
      <c r="G9477">
        <v>9468</v>
      </c>
      <c r="H9477">
        <f ca="1" t="shared" si="283"/>
        <v>0.00962018897570921</v>
      </c>
    </row>
    <row r="9478" spans="7:8">
      <c r="G9478">
        <v>9469</v>
      </c>
      <c r="H9478">
        <f ca="1" t="shared" si="283"/>
        <v>0.040440397330954</v>
      </c>
    </row>
    <row r="9479" spans="7:8">
      <c r="G9479">
        <v>9470</v>
      </c>
      <c r="H9479">
        <f ca="1" t="shared" si="283"/>
        <v>-0.0178001123170119</v>
      </c>
    </row>
    <row r="9480" spans="7:8">
      <c r="G9480">
        <v>9471</v>
      </c>
      <c r="H9480">
        <f ca="1" t="shared" si="283"/>
        <v>-0.0365983937311446</v>
      </c>
    </row>
    <row r="9481" spans="7:8">
      <c r="G9481">
        <v>9472</v>
      </c>
      <c r="H9481">
        <f ca="1" t="shared" si="283"/>
        <v>0.0247659856300748</v>
      </c>
    </row>
    <row r="9482" spans="7:8">
      <c r="G9482">
        <v>9473</v>
      </c>
      <c r="H9482">
        <f ca="1" t="shared" si="283"/>
        <v>0.0491057731640718</v>
      </c>
    </row>
    <row r="9483" spans="7:8">
      <c r="G9483">
        <v>9474</v>
      </c>
      <c r="H9483">
        <f ca="1" t="shared" ref="H9483:H9546" si="284">_xlfn.NORM.INV(RAND(),N$12,N$13)</f>
        <v>0.0293580112669195</v>
      </c>
    </row>
    <row r="9484" spans="7:8">
      <c r="G9484">
        <v>9475</v>
      </c>
      <c r="H9484">
        <f ca="1" t="shared" si="284"/>
        <v>-0.00825287991251158</v>
      </c>
    </row>
    <row r="9485" spans="7:8">
      <c r="G9485">
        <v>9476</v>
      </c>
      <c r="H9485">
        <f ca="1" t="shared" si="284"/>
        <v>0.0226750059047044</v>
      </c>
    </row>
    <row r="9486" spans="7:8">
      <c r="G9486">
        <v>9477</v>
      </c>
      <c r="H9486">
        <f ca="1" t="shared" si="284"/>
        <v>-0.0289941860995575</v>
      </c>
    </row>
    <row r="9487" spans="7:8">
      <c r="G9487">
        <v>9478</v>
      </c>
      <c r="H9487">
        <f ca="1" t="shared" si="284"/>
        <v>0.0479305183224339</v>
      </c>
    </row>
    <row r="9488" spans="7:8">
      <c r="G9488">
        <v>9479</v>
      </c>
      <c r="H9488">
        <f ca="1" t="shared" si="284"/>
        <v>0.0161471411750745</v>
      </c>
    </row>
    <row r="9489" spans="7:8">
      <c r="G9489">
        <v>9480</v>
      </c>
      <c r="H9489">
        <f ca="1" t="shared" si="284"/>
        <v>-0.0219942769773892</v>
      </c>
    </row>
    <row r="9490" spans="7:8">
      <c r="G9490">
        <v>9481</v>
      </c>
      <c r="H9490">
        <f ca="1" t="shared" si="284"/>
        <v>-0.0146412228687174</v>
      </c>
    </row>
    <row r="9491" spans="7:8">
      <c r="G9491">
        <v>9482</v>
      </c>
      <c r="H9491">
        <f ca="1" t="shared" si="284"/>
        <v>0.0487178887675152</v>
      </c>
    </row>
    <row r="9492" spans="7:8">
      <c r="G9492">
        <v>9483</v>
      </c>
      <c r="H9492">
        <f ca="1" t="shared" si="284"/>
        <v>-0.0340886491223376</v>
      </c>
    </row>
    <row r="9493" spans="7:8">
      <c r="G9493">
        <v>9484</v>
      </c>
      <c r="H9493">
        <f ca="1" t="shared" si="284"/>
        <v>-0.0349565056356487</v>
      </c>
    </row>
    <row r="9494" spans="7:8">
      <c r="G9494">
        <v>9485</v>
      </c>
      <c r="H9494">
        <f ca="1" t="shared" si="284"/>
        <v>-0.0238832245284582</v>
      </c>
    </row>
    <row r="9495" spans="7:8">
      <c r="G9495">
        <v>9486</v>
      </c>
      <c r="H9495">
        <f ca="1" t="shared" si="284"/>
        <v>-0.0264535633666565</v>
      </c>
    </row>
    <row r="9496" spans="7:8">
      <c r="G9496">
        <v>9487</v>
      </c>
      <c r="H9496">
        <f ca="1" t="shared" si="284"/>
        <v>-0.0037379359145005</v>
      </c>
    </row>
    <row r="9497" spans="7:8">
      <c r="G9497">
        <v>9488</v>
      </c>
      <c r="H9497">
        <f ca="1" t="shared" si="284"/>
        <v>0.0139303499241032</v>
      </c>
    </row>
    <row r="9498" spans="7:8">
      <c r="G9498">
        <v>9489</v>
      </c>
      <c r="H9498">
        <f ca="1" t="shared" si="284"/>
        <v>0.0292401036694815</v>
      </c>
    </row>
    <row r="9499" spans="7:8">
      <c r="G9499">
        <v>9490</v>
      </c>
      <c r="H9499">
        <f ca="1" t="shared" si="284"/>
        <v>0.000680397128194301</v>
      </c>
    </row>
    <row r="9500" spans="7:8">
      <c r="G9500">
        <v>9491</v>
      </c>
      <c r="H9500">
        <f ca="1" t="shared" si="284"/>
        <v>-0.0397528802646992</v>
      </c>
    </row>
    <row r="9501" spans="7:8">
      <c r="G9501">
        <v>9492</v>
      </c>
      <c r="H9501">
        <f ca="1" t="shared" si="284"/>
        <v>-0.0270356392755687</v>
      </c>
    </row>
    <row r="9502" spans="7:8">
      <c r="G9502">
        <v>9493</v>
      </c>
      <c r="H9502">
        <f ca="1" t="shared" si="284"/>
        <v>-0.0101023884862097</v>
      </c>
    </row>
    <row r="9503" spans="7:8">
      <c r="G9503">
        <v>9494</v>
      </c>
      <c r="H9503">
        <f ca="1" t="shared" si="284"/>
        <v>-0.00294815975439416</v>
      </c>
    </row>
    <row r="9504" spans="7:8">
      <c r="G9504">
        <v>9495</v>
      </c>
      <c r="H9504">
        <f ca="1" t="shared" si="284"/>
        <v>0.00279933326904384</v>
      </c>
    </row>
    <row r="9505" spans="7:8">
      <c r="G9505">
        <v>9496</v>
      </c>
      <c r="H9505">
        <f ca="1" t="shared" si="284"/>
        <v>-0.0123100932348769</v>
      </c>
    </row>
    <row r="9506" spans="7:8">
      <c r="G9506">
        <v>9497</v>
      </c>
      <c r="H9506">
        <f ca="1" t="shared" si="284"/>
        <v>0.0672318105083131</v>
      </c>
    </row>
    <row r="9507" spans="7:8">
      <c r="G9507">
        <v>9498</v>
      </c>
      <c r="H9507">
        <f ca="1" t="shared" si="284"/>
        <v>0.00013810130318267</v>
      </c>
    </row>
    <row r="9508" spans="7:8">
      <c r="G9508">
        <v>9499</v>
      </c>
      <c r="H9508">
        <f ca="1" t="shared" si="284"/>
        <v>-0.0166292941246408</v>
      </c>
    </row>
    <row r="9509" spans="7:8">
      <c r="G9509">
        <v>9500</v>
      </c>
      <c r="H9509">
        <f ca="1" t="shared" si="284"/>
        <v>0.0563888034404816</v>
      </c>
    </row>
    <row r="9510" spans="7:8">
      <c r="G9510">
        <v>9501</v>
      </c>
      <c r="H9510">
        <f ca="1" t="shared" si="284"/>
        <v>-0.00130832833144076</v>
      </c>
    </row>
    <row r="9511" spans="7:8">
      <c r="G9511">
        <v>9502</v>
      </c>
      <c r="H9511">
        <f ca="1" t="shared" si="284"/>
        <v>0.0692790484900191</v>
      </c>
    </row>
    <row r="9512" spans="7:8">
      <c r="G9512">
        <v>9503</v>
      </c>
      <c r="H9512">
        <f ca="1" t="shared" si="284"/>
        <v>0.00295840509678754</v>
      </c>
    </row>
    <row r="9513" spans="7:8">
      <c r="G9513">
        <v>9504</v>
      </c>
      <c r="H9513">
        <f ca="1" t="shared" si="284"/>
        <v>0.0440598681045177</v>
      </c>
    </row>
    <row r="9514" spans="7:8">
      <c r="G9514">
        <v>9505</v>
      </c>
      <c r="H9514">
        <f ca="1" t="shared" si="284"/>
        <v>0.0035055439294739</v>
      </c>
    </row>
    <row r="9515" spans="7:8">
      <c r="G9515">
        <v>9506</v>
      </c>
      <c r="H9515">
        <f ca="1" t="shared" si="284"/>
        <v>0.016155537981432</v>
      </c>
    </row>
    <row r="9516" spans="7:8">
      <c r="G9516">
        <v>9507</v>
      </c>
      <c r="H9516">
        <f ca="1" t="shared" si="284"/>
        <v>0.00709592802304744</v>
      </c>
    </row>
    <row r="9517" spans="7:8">
      <c r="G9517">
        <v>9508</v>
      </c>
      <c r="H9517">
        <f ca="1" t="shared" si="284"/>
        <v>0.000551895616771486</v>
      </c>
    </row>
    <row r="9518" spans="7:8">
      <c r="G9518">
        <v>9509</v>
      </c>
      <c r="H9518">
        <f ca="1" t="shared" si="284"/>
        <v>0.000341373427172233</v>
      </c>
    </row>
    <row r="9519" spans="7:8">
      <c r="G9519">
        <v>9510</v>
      </c>
      <c r="H9519">
        <f ca="1" t="shared" si="284"/>
        <v>0.0125368377195605</v>
      </c>
    </row>
    <row r="9520" spans="7:8">
      <c r="G9520">
        <v>9511</v>
      </c>
      <c r="H9520">
        <f ca="1" t="shared" si="284"/>
        <v>0.00266210202951492</v>
      </c>
    </row>
    <row r="9521" spans="7:8">
      <c r="G9521">
        <v>9512</v>
      </c>
      <c r="H9521">
        <f ca="1" t="shared" si="284"/>
        <v>0.044750987398728</v>
      </c>
    </row>
    <row r="9522" spans="7:8">
      <c r="G9522">
        <v>9513</v>
      </c>
      <c r="H9522">
        <f ca="1" t="shared" si="284"/>
        <v>0.0233592621523118</v>
      </c>
    </row>
    <row r="9523" spans="7:8">
      <c r="G9523">
        <v>9514</v>
      </c>
      <c r="H9523">
        <f ca="1" t="shared" si="284"/>
        <v>0.0183736713993001</v>
      </c>
    </row>
    <row r="9524" spans="7:8">
      <c r="G9524">
        <v>9515</v>
      </c>
      <c r="H9524">
        <f ca="1" t="shared" si="284"/>
        <v>0.00799890417601091</v>
      </c>
    </row>
    <row r="9525" spans="7:8">
      <c r="G9525">
        <v>9516</v>
      </c>
      <c r="H9525">
        <f ca="1" t="shared" si="284"/>
        <v>-0.0578270811246307</v>
      </c>
    </row>
    <row r="9526" spans="7:8">
      <c r="G9526">
        <v>9517</v>
      </c>
      <c r="H9526">
        <f ca="1" t="shared" si="284"/>
        <v>0.0122930521693523</v>
      </c>
    </row>
    <row r="9527" spans="7:8">
      <c r="G9527">
        <v>9518</v>
      </c>
      <c r="H9527">
        <f ca="1" t="shared" si="284"/>
        <v>-0.00623237427888877</v>
      </c>
    </row>
    <row r="9528" spans="7:8">
      <c r="G9528">
        <v>9519</v>
      </c>
      <c r="H9528">
        <f ca="1" t="shared" si="284"/>
        <v>-0.0292275998347763</v>
      </c>
    </row>
    <row r="9529" spans="7:8">
      <c r="G9529">
        <v>9520</v>
      </c>
      <c r="H9529">
        <f ca="1" t="shared" si="284"/>
        <v>-0.0106172850500629</v>
      </c>
    </row>
    <row r="9530" spans="7:8">
      <c r="G9530">
        <v>9521</v>
      </c>
      <c r="H9530">
        <f ca="1" t="shared" si="284"/>
        <v>-0.01521150952046</v>
      </c>
    </row>
    <row r="9531" spans="7:8">
      <c r="G9531">
        <v>9522</v>
      </c>
      <c r="H9531">
        <f ca="1" t="shared" si="284"/>
        <v>-0.00612398573093472</v>
      </c>
    </row>
    <row r="9532" spans="7:8">
      <c r="G9532">
        <v>9523</v>
      </c>
      <c r="H9532">
        <f ca="1" t="shared" si="284"/>
        <v>0.0298414428642546</v>
      </c>
    </row>
    <row r="9533" spans="7:8">
      <c r="G9533">
        <v>9524</v>
      </c>
      <c r="H9533">
        <f ca="1" t="shared" si="284"/>
        <v>0.0307728610250648</v>
      </c>
    </row>
    <row r="9534" spans="7:8">
      <c r="G9534">
        <v>9525</v>
      </c>
      <c r="H9534">
        <f ca="1" t="shared" si="284"/>
        <v>-0.0217024357401036</v>
      </c>
    </row>
    <row r="9535" spans="7:8">
      <c r="G9535">
        <v>9526</v>
      </c>
      <c r="H9535">
        <f ca="1" t="shared" si="284"/>
        <v>-0.0373266607549642</v>
      </c>
    </row>
    <row r="9536" spans="7:8">
      <c r="G9536">
        <v>9527</v>
      </c>
      <c r="H9536">
        <f ca="1" t="shared" si="284"/>
        <v>-0.0351067637843513</v>
      </c>
    </row>
    <row r="9537" spans="7:8">
      <c r="G9537">
        <v>9528</v>
      </c>
      <c r="H9537">
        <f ca="1" t="shared" si="284"/>
        <v>-0.022495888548982</v>
      </c>
    </row>
    <row r="9538" spans="7:8">
      <c r="G9538">
        <v>9529</v>
      </c>
      <c r="H9538">
        <f ca="1" t="shared" si="284"/>
        <v>0.027361527746191</v>
      </c>
    </row>
    <row r="9539" spans="7:8">
      <c r="G9539">
        <v>9530</v>
      </c>
      <c r="H9539">
        <f ca="1" t="shared" si="284"/>
        <v>0.0139959713517907</v>
      </c>
    </row>
    <row r="9540" spans="7:8">
      <c r="G9540">
        <v>9531</v>
      </c>
      <c r="H9540">
        <f ca="1" t="shared" si="284"/>
        <v>-0.032150753785606</v>
      </c>
    </row>
    <row r="9541" spans="7:8">
      <c r="G9541">
        <v>9532</v>
      </c>
      <c r="H9541">
        <f ca="1" t="shared" si="284"/>
        <v>-0.0349065216729784</v>
      </c>
    </row>
    <row r="9542" spans="7:8">
      <c r="G9542">
        <v>9533</v>
      </c>
      <c r="H9542">
        <f ca="1" t="shared" si="284"/>
        <v>0.00894548465184081</v>
      </c>
    </row>
    <row r="9543" spans="7:8">
      <c r="G9543">
        <v>9534</v>
      </c>
      <c r="H9543">
        <f ca="1" t="shared" si="284"/>
        <v>-0.059202879338831</v>
      </c>
    </row>
    <row r="9544" spans="7:8">
      <c r="G9544">
        <v>9535</v>
      </c>
      <c r="H9544">
        <f ca="1" t="shared" si="284"/>
        <v>0.0632114986601596</v>
      </c>
    </row>
    <row r="9545" spans="7:8">
      <c r="G9545">
        <v>9536</v>
      </c>
      <c r="H9545">
        <f ca="1" t="shared" si="284"/>
        <v>-0.0479441929155748</v>
      </c>
    </row>
    <row r="9546" spans="7:8">
      <c r="G9546">
        <v>9537</v>
      </c>
      <c r="H9546">
        <f ca="1" t="shared" si="284"/>
        <v>0.0158920099982253</v>
      </c>
    </row>
    <row r="9547" spans="7:8">
      <c r="G9547">
        <v>9538</v>
      </c>
      <c r="H9547">
        <f ca="1" t="shared" ref="H9547:H9610" si="285">_xlfn.NORM.INV(RAND(),N$12,N$13)</f>
        <v>0.0108296684157562</v>
      </c>
    </row>
    <row r="9548" spans="7:8">
      <c r="G9548">
        <v>9539</v>
      </c>
      <c r="H9548">
        <f ca="1" t="shared" si="285"/>
        <v>-0.0254986186859134</v>
      </c>
    </row>
    <row r="9549" spans="7:8">
      <c r="G9549">
        <v>9540</v>
      </c>
      <c r="H9549">
        <f ca="1" t="shared" si="285"/>
        <v>0.00775308921393293</v>
      </c>
    </row>
    <row r="9550" spans="7:8">
      <c r="G9550">
        <v>9541</v>
      </c>
      <c r="H9550">
        <f ca="1" t="shared" si="285"/>
        <v>-0.0127911822824509</v>
      </c>
    </row>
    <row r="9551" spans="7:8">
      <c r="G9551">
        <v>9542</v>
      </c>
      <c r="H9551">
        <f ca="1" t="shared" si="285"/>
        <v>-0.0367484718426099</v>
      </c>
    </row>
    <row r="9552" spans="7:8">
      <c r="G9552">
        <v>9543</v>
      </c>
      <c r="H9552">
        <f ca="1" t="shared" si="285"/>
        <v>-0.0117618741258604</v>
      </c>
    </row>
    <row r="9553" spans="7:8">
      <c r="G9553">
        <v>9544</v>
      </c>
      <c r="H9553">
        <f ca="1" t="shared" si="285"/>
        <v>-0.0344809369476002</v>
      </c>
    </row>
    <row r="9554" spans="7:8">
      <c r="G9554">
        <v>9545</v>
      </c>
      <c r="H9554">
        <f ca="1" t="shared" si="285"/>
        <v>-0.000284850899061074</v>
      </c>
    </row>
    <row r="9555" spans="7:8">
      <c r="G9555">
        <v>9546</v>
      </c>
      <c r="H9555">
        <f ca="1" t="shared" si="285"/>
        <v>-0.0308653520480295</v>
      </c>
    </row>
    <row r="9556" spans="7:8">
      <c r="G9556">
        <v>9547</v>
      </c>
      <c r="H9556">
        <f ca="1" t="shared" si="285"/>
        <v>0.0197476547540896</v>
      </c>
    </row>
    <row r="9557" spans="7:8">
      <c r="G9557">
        <v>9548</v>
      </c>
      <c r="H9557">
        <f ca="1" t="shared" si="285"/>
        <v>-0.0266840098601042</v>
      </c>
    </row>
    <row r="9558" spans="7:8">
      <c r="G9558">
        <v>9549</v>
      </c>
      <c r="H9558">
        <f ca="1" t="shared" si="285"/>
        <v>-0.0260632833621047</v>
      </c>
    </row>
    <row r="9559" spans="7:8">
      <c r="G9559">
        <v>9550</v>
      </c>
      <c r="H9559">
        <f ca="1" t="shared" si="285"/>
        <v>0.00419473672819542</v>
      </c>
    </row>
    <row r="9560" spans="7:8">
      <c r="G9560">
        <v>9551</v>
      </c>
      <c r="H9560">
        <f ca="1" t="shared" si="285"/>
        <v>0.0209956881559982</v>
      </c>
    </row>
    <row r="9561" spans="7:8">
      <c r="G9561">
        <v>9552</v>
      </c>
      <c r="H9561">
        <f ca="1" t="shared" si="285"/>
        <v>0.00535199681647693</v>
      </c>
    </row>
    <row r="9562" spans="7:8">
      <c r="G9562">
        <v>9553</v>
      </c>
      <c r="H9562">
        <f ca="1" t="shared" si="285"/>
        <v>0.0240885352644268</v>
      </c>
    </row>
    <row r="9563" spans="7:8">
      <c r="G9563">
        <v>9554</v>
      </c>
      <c r="H9563">
        <f ca="1" t="shared" si="285"/>
        <v>0.00194385465047613</v>
      </c>
    </row>
    <row r="9564" spans="7:8">
      <c r="G9564">
        <v>9555</v>
      </c>
      <c r="H9564">
        <f ca="1" t="shared" si="285"/>
        <v>-0.0439063388694579</v>
      </c>
    </row>
    <row r="9565" spans="7:8">
      <c r="G9565">
        <v>9556</v>
      </c>
      <c r="H9565">
        <f ca="1" t="shared" si="285"/>
        <v>0.011550976524844</v>
      </c>
    </row>
    <row r="9566" spans="7:8">
      <c r="G9566">
        <v>9557</v>
      </c>
      <c r="H9566">
        <f ca="1" t="shared" si="285"/>
        <v>-0.0143237457957734</v>
      </c>
    </row>
    <row r="9567" spans="7:8">
      <c r="G9567">
        <v>9558</v>
      </c>
      <c r="H9567">
        <f ca="1" t="shared" si="285"/>
        <v>-0.0604602057049699</v>
      </c>
    </row>
    <row r="9568" spans="7:8">
      <c r="G9568">
        <v>9559</v>
      </c>
      <c r="H9568">
        <f ca="1" t="shared" si="285"/>
        <v>-0.0247786603206484</v>
      </c>
    </row>
    <row r="9569" spans="7:8">
      <c r="G9569">
        <v>9560</v>
      </c>
      <c r="H9569">
        <f ca="1" t="shared" si="285"/>
        <v>-0.0554332398329487</v>
      </c>
    </row>
    <row r="9570" spans="7:8">
      <c r="G9570">
        <v>9561</v>
      </c>
      <c r="H9570">
        <f ca="1" t="shared" si="285"/>
        <v>0.012074635372731</v>
      </c>
    </row>
    <row r="9571" spans="7:8">
      <c r="G9571">
        <v>9562</v>
      </c>
      <c r="H9571">
        <f ca="1" t="shared" si="285"/>
        <v>0.044448555148725</v>
      </c>
    </row>
    <row r="9572" spans="7:8">
      <c r="G9572">
        <v>9563</v>
      </c>
      <c r="H9572">
        <f ca="1" t="shared" si="285"/>
        <v>0.017127408827448</v>
      </c>
    </row>
    <row r="9573" spans="7:8">
      <c r="G9573">
        <v>9564</v>
      </c>
      <c r="H9573">
        <f ca="1" t="shared" si="285"/>
        <v>0.000230319749956707</v>
      </c>
    </row>
    <row r="9574" spans="7:8">
      <c r="G9574">
        <v>9565</v>
      </c>
      <c r="H9574">
        <f ca="1" t="shared" si="285"/>
        <v>0.0176586707718714</v>
      </c>
    </row>
    <row r="9575" spans="7:8">
      <c r="G9575">
        <v>9566</v>
      </c>
      <c r="H9575">
        <f ca="1" t="shared" si="285"/>
        <v>0.047647136657828</v>
      </c>
    </row>
    <row r="9576" spans="7:8">
      <c r="G9576">
        <v>9567</v>
      </c>
      <c r="H9576">
        <f ca="1" t="shared" si="285"/>
        <v>-0.0490151173193728</v>
      </c>
    </row>
    <row r="9577" spans="7:8">
      <c r="G9577">
        <v>9568</v>
      </c>
      <c r="H9577">
        <f ca="1" t="shared" si="285"/>
        <v>0.0334508441356068</v>
      </c>
    </row>
    <row r="9578" spans="7:8">
      <c r="G9578">
        <v>9569</v>
      </c>
      <c r="H9578">
        <f ca="1" t="shared" si="285"/>
        <v>-0.00479478837913155</v>
      </c>
    </row>
    <row r="9579" spans="7:8">
      <c r="G9579">
        <v>9570</v>
      </c>
      <c r="H9579">
        <f ca="1" t="shared" si="285"/>
        <v>-0.00782914937085829</v>
      </c>
    </row>
    <row r="9580" spans="7:8">
      <c r="G9580">
        <v>9571</v>
      </c>
      <c r="H9580">
        <f ca="1" t="shared" si="285"/>
        <v>-0.0414013858646354</v>
      </c>
    </row>
    <row r="9581" spans="7:8">
      <c r="G9581">
        <v>9572</v>
      </c>
      <c r="H9581">
        <f ca="1" t="shared" si="285"/>
        <v>-0.00277920097863254</v>
      </c>
    </row>
    <row r="9582" spans="7:8">
      <c r="G9582">
        <v>9573</v>
      </c>
      <c r="H9582">
        <f ca="1" t="shared" si="285"/>
        <v>-0.0111588008527111</v>
      </c>
    </row>
    <row r="9583" spans="7:8">
      <c r="G9583">
        <v>9574</v>
      </c>
      <c r="H9583">
        <f ca="1" t="shared" si="285"/>
        <v>0.0374914414707429</v>
      </c>
    </row>
    <row r="9584" spans="7:8">
      <c r="G9584">
        <v>9575</v>
      </c>
      <c r="H9584">
        <f ca="1" t="shared" si="285"/>
        <v>0.0184169881071175</v>
      </c>
    </row>
    <row r="9585" spans="7:8">
      <c r="G9585">
        <v>9576</v>
      </c>
      <c r="H9585">
        <f ca="1" t="shared" si="285"/>
        <v>-0.00996953887409794</v>
      </c>
    </row>
    <row r="9586" spans="7:8">
      <c r="G9586">
        <v>9577</v>
      </c>
      <c r="H9586">
        <f ca="1" t="shared" si="285"/>
        <v>0.0379488477932934</v>
      </c>
    </row>
    <row r="9587" spans="7:8">
      <c r="G9587">
        <v>9578</v>
      </c>
      <c r="H9587">
        <f ca="1" t="shared" si="285"/>
        <v>0.0162251174142758</v>
      </c>
    </row>
    <row r="9588" spans="7:8">
      <c r="G9588">
        <v>9579</v>
      </c>
      <c r="H9588">
        <f ca="1" t="shared" si="285"/>
        <v>-0.024972108139419</v>
      </c>
    </row>
    <row r="9589" spans="7:8">
      <c r="G9589">
        <v>9580</v>
      </c>
      <c r="H9589">
        <f ca="1" t="shared" si="285"/>
        <v>-0.0172484680056902</v>
      </c>
    </row>
    <row r="9590" spans="7:8">
      <c r="G9590">
        <v>9581</v>
      </c>
      <c r="H9590">
        <f ca="1" t="shared" si="285"/>
        <v>0.0100499973892073</v>
      </c>
    </row>
    <row r="9591" spans="7:8">
      <c r="G9591">
        <v>9582</v>
      </c>
      <c r="H9591">
        <f ca="1" t="shared" si="285"/>
        <v>0.0395294133758522</v>
      </c>
    </row>
    <row r="9592" spans="7:8">
      <c r="G9592">
        <v>9583</v>
      </c>
      <c r="H9592">
        <f ca="1" t="shared" si="285"/>
        <v>0.00229828809710053</v>
      </c>
    </row>
    <row r="9593" spans="7:8">
      <c r="G9593">
        <v>9584</v>
      </c>
      <c r="H9593">
        <f ca="1" t="shared" si="285"/>
        <v>0.0752545310665704</v>
      </c>
    </row>
    <row r="9594" spans="7:8">
      <c r="G9594">
        <v>9585</v>
      </c>
      <c r="H9594">
        <f ca="1" t="shared" si="285"/>
        <v>-0.0472057599358445</v>
      </c>
    </row>
    <row r="9595" spans="7:8">
      <c r="G9595">
        <v>9586</v>
      </c>
      <c r="H9595">
        <f ca="1" t="shared" si="285"/>
        <v>0.0100215762366828</v>
      </c>
    </row>
    <row r="9596" spans="7:8">
      <c r="G9596">
        <v>9587</v>
      </c>
      <c r="H9596">
        <f ca="1" t="shared" si="285"/>
        <v>-0.00878331666624036</v>
      </c>
    </row>
    <row r="9597" spans="7:8">
      <c r="G9597">
        <v>9588</v>
      </c>
      <c r="H9597">
        <f ca="1" t="shared" si="285"/>
        <v>-0.0250033449056178</v>
      </c>
    </row>
    <row r="9598" spans="7:8">
      <c r="G9598">
        <v>9589</v>
      </c>
      <c r="H9598">
        <f ca="1" t="shared" si="285"/>
        <v>-0.0168341204054248</v>
      </c>
    </row>
    <row r="9599" spans="7:8">
      <c r="G9599">
        <v>9590</v>
      </c>
      <c r="H9599">
        <f ca="1" t="shared" si="285"/>
        <v>0.0536524178596195</v>
      </c>
    </row>
    <row r="9600" spans="7:8">
      <c r="G9600">
        <v>9591</v>
      </c>
      <c r="H9600">
        <f ca="1" t="shared" si="285"/>
        <v>0.0349229603153062</v>
      </c>
    </row>
    <row r="9601" spans="7:8">
      <c r="G9601">
        <v>9592</v>
      </c>
      <c r="H9601">
        <f ca="1" t="shared" si="285"/>
        <v>0.000851939447717103</v>
      </c>
    </row>
    <row r="9602" spans="7:8">
      <c r="G9602">
        <v>9593</v>
      </c>
      <c r="H9602">
        <f ca="1" t="shared" si="285"/>
        <v>0.00550020217322695</v>
      </c>
    </row>
    <row r="9603" spans="7:8">
      <c r="G9603">
        <v>9594</v>
      </c>
      <c r="H9603">
        <f ca="1" t="shared" si="285"/>
        <v>0.00658862836328151</v>
      </c>
    </row>
    <row r="9604" spans="7:8">
      <c r="G9604">
        <v>9595</v>
      </c>
      <c r="H9604">
        <f ca="1" t="shared" si="285"/>
        <v>-0.00281042000717182</v>
      </c>
    </row>
    <row r="9605" spans="7:8">
      <c r="G9605">
        <v>9596</v>
      </c>
      <c r="H9605">
        <f ca="1" t="shared" si="285"/>
        <v>-0.0251815396865484</v>
      </c>
    </row>
    <row r="9606" spans="7:8">
      <c r="G9606">
        <v>9597</v>
      </c>
      <c r="H9606">
        <f ca="1" t="shared" si="285"/>
        <v>-0.0129129379725204</v>
      </c>
    </row>
    <row r="9607" spans="7:8">
      <c r="G9607">
        <v>9598</v>
      </c>
      <c r="H9607">
        <f ca="1" t="shared" si="285"/>
        <v>-0.00946873864101137</v>
      </c>
    </row>
    <row r="9608" spans="7:8">
      <c r="G9608">
        <v>9599</v>
      </c>
      <c r="H9608">
        <f ca="1" t="shared" si="285"/>
        <v>0.0478373145185734</v>
      </c>
    </row>
    <row r="9609" spans="7:8">
      <c r="G9609">
        <v>9600</v>
      </c>
      <c r="H9609">
        <f ca="1" t="shared" si="285"/>
        <v>0.0261469737372465</v>
      </c>
    </row>
    <row r="9610" spans="7:8">
      <c r="G9610">
        <v>9601</v>
      </c>
      <c r="H9610">
        <f ca="1" t="shared" si="285"/>
        <v>-0.0468841876199715</v>
      </c>
    </row>
    <row r="9611" spans="7:8">
      <c r="G9611">
        <v>9602</v>
      </c>
      <c r="H9611">
        <f ca="1" t="shared" ref="H9611:H9674" si="286">_xlfn.NORM.INV(RAND(),N$12,N$13)</f>
        <v>-0.00948405536698075</v>
      </c>
    </row>
    <row r="9612" spans="7:8">
      <c r="G9612">
        <v>9603</v>
      </c>
      <c r="H9612">
        <f ca="1" t="shared" si="286"/>
        <v>-0.0313094208837274</v>
      </c>
    </row>
    <row r="9613" spans="7:8">
      <c r="G9613">
        <v>9604</v>
      </c>
      <c r="H9613">
        <f ca="1" t="shared" si="286"/>
        <v>-0.012292859916365</v>
      </c>
    </row>
    <row r="9614" spans="7:8">
      <c r="G9614">
        <v>9605</v>
      </c>
      <c r="H9614">
        <f ca="1" t="shared" si="286"/>
        <v>0.0254461504545296</v>
      </c>
    </row>
    <row r="9615" spans="7:8">
      <c r="G9615">
        <v>9606</v>
      </c>
      <c r="H9615">
        <f ca="1" t="shared" si="286"/>
        <v>0.0259388574993334</v>
      </c>
    </row>
    <row r="9616" spans="7:8">
      <c r="G9616">
        <v>9607</v>
      </c>
      <c r="H9616">
        <f ca="1" t="shared" si="286"/>
        <v>-0.00287259929304934</v>
      </c>
    </row>
    <row r="9617" spans="7:8">
      <c r="G9617">
        <v>9608</v>
      </c>
      <c r="H9617">
        <f ca="1" t="shared" si="286"/>
        <v>0.0217255319273192</v>
      </c>
    </row>
    <row r="9618" spans="7:8">
      <c r="G9618">
        <v>9609</v>
      </c>
      <c r="H9618">
        <f ca="1" t="shared" si="286"/>
        <v>-0.019478708960891</v>
      </c>
    </row>
    <row r="9619" spans="7:8">
      <c r="G9619">
        <v>9610</v>
      </c>
      <c r="H9619">
        <f ca="1" t="shared" si="286"/>
        <v>-0.0268407526985808</v>
      </c>
    </row>
    <row r="9620" spans="7:8">
      <c r="G9620">
        <v>9611</v>
      </c>
      <c r="H9620">
        <f ca="1" t="shared" si="286"/>
        <v>0.0622280655420109</v>
      </c>
    </row>
    <row r="9621" spans="7:8">
      <c r="G9621">
        <v>9612</v>
      </c>
      <c r="H9621">
        <f ca="1" t="shared" si="286"/>
        <v>0.0216588912669857</v>
      </c>
    </row>
    <row r="9622" spans="7:8">
      <c r="G9622">
        <v>9613</v>
      </c>
      <c r="H9622">
        <f ca="1" t="shared" si="286"/>
        <v>-0.0038404165728157</v>
      </c>
    </row>
    <row r="9623" spans="7:8">
      <c r="G9623">
        <v>9614</v>
      </c>
      <c r="H9623">
        <f ca="1" t="shared" si="286"/>
        <v>0.0144970740681412</v>
      </c>
    </row>
    <row r="9624" spans="7:8">
      <c r="G9624">
        <v>9615</v>
      </c>
      <c r="H9624">
        <f ca="1" t="shared" si="286"/>
        <v>0.0260204893628517</v>
      </c>
    </row>
    <row r="9625" spans="7:8">
      <c r="G9625">
        <v>9616</v>
      </c>
      <c r="H9625">
        <f ca="1" t="shared" si="286"/>
        <v>-0.0049426934731022</v>
      </c>
    </row>
    <row r="9626" spans="7:8">
      <c r="G9626">
        <v>9617</v>
      </c>
      <c r="H9626">
        <f ca="1" t="shared" si="286"/>
        <v>-0.0554676478585897</v>
      </c>
    </row>
    <row r="9627" spans="7:8">
      <c r="G9627">
        <v>9618</v>
      </c>
      <c r="H9627">
        <f ca="1" t="shared" si="286"/>
        <v>0.0347772167376914</v>
      </c>
    </row>
    <row r="9628" spans="7:8">
      <c r="G9628">
        <v>9619</v>
      </c>
      <c r="H9628">
        <f ca="1" t="shared" si="286"/>
        <v>-0.0401287280759398</v>
      </c>
    </row>
    <row r="9629" spans="7:8">
      <c r="G9629">
        <v>9620</v>
      </c>
      <c r="H9629">
        <f ca="1" t="shared" si="286"/>
        <v>0.0569870183394892</v>
      </c>
    </row>
    <row r="9630" spans="7:8">
      <c r="G9630">
        <v>9621</v>
      </c>
      <c r="H9630">
        <f ca="1" t="shared" si="286"/>
        <v>-0.0205879488817701</v>
      </c>
    </row>
    <row r="9631" spans="7:8">
      <c r="G9631">
        <v>9622</v>
      </c>
      <c r="H9631">
        <f ca="1" t="shared" si="286"/>
        <v>0.0208349511098532</v>
      </c>
    </row>
    <row r="9632" spans="7:8">
      <c r="G9632">
        <v>9623</v>
      </c>
      <c r="H9632">
        <f ca="1" t="shared" si="286"/>
        <v>0.0275562232439803</v>
      </c>
    </row>
    <row r="9633" spans="7:8">
      <c r="G9633">
        <v>9624</v>
      </c>
      <c r="H9633">
        <f ca="1" t="shared" si="286"/>
        <v>-0.00911104667567229</v>
      </c>
    </row>
    <row r="9634" spans="7:8">
      <c r="G9634">
        <v>9625</v>
      </c>
      <c r="H9634">
        <f ca="1" t="shared" si="286"/>
        <v>0.0521696788996116</v>
      </c>
    </row>
    <row r="9635" spans="7:8">
      <c r="G9635">
        <v>9626</v>
      </c>
      <c r="H9635">
        <f ca="1" t="shared" si="286"/>
        <v>-0.016926907463495</v>
      </c>
    </row>
    <row r="9636" spans="7:8">
      <c r="G9636">
        <v>9627</v>
      </c>
      <c r="H9636">
        <f ca="1" t="shared" si="286"/>
        <v>0.00217467862721506</v>
      </c>
    </row>
    <row r="9637" spans="7:8">
      <c r="G9637">
        <v>9628</v>
      </c>
      <c r="H9637">
        <f ca="1" t="shared" si="286"/>
        <v>0.00289329314552546</v>
      </c>
    </row>
    <row r="9638" spans="7:8">
      <c r="G9638">
        <v>9629</v>
      </c>
      <c r="H9638">
        <f ca="1" t="shared" si="286"/>
        <v>-0.00862915154134092</v>
      </c>
    </row>
    <row r="9639" spans="7:8">
      <c r="G9639">
        <v>9630</v>
      </c>
      <c r="H9639">
        <f ca="1" t="shared" si="286"/>
        <v>0.034524356704984</v>
      </c>
    </row>
    <row r="9640" spans="7:8">
      <c r="G9640">
        <v>9631</v>
      </c>
      <c r="H9640">
        <f ca="1" t="shared" si="286"/>
        <v>-0.0334660037173563</v>
      </c>
    </row>
    <row r="9641" spans="7:8">
      <c r="G9641">
        <v>9632</v>
      </c>
      <c r="H9641">
        <f ca="1" t="shared" si="286"/>
        <v>0.0325472580563802</v>
      </c>
    </row>
    <row r="9642" spans="7:8">
      <c r="G9642">
        <v>9633</v>
      </c>
      <c r="H9642">
        <f ca="1" t="shared" si="286"/>
        <v>0.0178056627618363</v>
      </c>
    </row>
    <row r="9643" spans="7:8">
      <c r="G9643">
        <v>9634</v>
      </c>
      <c r="H9643">
        <f ca="1" t="shared" si="286"/>
        <v>-0.0120296341667657</v>
      </c>
    </row>
    <row r="9644" spans="7:8">
      <c r="G9644">
        <v>9635</v>
      </c>
      <c r="H9644">
        <f ca="1" t="shared" si="286"/>
        <v>0.0288897991767335</v>
      </c>
    </row>
    <row r="9645" spans="7:8">
      <c r="G9645">
        <v>9636</v>
      </c>
      <c r="H9645">
        <f ca="1" t="shared" si="286"/>
        <v>-0.0178840723607588</v>
      </c>
    </row>
    <row r="9646" spans="7:8">
      <c r="G9646">
        <v>9637</v>
      </c>
      <c r="H9646">
        <f ca="1" t="shared" si="286"/>
        <v>-0.00651919854645916</v>
      </c>
    </row>
    <row r="9647" spans="7:8">
      <c r="G9647">
        <v>9638</v>
      </c>
      <c r="H9647">
        <f ca="1" t="shared" si="286"/>
        <v>0.0165452172282812</v>
      </c>
    </row>
    <row r="9648" spans="7:8">
      <c r="G9648">
        <v>9639</v>
      </c>
      <c r="H9648">
        <f ca="1" t="shared" si="286"/>
        <v>-0.01692735796809</v>
      </c>
    </row>
    <row r="9649" spans="7:8">
      <c r="G9649">
        <v>9640</v>
      </c>
      <c r="H9649">
        <f ca="1" t="shared" si="286"/>
        <v>0.00365006349812295</v>
      </c>
    </row>
    <row r="9650" spans="7:8">
      <c r="G9650">
        <v>9641</v>
      </c>
      <c r="H9650">
        <f ca="1" t="shared" si="286"/>
        <v>0.00292282512327477</v>
      </c>
    </row>
    <row r="9651" spans="7:8">
      <c r="G9651">
        <v>9642</v>
      </c>
      <c r="H9651">
        <f ca="1" t="shared" si="286"/>
        <v>0.00140451832838174</v>
      </c>
    </row>
    <row r="9652" spans="7:8">
      <c r="G9652">
        <v>9643</v>
      </c>
      <c r="H9652">
        <f ca="1" t="shared" si="286"/>
        <v>-0.0231222381854621</v>
      </c>
    </row>
    <row r="9653" spans="7:8">
      <c r="G9653">
        <v>9644</v>
      </c>
      <c r="H9653">
        <f ca="1" t="shared" si="286"/>
        <v>0.0461321723536371</v>
      </c>
    </row>
    <row r="9654" spans="7:8">
      <c r="G9654">
        <v>9645</v>
      </c>
      <c r="H9654">
        <f ca="1" t="shared" si="286"/>
        <v>0.00386784580193812</v>
      </c>
    </row>
    <row r="9655" spans="7:8">
      <c r="G9655">
        <v>9646</v>
      </c>
      <c r="H9655">
        <f ca="1" t="shared" si="286"/>
        <v>0.0232132546335242</v>
      </c>
    </row>
    <row r="9656" spans="7:8">
      <c r="G9656">
        <v>9647</v>
      </c>
      <c r="H9656">
        <f ca="1" t="shared" si="286"/>
        <v>0.0149931051530761</v>
      </c>
    </row>
    <row r="9657" spans="7:8">
      <c r="G9657">
        <v>9648</v>
      </c>
      <c r="H9657">
        <f ca="1" t="shared" si="286"/>
        <v>0.0174688954813967</v>
      </c>
    </row>
    <row r="9658" spans="7:8">
      <c r="G9658">
        <v>9649</v>
      </c>
      <c r="H9658">
        <f ca="1" t="shared" si="286"/>
        <v>0.0578271854188948</v>
      </c>
    </row>
    <row r="9659" spans="7:8">
      <c r="G9659">
        <v>9650</v>
      </c>
      <c r="H9659">
        <f ca="1" t="shared" si="286"/>
        <v>0.0202346000139406</v>
      </c>
    </row>
    <row r="9660" spans="7:8">
      <c r="G9660">
        <v>9651</v>
      </c>
      <c r="H9660">
        <f ca="1" t="shared" si="286"/>
        <v>-0.013576730513619</v>
      </c>
    </row>
    <row r="9661" spans="7:8">
      <c r="G9661">
        <v>9652</v>
      </c>
      <c r="H9661">
        <f ca="1" t="shared" si="286"/>
        <v>0.0148177926220528</v>
      </c>
    </row>
    <row r="9662" spans="7:8">
      <c r="G9662">
        <v>9653</v>
      </c>
      <c r="H9662">
        <f ca="1" t="shared" si="286"/>
        <v>0.02647337319319</v>
      </c>
    </row>
    <row r="9663" spans="7:8">
      <c r="G9663">
        <v>9654</v>
      </c>
      <c r="H9663">
        <f ca="1" t="shared" si="286"/>
        <v>0.0341739924591738</v>
      </c>
    </row>
    <row r="9664" spans="7:8">
      <c r="G9664">
        <v>9655</v>
      </c>
      <c r="H9664">
        <f ca="1" t="shared" si="286"/>
        <v>0.0437776844805333</v>
      </c>
    </row>
    <row r="9665" spans="7:8">
      <c r="G9665">
        <v>9656</v>
      </c>
      <c r="H9665">
        <f ca="1" t="shared" si="286"/>
        <v>0.0125199015099866</v>
      </c>
    </row>
    <row r="9666" spans="7:8">
      <c r="G9666">
        <v>9657</v>
      </c>
      <c r="H9666">
        <f ca="1" t="shared" si="286"/>
        <v>0.0424065007942081</v>
      </c>
    </row>
    <row r="9667" spans="7:8">
      <c r="G9667">
        <v>9658</v>
      </c>
      <c r="H9667">
        <f ca="1" t="shared" si="286"/>
        <v>0.0388837736651698</v>
      </c>
    </row>
    <row r="9668" spans="7:8">
      <c r="G9668">
        <v>9659</v>
      </c>
      <c r="H9668">
        <f ca="1" t="shared" si="286"/>
        <v>-0.0206559559208999</v>
      </c>
    </row>
    <row r="9669" spans="7:8">
      <c r="G9669">
        <v>9660</v>
      </c>
      <c r="H9669">
        <f ca="1" t="shared" si="286"/>
        <v>-0.0220695315899589</v>
      </c>
    </row>
    <row r="9670" spans="7:8">
      <c r="G9670">
        <v>9661</v>
      </c>
      <c r="H9670">
        <f ca="1" t="shared" si="286"/>
        <v>0.0388728664784275</v>
      </c>
    </row>
    <row r="9671" spans="7:8">
      <c r="G9671">
        <v>9662</v>
      </c>
      <c r="H9671">
        <f ca="1" t="shared" si="286"/>
        <v>0.0245596255978331</v>
      </c>
    </row>
    <row r="9672" spans="7:8">
      <c r="G9672">
        <v>9663</v>
      </c>
      <c r="H9672">
        <f ca="1" t="shared" si="286"/>
        <v>-0.0300595500353529</v>
      </c>
    </row>
    <row r="9673" spans="7:8">
      <c r="G9673">
        <v>9664</v>
      </c>
      <c r="H9673">
        <f ca="1" t="shared" si="286"/>
        <v>0.0449234014131258</v>
      </c>
    </row>
    <row r="9674" spans="7:8">
      <c r="G9674">
        <v>9665</v>
      </c>
      <c r="H9674">
        <f ca="1" t="shared" si="286"/>
        <v>-0.0171109545793336</v>
      </c>
    </row>
    <row r="9675" spans="7:8">
      <c r="G9675">
        <v>9666</v>
      </c>
      <c r="H9675">
        <f ca="1" t="shared" ref="H9675:H9738" si="287">_xlfn.NORM.INV(RAND(),N$12,N$13)</f>
        <v>-0.0352560152129906</v>
      </c>
    </row>
    <row r="9676" spans="7:8">
      <c r="G9676">
        <v>9667</v>
      </c>
      <c r="H9676">
        <f ca="1" t="shared" si="287"/>
        <v>0.00218052516964972</v>
      </c>
    </row>
    <row r="9677" spans="7:8">
      <c r="G9677">
        <v>9668</v>
      </c>
      <c r="H9677">
        <f ca="1" t="shared" si="287"/>
        <v>-0.0152048601240315</v>
      </c>
    </row>
    <row r="9678" spans="7:8">
      <c r="G9678">
        <v>9669</v>
      </c>
      <c r="H9678">
        <f ca="1" t="shared" si="287"/>
        <v>0.0176741851218262</v>
      </c>
    </row>
    <row r="9679" spans="7:8">
      <c r="G9679">
        <v>9670</v>
      </c>
      <c r="H9679">
        <f ca="1" t="shared" si="287"/>
        <v>-0.00307047366602542</v>
      </c>
    </row>
    <row r="9680" spans="7:8">
      <c r="G9680">
        <v>9671</v>
      </c>
      <c r="H9680">
        <f ca="1" t="shared" si="287"/>
        <v>0.00160917687951791</v>
      </c>
    </row>
    <row r="9681" spans="7:8">
      <c r="G9681">
        <v>9672</v>
      </c>
      <c r="H9681">
        <f ca="1" t="shared" si="287"/>
        <v>-0.0243684342782362</v>
      </c>
    </row>
    <row r="9682" spans="7:8">
      <c r="G9682">
        <v>9673</v>
      </c>
      <c r="H9682">
        <f ca="1" t="shared" si="287"/>
        <v>-0.0128506988337205</v>
      </c>
    </row>
    <row r="9683" spans="7:8">
      <c r="G9683">
        <v>9674</v>
      </c>
      <c r="H9683">
        <f ca="1" t="shared" si="287"/>
        <v>0.0130712154288442</v>
      </c>
    </row>
    <row r="9684" spans="7:8">
      <c r="G9684">
        <v>9675</v>
      </c>
      <c r="H9684">
        <f ca="1" t="shared" si="287"/>
        <v>-0.0272084962412096</v>
      </c>
    </row>
    <row r="9685" spans="7:8">
      <c r="G9685">
        <v>9676</v>
      </c>
      <c r="H9685">
        <f ca="1" t="shared" si="287"/>
        <v>0.000802998196131446</v>
      </c>
    </row>
    <row r="9686" spans="7:8">
      <c r="G9686">
        <v>9677</v>
      </c>
      <c r="H9686">
        <f ca="1" t="shared" si="287"/>
        <v>0.022189419351407</v>
      </c>
    </row>
    <row r="9687" spans="7:8">
      <c r="G9687">
        <v>9678</v>
      </c>
      <c r="H9687">
        <f ca="1" t="shared" si="287"/>
        <v>-0.0185424568669683</v>
      </c>
    </row>
    <row r="9688" spans="7:8">
      <c r="G9688">
        <v>9679</v>
      </c>
      <c r="H9688">
        <f ca="1" t="shared" si="287"/>
        <v>0.0247028521375733</v>
      </c>
    </row>
    <row r="9689" spans="7:8">
      <c r="G9689">
        <v>9680</v>
      </c>
      <c r="H9689">
        <f ca="1" t="shared" si="287"/>
        <v>-0.0126574291018864</v>
      </c>
    </row>
    <row r="9690" spans="7:8">
      <c r="G9690">
        <v>9681</v>
      </c>
      <c r="H9690">
        <f ca="1" t="shared" si="287"/>
        <v>-0.0107124955015709</v>
      </c>
    </row>
    <row r="9691" spans="7:8">
      <c r="G9691">
        <v>9682</v>
      </c>
      <c r="H9691">
        <f ca="1" t="shared" si="287"/>
        <v>0.0040229602521446</v>
      </c>
    </row>
    <row r="9692" spans="7:8">
      <c r="G9692">
        <v>9683</v>
      </c>
      <c r="H9692">
        <f ca="1" t="shared" si="287"/>
        <v>0.0182463950347431</v>
      </c>
    </row>
    <row r="9693" spans="7:8">
      <c r="G9693">
        <v>9684</v>
      </c>
      <c r="H9693">
        <f ca="1" t="shared" si="287"/>
        <v>-0.0103838547170712</v>
      </c>
    </row>
    <row r="9694" spans="7:8">
      <c r="G9694">
        <v>9685</v>
      </c>
      <c r="H9694">
        <f ca="1" t="shared" si="287"/>
        <v>0.0447216604306621</v>
      </c>
    </row>
    <row r="9695" spans="7:8">
      <c r="G9695">
        <v>9686</v>
      </c>
      <c r="H9695">
        <f ca="1" t="shared" si="287"/>
        <v>0.0158119410135184</v>
      </c>
    </row>
    <row r="9696" spans="7:8">
      <c r="G9696">
        <v>9687</v>
      </c>
      <c r="H9696">
        <f ca="1" t="shared" si="287"/>
        <v>0.0533654969103867</v>
      </c>
    </row>
    <row r="9697" spans="7:8">
      <c r="G9697">
        <v>9688</v>
      </c>
      <c r="H9697">
        <f ca="1" t="shared" si="287"/>
        <v>0.0138361290890806</v>
      </c>
    </row>
    <row r="9698" spans="7:8">
      <c r="G9698">
        <v>9689</v>
      </c>
      <c r="H9698">
        <f ca="1" t="shared" si="287"/>
        <v>0.0744134869660959</v>
      </c>
    </row>
    <row r="9699" spans="7:8">
      <c r="G9699">
        <v>9690</v>
      </c>
      <c r="H9699">
        <f ca="1" t="shared" si="287"/>
        <v>0.0369998645461155</v>
      </c>
    </row>
    <row r="9700" spans="7:8">
      <c r="G9700">
        <v>9691</v>
      </c>
      <c r="H9700">
        <f ca="1" t="shared" si="287"/>
        <v>-0.0228823321758106</v>
      </c>
    </row>
    <row r="9701" spans="7:8">
      <c r="G9701">
        <v>9692</v>
      </c>
      <c r="H9701">
        <f ca="1" t="shared" si="287"/>
        <v>0.0322781311219743</v>
      </c>
    </row>
    <row r="9702" spans="7:8">
      <c r="G9702">
        <v>9693</v>
      </c>
      <c r="H9702">
        <f ca="1" t="shared" si="287"/>
        <v>-0.0214929148496986</v>
      </c>
    </row>
    <row r="9703" spans="7:8">
      <c r="G9703">
        <v>9694</v>
      </c>
      <c r="H9703">
        <f ca="1" t="shared" si="287"/>
        <v>-0.0494914890007465</v>
      </c>
    </row>
    <row r="9704" spans="7:8">
      <c r="G9704">
        <v>9695</v>
      </c>
      <c r="H9704">
        <f ca="1" t="shared" si="287"/>
        <v>-0.0208388018902908</v>
      </c>
    </row>
    <row r="9705" spans="7:8">
      <c r="G9705">
        <v>9696</v>
      </c>
      <c r="H9705">
        <f ca="1" t="shared" si="287"/>
        <v>0.0389764632635916</v>
      </c>
    </row>
    <row r="9706" spans="7:8">
      <c r="G9706">
        <v>9697</v>
      </c>
      <c r="H9706">
        <f ca="1" t="shared" si="287"/>
        <v>0.00614582318909309</v>
      </c>
    </row>
    <row r="9707" spans="7:8">
      <c r="G9707">
        <v>9698</v>
      </c>
      <c r="H9707">
        <f ca="1" t="shared" si="287"/>
        <v>0.0215479747454432</v>
      </c>
    </row>
    <row r="9708" spans="7:8">
      <c r="G9708">
        <v>9699</v>
      </c>
      <c r="H9708">
        <f ca="1" t="shared" si="287"/>
        <v>0.0150720796214785</v>
      </c>
    </row>
    <row r="9709" spans="7:8">
      <c r="G9709">
        <v>9700</v>
      </c>
      <c r="H9709">
        <f ca="1" t="shared" si="287"/>
        <v>-0.0456489153952313</v>
      </c>
    </row>
    <row r="9710" spans="7:8">
      <c r="G9710">
        <v>9701</v>
      </c>
      <c r="H9710">
        <f ca="1" t="shared" si="287"/>
        <v>0.0163124804210698</v>
      </c>
    </row>
    <row r="9711" spans="7:8">
      <c r="G9711">
        <v>9702</v>
      </c>
      <c r="H9711">
        <f ca="1" t="shared" si="287"/>
        <v>0.00145609089850236</v>
      </c>
    </row>
    <row r="9712" spans="7:8">
      <c r="G9712">
        <v>9703</v>
      </c>
      <c r="H9712">
        <f ca="1" t="shared" si="287"/>
        <v>0.00131937018190695</v>
      </c>
    </row>
    <row r="9713" spans="7:8">
      <c r="G9713">
        <v>9704</v>
      </c>
      <c r="H9713">
        <f ca="1" t="shared" si="287"/>
        <v>-0.0242999453582377</v>
      </c>
    </row>
    <row r="9714" spans="7:8">
      <c r="G9714">
        <v>9705</v>
      </c>
      <c r="H9714">
        <f ca="1" t="shared" si="287"/>
        <v>-0.0228093394029496</v>
      </c>
    </row>
    <row r="9715" spans="7:8">
      <c r="G9715">
        <v>9706</v>
      </c>
      <c r="H9715">
        <f ca="1" t="shared" si="287"/>
        <v>0.00665692125045911</v>
      </c>
    </row>
    <row r="9716" spans="7:8">
      <c r="G9716">
        <v>9707</v>
      </c>
      <c r="H9716">
        <f ca="1" t="shared" si="287"/>
        <v>-0.0161177656340928</v>
      </c>
    </row>
    <row r="9717" spans="7:8">
      <c r="G9717">
        <v>9708</v>
      </c>
      <c r="H9717">
        <f ca="1" t="shared" si="287"/>
        <v>-0.0065469343608474</v>
      </c>
    </row>
    <row r="9718" spans="7:8">
      <c r="G9718">
        <v>9709</v>
      </c>
      <c r="H9718">
        <f ca="1" t="shared" si="287"/>
        <v>0.0182491177646381</v>
      </c>
    </row>
    <row r="9719" spans="7:8">
      <c r="G9719">
        <v>9710</v>
      </c>
      <c r="H9719">
        <f ca="1" t="shared" si="287"/>
        <v>0.0452175882794377</v>
      </c>
    </row>
    <row r="9720" spans="7:8">
      <c r="G9720">
        <v>9711</v>
      </c>
      <c r="H9720">
        <f ca="1" t="shared" si="287"/>
        <v>0.0201671009413319</v>
      </c>
    </row>
    <row r="9721" spans="7:8">
      <c r="G9721">
        <v>9712</v>
      </c>
      <c r="H9721">
        <f ca="1" t="shared" si="287"/>
        <v>-0.0301431519842523</v>
      </c>
    </row>
    <row r="9722" spans="7:8">
      <c r="G9722">
        <v>9713</v>
      </c>
      <c r="H9722">
        <f ca="1" t="shared" si="287"/>
        <v>-0.0032897239365855</v>
      </c>
    </row>
    <row r="9723" spans="7:8">
      <c r="G9723">
        <v>9714</v>
      </c>
      <c r="H9723">
        <f ca="1" t="shared" si="287"/>
        <v>0.0210232848297245</v>
      </c>
    </row>
    <row r="9724" spans="7:8">
      <c r="G9724">
        <v>9715</v>
      </c>
      <c r="H9724">
        <f ca="1" t="shared" si="287"/>
        <v>-0.0120442531185865</v>
      </c>
    </row>
    <row r="9725" spans="7:8">
      <c r="G9725">
        <v>9716</v>
      </c>
      <c r="H9725">
        <f ca="1" t="shared" si="287"/>
        <v>-0.0283685530831638</v>
      </c>
    </row>
    <row r="9726" spans="7:8">
      <c r="G9726">
        <v>9717</v>
      </c>
      <c r="H9726">
        <f ca="1" t="shared" si="287"/>
        <v>-0.0121671348580265</v>
      </c>
    </row>
    <row r="9727" spans="7:8">
      <c r="G9727">
        <v>9718</v>
      </c>
      <c r="H9727">
        <f ca="1" t="shared" si="287"/>
        <v>-0.00648676797902134</v>
      </c>
    </row>
    <row r="9728" spans="7:8">
      <c r="G9728">
        <v>9719</v>
      </c>
      <c r="H9728">
        <f ca="1" t="shared" si="287"/>
        <v>-0.0411731878874188</v>
      </c>
    </row>
    <row r="9729" spans="7:8">
      <c r="G9729">
        <v>9720</v>
      </c>
      <c r="H9729">
        <f ca="1" t="shared" si="287"/>
        <v>0.00109527642275242</v>
      </c>
    </row>
    <row r="9730" spans="7:8">
      <c r="G9730">
        <v>9721</v>
      </c>
      <c r="H9730">
        <f ca="1" t="shared" si="287"/>
        <v>0.00567980024271097</v>
      </c>
    </row>
    <row r="9731" spans="7:8">
      <c r="G9731">
        <v>9722</v>
      </c>
      <c r="H9731">
        <f ca="1" t="shared" si="287"/>
        <v>0.00201507926250389</v>
      </c>
    </row>
    <row r="9732" spans="7:8">
      <c r="G9732">
        <v>9723</v>
      </c>
      <c r="H9732">
        <f ca="1" t="shared" si="287"/>
        <v>-0.0216415851896857</v>
      </c>
    </row>
    <row r="9733" spans="7:8">
      <c r="G9733">
        <v>9724</v>
      </c>
      <c r="H9733">
        <f ca="1" t="shared" si="287"/>
        <v>0.0490844796769223</v>
      </c>
    </row>
    <row r="9734" spans="7:8">
      <c r="G9734">
        <v>9725</v>
      </c>
      <c r="H9734">
        <f ca="1" t="shared" si="287"/>
        <v>0.0596275018513051</v>
      </c>
    </row>
    <row r="9735" spans="7:8">
      <c r="G9735">
        <v>9726</v>
      </c>
      <c r="H9735">
        <f ca="1" t="shared" si="287"/>
        <v>0.0470382827989754</v>
      </c>
    </row>
    <row r="9736" spans="7:8">
      <c r="G9736">
        <v>9727</v>
      </c>
      <c r="H9736">
        <f ca="1" t="shared" si="287"/>
        <v>0.00880871611506243</v>
      </c>
    </row>
    <row r="9737" spans="7:8">
      <c r="G9737">
        <v>9728</v>
      </c>
      <c r="H9737">
        <f ca="1" t="shared" si="287"/>
        <v>0.0161183694825922</v>
      </c>
    </row>
    <row r="9738" spans="7:8">
      <c r="G9738">
        <v>9729</v>
      </c>
      <c r="H9738">
        <f ca="1" t="shared" si="287"/>
        <v>-0.00252281984252467</v>
      </c>
    </row>
    <row r="9739" spans="7:8">
      <c r="G9739">
        <v>9730</v>
      </c>
      <c r="H9739">
        <f ca="1" t="shared" ref="H9739:H9802" si="288">_xlfn.NORM.INV(RAND(),N$12,N$13)</f>
        <v>-0.0295177043929575</v>
      </c>
    </row>
    <row r="9740" spans="7:8">
      <c r="G9740">
        <v>9731</v>
      </c>
      <c r="H9740">
        <f ca="1" t="shared" si="288"/>
        <v>-0.00389767592235013</v>
      </c>
    </row>
    <row r="9741" spans="7:8">
      <c r="G9741">
        <v>9732</v>
      </c>
      <c r="H9741">
        <f ca="1" t="shared" si="288"/>
        <v>-0.0426792455246167</v>
      </c>
    </row>
    <row r="9742" spans="7:8">
      <c r="G9742">
        <v>9733</v>
      </c>
      <c r="H9742">
        <f ca="1" t="shared" si="288"/>
        <v>0.0153800727470128</v>
      </c>
    </row>
    <row r="9743" spans="7:8">
      <c r="G9743">
        <v>9734</v>
      </c>
      <c r="H9743">
        <f ca="1" t="shared" si="288"/>
        <v>-0.0540869056412711</v>
      </c>
    </row>
    <row r="9744" spans="7:8">
      <c r="G9744">
        <v>9735</v>
      </c>
      <c r="H9744">
        <f ca="1" t="shared" si="288"/>
        <v>-0.0197241768586803</v>
      </c>
    </row>
    <row r="9745" spans="7:8">
      <c r="G9745">
        <v>9736</v>
      </c>
      <c r="H9745">
        <f ca="1" t="shared" si="288"/>
        <v>-0.00339729257701003</v>
      </c>
    </row>
    <row r="9746" spans="7:8">
      <c r="G9746">
        <v>9737</v>
      </c>
      <c r="H9746">
        <f ca="1" t="shared" si="288"/>
        <v>-0.0087896625376924</v>
      </c>
    </row>
    <row r="9747" spans="7:8">
      <c r="G9747">
        <v>9738</v>
      </c>
      <c r="H9747">
        <f ca="1" t="shared" si="288"/>
        <v>-0.000290714181278872</v>
      </c>
    </row>
    <row r="9748" spans="7:8">
      <c r="G9748">
        <v>9739</v>
      </c>
      <c r="H9748">
        <f ca="1" t="shared" si="288"/>
        <v>0.00892170448379479</v>
      </c>
    </row>
    <row r="9749" spans="7:8">
      <c r="G9749">
        <v>9740</v>
      </c>
      <c r="H9749">
        <f ca="1" t="shared" si="288"/>
        <v>-0.000360891616544166</v>
      </c>
    </row>
    <row r="9750" spans="7:8">
      <c r="G9750">
        <v>9741</v>
      </c>
      <c r="H9750">
        <f ca="1" t="shared" si="288"/>
        <v>0.0302085462627884</v>
      </c>
    </row>
    <row r="9751" spans="7:8">
      <c r="G9751">
        <v>9742</v>
      </c>
      <c r="H9751">
        <f ca="1" t="shared" si="288"/>
        <v>0.00196209013238268</v>
      </c>
    </row>
    <row r="9752" spans="7:8">
      <c r="G9752">
        <v>9743</v>
      </c>
      <c r="H9752">
        <f ca="1" t="shared" si="288"/>
        <v>0.0154194331896561</v>
      </c>
    </row>
    <row r="9753" spans="7:8">
      <c r="G9753">
        <v>9744</v>
      </c>
      <c r="H9753">
        <f ca="1" t="shared" si="288"/>
        <v>-0.0151137750252525</v>
      </c>
    </row>
    <row r="9754" spans="7:8">
      <c r="G9754">
        <v>9745</v>
      </c>
      <c r="H9754">
        <f ca="1" t="shared" si="288"/>
        <v>0.0218309803957032</v>
      </c>
    </row>
    <row r="9755" spans="7:8">
      <c r="G9755">
        <v>9746</v>
      </c>
      <c r="H9755">
        <f ca="1" t="shared" si="288"/>
        <v>-0.0217438327759012</v>
      </c>
    </row>
    <row r="9756" spans="7:8">
      <c r="G9756">
        <v>9747</v>
      </c>
      <c r="H9756">
        <f ca="1" t="shared" si="288"/>
        <v>-0.0242776353771196</v>
      </c>
    </row>
    <row r="9757" spans="7:8">
      <c r="G9757">
        <v>9748</v>
      </c>
      <c r="H9757">
        <f ca="1" t="shared" si="288"/>
        <v>0.000630081871008575</v>
      </c>
    </row>
    <row r="9758" spans="7:8">
      <c r="G9758">
        <v>9749</v>
      </c>
      <c r="H9758">
        <f ca="1" t="shared" si="288"/>
        <v>0.0238254229219619</v>
      </c>
    </row>
    <row r="9759" spans="7:8">
      <c r="G9759">
        <v>9750</v>
      </c>
      <c r="H9759">
        <f ca="1" t="shared" si="288"/>
        <v>0.0258893507395425</v>
      </c>
    </row>
    <row r="9760" spans="7:8">
      <c r="G9760">
        <v>9751</v>
      </c>
      <c r="H9760">
        <f ca="1" t="shared" si="288"/>
        <v>-0.0300437350178433</v>
      </c>
    </row>
    <row r="9761" spans="7:8">
      <c r="G9761">
        <v>9752</v>
      </c>
      <c r="H9761">
        <f ca="1" t="shared" si="288"/>
        <v>-0.028654508721061</v>
      </c>
    </row>
    <row r="9762" spans="7:8">
      <c r="G9762">
        <v>9753</v>
      </c>
      <c r="H9762">
        <f ca="1" t="shared" si="288"/>
        <v>-0.0232760617699254</v>
      </c>
    </row>
    <row r="9763" spans="7:8">
      <c r="G9763">
        <v>9754</v>
      </c>
      <c r="H9763">
        <f ca="1" t="shared" si="288"/>
        <v>-0.0228114621187295</v>
      </c>
    </row>
    <row r="9764" spans="7:8">
      <c r="G9764">
        <v>9755</v>
      </c>
      <c r="H9764">
        <f ca="1" t="shared" si="288"/>
        <v>0.0276098690232161</v>
      </c>
    </row>
    <row r="9765" spans="7:8">
      <c r="G9765">
        <v>9756</v>
      </c>
      <c r="H9765">
        <f ca="1" t="shared" si="288"/>
        <v>0.0164012406526643</v>
      </c>
    </row>
    <row r="9766" spans="7:8">
      <c r="G9766">
        <v>9757</v>
      </c>
      <c r="H9766">
        <f ca="1" t="shared" si="288"/>
        <v>0.0295914022846417</v>
      </c>
    </row>
    <row r="9767" spans="7:8">
      <c r="G9767">
        <v>9758</v>
      </c>
      <c r="H9767">
        <f ca="1" t="shared" si="288"/>
        <v>-0.0231862977013028</v>
      </c>
    </row>
    <row r="9768" spans="7:8">
      <c r="G9768">
        <v>9759</v>
      </c>
      <c r="H9768">
        <f ca="1" t="shared" si="288"/>
        <v>0.0293291136639451</v>
      </c>
    </row>
    <row r="9769" spans="7:8">
      <c r="G9769">
        <v>9760</v>
      </c>
      <c r="H9769">
        <f ca="1" t="shared" si="288"/>
        <v>0.0267086718524222</v>
      </c>
    </row>
    <row r="9770" spans="7:8">
      <c r="G9770">
        <v>9761</v>
      </c>
      <c r="H9770">
        <f ca="1" t="shared" si="288"/>
        <v>0.00425901052202991</v>
      </c>
    </row>
    <row r="9771" spans="7:8">
      <c r="G9771">
        <v>9762</v>
      </c>
      <c r="H9771">
        <f ca="1" t="shared" si="288"/>
        <v>0.0288774740674199</v>
      </c>
    </row>
    <row r="9772" spans="7:8">
      <c r="G9772">
        <v>9763</v>
      </c>
      <c r="H9772">
        <f ca="1" t="shared" si="288"/>
        <v>-0.0188679966985296</v>
      </c>
    </row>
    <row r="9773" spans="7:8">
      <c r="G9773">
        <v>9764</v>
      </c>
      <c r="H9773">
        <f ca="1" t="shared" si="288"/>
        <v>-0.0440772010025665</v>
      </c>
    </row>
    <row r="9774" spans="7:8">
      <c r="G9774">
        <v>9765</v>
      </c>
      <c r="H9774">
        <f ca="1" t="shared" si="288"/>
        <v>0.0102616209712568</v>
      </c>
    </row>
    <row r="9775" spans="7:8">
      <c r="G9775">
        <v>9766</v>
      </c>
      <c r="H9775">
        <f ca="1" t="shared" si="288"/>
        <v>-0.0134975128063091</v>
      </c>
    </row>
    <row r="9776" spans="7:8">
      <c r="G9776">
        <v>9767</v>
      </c>
      <c r="H9776">
        <f ca="1" t="shared" si="288"/>
        <v>0.0185172507111417</v>
      </c>
    </row>
    <row r="9777" spans="7:8">
      <c r="G9777">
        <v>9768</v>
      </c>
      <c r="H9777">
        <f ca="1" t="shared" si="288"/>
        <v>0.0926299272268033</v>
      </c>
    </row>
    <row r="9778" spans="7:8">
      <c r="G9778">
        <v>9769</v>
      </c>
      <c r="H9778">
        <f ca="1" t="shared" si="288"/>
        <v>-0.0228450149873079</v>
      </c>
    </row>
    <row r="9779" spans="7:8">
      <c r="G9779">
        <v>9770</v>
      </c>
      <c r="H9779">
        <f ca="1" t="shared" si="288"/>
        <v>-0.00346214412455105</v>
      </c>
    </row>
    <row r="9780" spans="7:8">
      <c r="G9780">
        <v>9771</v>
      </c>
      <c r="H9780">
        <f ca="1" t="shared" si="288"/>
        <v>-0.0528669930931691</v>
      </c>
    </row>
    <row r="9781" spans="7:8">
      <c r="G9781">
        <v>9772</v>
      </c>
      <c r="H9781">
        <f ca="1" t="shared" si="288"/>
        <v>-0.0191686683645111</v>
      </c>
    </row>
    <row r="9782" spans="7:8">
      <c r="G9782">
        <v>9773</v>
      </c>
      <c r="H9782">
        <f ca="1" t="shared" si="288"/>
        <v>0.00977509753720999</v>
      </c>
    </row>
    <row r="9783" spans="7:8">
      <c r="G9783">
        <v>9774</v>
      </c>
      <c r="H9783">
        <f ca="1" t="shared" si="288"/>
        <v>0.00470777997566049</v>
      </c>
    </row>
    <row r="9784" spans="7:8">
      <c r="G9784">
        <v>9775</v>
      </c>
      <c r="H9784">
        <f ca="1" t="shared" si="288"/>
        <v>-0.0248510074186318</v>
      </c>
    </row>
    <row r="9785" spans="7:8">
      <c r="G9785">
        <v>9776</v>
      </c>
      <c r="H9785">
        <f ca="1" t="shared" si="288"/>
        <v>0.0212248444251243</v>
      </c>
    </row>
    <row r="9786" spans="7:8">
      <c r="G9786">
        <v>9777</v>
      </c>
      <c r="H9786">
        <f ca="1" t="shared" si="288"/>
        <v>0.0146739984849582</v>
      </c>
    </row>
    <row r="9787" spans="7:8">
      <c r="G9787">
        <v>9778</v>
      </c>
      <c r="H9787">
        <f ca="1" t="shared" si="288"/>
        <v>-0.0376424237555278</v>
      </c>
    </row>
    <row r="9788" spans="7:8">
      <c r="G9788">
        <v>9779</v>
      </c>
      <c r="H9788">
        <f ca="1" t="shared" si="288"/>
        <v>0.0681934048808863</v>
      </c>
    </row>
    <row r="9789" spans="7:8">
      <c r="G9789">
        <v>9780</v>
      </c>
      <c r="H9789">
        <f ca="1" t="shared" si="288"/>
        <v>0.00318551515258442</v>
      </c>
    </row>
    <row r="9790" spans="7:8">
      <c r="G9790">
        <v>9781</v>
      </c>
      <c r="H9790">
        <f ca="1" t="shared" si="288"/>
        <v>-0.040089741835209</v>
      </c>
    </row>
    <row r="9791" spans="7:8">
      <c r="G9791">
        <v>9782</v>
      </c>
      <c r="H9791">
        <f ca="1" t="shared" si="288"/>
        <v>-0.0513094456328557</v>
      </c>
    </row>
    <row r="9792" spans="7:8">
      <c r="G9792">
        <v>9783</v>
      </c>
      <c r="H9792">
        <f ca="1" t="shared" si="288"/>
        <v>-0.00246305216275111</v>
      </c>
    </row>
    <row r="9793" spans="7:8">
      <c r="G9793">
        <v>9784</v>
      </c>
      <c r="H9793">
        <f ca="1" t="shared" si="288"/>
        <v>-0.00875076080803632</v>
      </c>
    </row>
    <row r="9794" spans="7:8">
      <c r="G9794">
        <v>9785</v>
      </c>
      <c r="H9794">
        <f ca="1" t="shared" si="288"/>
        <v>-0.0108151598149773</v>
      </c>
    </row>
    <row r="9795" spans="7:8">
      <c r="G9795">
        <v>9786</v>
      </c>
      <c r="H9795">
        <f ca="1" t="shared" si="288"/>
        <v>0.0733210609730303</v>
      </c>
    </row>
    <row r="9796" spans="7:8">
      <c r="G9796">
        <v>9787</v>
      </c>
      <c r="H9796">
        <f ca="1" t="shared" si="288"/>
        <v>-0.00711443698550799</v>
      </c>
    </row>
    <row r="9797" spans="7:8">
      <c r="G9797">
        <v>9788</v>
      </c>
      <c r="H9797">
        <f ca="1" t="shared" si="288"/>
        <v>-0.0124608623731331</v>
      </c>
    </row>
    <row r="9798" spans="7:8">
      <c r="G9798">
        <v>9789</v>
      </c>
      <c r="H9798">
        <f ca="1" t="shared" si="288"/>
        <v>-0.0181208321190534</v>
      </c>
    </row>
    <row r="9799" spans="7:8">
      <c r="G9799">
        <v>9790</v>
      </c>
      <c r="H9799">
        <f ca="1" t="shared" si="288"/>
        <v>-0.00755205861824786</v>
      </c>
    </row>
    <row r="9800" spans="7:8">
      <c r="G9800">
        <v>9791</v>
      </c>
      <c r="H9800">
        <f ca="1" t="shared" si="288"/>
        <v>-0.0254435084651544</v>
      </c>
    </row>
    <row r="9801" spans="7:8">
      <c r="G9801">
        <v>9792</v>
      </c>
      <c r="H9801">
        <f ca="1" t="shared" si="288"/>
        <v>-0.0251516389368742</v>
      </c>
    </row>
    <row r="9802" spans="7:8">
      <c r="G9802">
        <v>9793</v>
      </c>
      <c r="H9802">
        <f ca="1" t="shared" si="288"/>
        <v>0.00746115716245809</v>
      </c>
    </row>
    <row r="9803" spans="7:8">
      <c r="G9803">
        <v>9794</v>
      </c>
      <c r="H9803">
        <f ca="1" t="shared" ref="H9803:H9866" si="289">_xlfn.NORM.INV(RAND(),N$12,N$13)</f>
        <v>0.0064009559058781</v>
      </c>
    </row>
    <row r="9804" spans="7:8">
      <c r="G9804">
        <v>9795</v>
      </c>
      <c r="H9804">
        <f ca="1" t="shared" si="289"/>
        <v>-0.00818177152706139</v>
      </c>
    </row>
    <row r="9805" spans="7:8">
      <c r="G9805">
        <v>9796</v>
      </c>
      <c r="H9805">
        <f ca="1" t="shared" si="289"/>
        <v>-0.0259595989746511</v>
      </c>
    </row>
    <row r="9806" spans="7:8">
      <c r="G9806">
        <v>9797</v>
      </c>
      <c r="H9806">
        <f ca="1" t="shared" si="289"/>
        <v>-0.0036584372572657</v>
      </c>
    </row>
    <row r="9807" spans="7:8">
      <c r="G9807">
        <v>9798</v>
      </c>
      <c r="H9807">
        <f ca="1" t="shared" si="289"/>
        <v>0.00171894913777814</v>
      </c>
    </row>
    <row r="9808" spans="7:8">
      <c r="G9808">
        <v>9799</v>
      </c>
      <c r="H9808">
        <f ca="1" t="shared" si="289"/>
        <v>-0.0276280268446391</v>
      </c>
    </row>
    <row r="9809" spans="7:8">
      <c r="G9809">
        <v>9800</v>
      </c>
      <c r="H9809">
        <f ca="1" t="shared" si="289"/>
        <v>0.00635878856899752</v>
      </c>
    </row>
    <row r="9810" spans="7:8">
      <c r="G9810">
        <v>9801</v>
      </c>
      <c r="H9810">
        <f ca="1" t="shared" si="289"/>
        <v>0.0108698950866032</v>
      </c>
    </row>
    <row r="9811" spans="7:8">
      <c r="G9811">
        <v>9802</v>
      </c>
      <c r="H9811">
        <f ca="1" t="shared" si="289"/>
        <v>-0.0776572086700182</v>
      </c>
    </row>
    <row r="9812" spans="7:8">
      <c r="G9812">
        <v>9803</v>
      </c>
      <c r="H9812">
        <f ca="1" t="shared" si="289"/>
        <v>0.003687836240772</v>
      </c>
    </row>
    <row r="9813" spans="7:8">
      <c r="G9813">
        <v>9804</v>
      </c>
      <c r="H9813">
        <f ca="1" t="shared" si="289"/>
        <v>-0.00922620023296582</v>
      </c>
    </row>
    <row r="9814" spans="7:8">
      <c r="G9814">
        <v>9805</v>
      </c>
      <c r="H9814">
        <f ca="1" t="shared" si="289"/>
        <v>0.0963072995645247</v>
      </c>
    </row>
    <row r="9815" spans="7:8">
      <c r="G9815">
        <v>9806</v>
      </c>
      <c r="H9815">
        <f ca="1" t="shared" si="289"/>
        <v>0.00502051691755059</v>
      </c>
    </row>
    <row r="9816" spans="7:8">
      <c r="G9816">
        <v>9807</v>
      </c>
      <c r="H9816">
        <f ca="1" t="shared" si="289"/>
        <v>0.0541232719833241</v>
      </c>
    </row>
    <row r="9817" spans="7:8">
      <c r="G9817">
        <v>9808</v>
      </c>
      <c r="H9817">
        <f ca="1" t="shared" si="289"/>
        <v>0.00461597541472789</v>
      </c>
    </row>
    <row r="9818" spans="7:8">
      <c r="G9818">
        <v>9809</v>
      </c>
      <c r="H9818">
        <f ca="1" t="shared" si="289"/>
        <v>-0.000382261103192383</v>
      </c>
    </row>
    <row r="9819" spans="7:8">
      <c r="G9819">
        <v>9810</v>
      </c>
      <c r="H9819">
        <f ca="1" t="shared" si="289"/>
        <v>-0.0330076624583571</v>
      </c>
    </row>
    <row r="9820" spans="7:8">
      <c r="G9820">
        <v>9811</v>
      </c>
      <c r="H9820">
        <f ca="1" t="shared" si="289"/>
        <v>-0.0182290813963203</v>
      </c>
    </row>
    <row r="9821" spans="7:8">
      <c r="G9821">
        <v>9812</v>
      </c>
      <c r="H9821">
        <f ca="1" t="shared" si="289"/>
        <v>0.0145693007180169</v>
      </c>
    </row>
    <row r="9822" spans="7:8">
      <c r="G9822">
        <v>9813</v>
      </c>
      <c r="H9822">
        <f ca="1" t="shared" si="289"/>
        <v>0.0282161047912451</v>
      </c>
    </row>
    <row r="9823" spans="7:8">
      <c r="G9823">
        <v>9814</v>
      </c>
      <c r="H9823">
        <f ca="1" t="shared" si="289"/>
        <v>-0.0155892806534897</v>
      </c>
    </row>
    <row r="9824" spans="7:8">
      <c r="G9824">
        <v>9815</v>
      </c>
      <c r="H9824">
        <f ca="1" t="shared" si="289"/>
        <v>0.0289319126109765</v>
      </c>
    </row>
    <row r="9825" spans="7:8">
      <c r="G9825">
        <v>9816</v>
      </c>
      <c r="H9825">
        <f ca="1" t="shared" si="289"/>
        <v>0.0334634189092151</v>
      </c>
    </row>
    <row r="9826" spans="7:8">
      <c r="G9826">
        <v>9817</v>
      </c>
      <c r="H9826">
        <f ca="1" t="shared" si="289"/>
        <v>0.0157177315817348</v>
      </c>
    </row>
    <row r="9827" spans="7:8">
      <c r="G9827">
        <v>9818</v>
      </c>
      <c r="H9827">
        <f ca="1" t="shared" si="289"/>
        <v>-0.0342855960923183</v>
      </c>
    </row>
    <row r="9828" spans="7:8">
      <c r="G9828">
        <v>9819</v>
      </c>
      <c r="H9828">
        <f ca="1" t="shared" si="289"/>
        <v>-0.0187053600510411</v>
      </c>
    </row>
    <row r="9829" spans="7:8">
      <c r="G9829">
        <v>9820</v>
      </c>
      <c r="H9829">
        <f ca="1" t="shared" si="289"/>
        <v>0.00757674200152792</v>
      </c>
    </row>
    <row r="9830" spans="7:8">
      <c r="G9830">
        <v>9821</v>
      </c>
      <c r="H9830">
        <f ca="1" t="shared" si="289"/>
        <v>-0.0079453642517771</v>
      </c>
    </row>
    <row r="9831" spans="7:8">
      <c r="G9831">
        <v>9822</v>
      </c>
      <c r="H9831">
        <f ca="1" t="shared" si="289"/>
        <v>0.0333922286932129</v>
      </c>
    </row>
    <row r="9832" spans="7:8">
      <c r="G9832">
        <v>9823</v>
      </c>
      <c r="H9832">
        <f ca="1" t="shared" si="289"/>
        <v>0.0100747643473114</v>
      </c>
    </row>
    <row r="9833" spans="7:8">
      <c r="G9833">
        <v>9824</v>
      </c>
      <c r="H9833">
        <f ca="1" t="shared" si="289"/>
        <v>0.0187995705685783</v>
      </c>
    </row>
    <row r="9834" spans="7:8">
      <c r="G9834">
        <v>9825</v>
      </c>
      <c r="H9834">
        <f ca="1" t="shared" si="289"/>
        <v>0.0495645778288362</v>
      </c>
    </row>
    <row r="9835" spans="7:8">
      <c r="G9835">
        <v>9826</v>
      </c>
      <c r="H9835">
        <f ca="1" t="shared" si="289"/>
        <v>0.0385208224857664</v>
      </c>
    </row>
    <row r="9836" spans="7:8">
      <c r="G9836">
        <v>9827</v>
      </c>
      <c r="H9836">
        <f ca="1" t="shared" si="289"/>
        <v>-0.0161783912323266</v>
      </c>
    </row>
    <row r="9837" spans="7:8">
      <c r="G9837">
        <v>9828</v>
      </c>
      <c r="H9837">
        <f ca="1" t="shared" si="289"/>
        <v>0.0128767886069172</v>
      </c>
    </row>
    <row r="9838" spans="7:8">
      <c r="G9838">
        <v>9829</v>
      </c>
      <c r="H9838">
        <f ca="1" t="shared" si="289"/>
        <v>0.016537179618509</v>
      </c>
    </row>
    <row r="9839" spans="7:8">
      <c r="G9839">
        <v>9830</v>
      </c>
      <c r="H9839">
        <f ca="1" t="shared" si="289"/>
        <v>-0.0302132972020758</v>
      </c>
    </row>
    <row r="9840" spans="7:8">
      <c r="G9840">
        <v>9831</v>
      </c>
      <c r="H9840">
        <f ca="1" t="shared" si="289"/>
        <v>0.00535792501452602</v>
      </c>
    </row>
    <row r="9841" spans="7:8">
      <c r="G9841">
        <v>9832</v>
      </c>
      <c r="H9841">
        <f ca="1" t="shared" si="289"/>
        <v>0.0253357441612977</v>
      </c>
    </row>
    <row r="9842" spans="7:8">
      <c r="G9842">
        <v>9833</v>
      </c>
      <c r="H9842">
        <f ca="1" t="shared" si="289"/>
        <v>-0.00185886163562217</v>
      </c>
    </row>
    <row r="9843" spans="7:8">
      <c r="G9843">
        <v>9834</v>
      </c>
      <c r="H9843">
        <f ca="1" t="shared" si="289"/>
        <v>-0.00484354171459989</v>
      </c>
    </row>
    <row r="9844" spans="7:8">
      <c r="G9844">
        <v>9835</v>
      </c>
      <c r="H9844">
        <f ca="1" t="shared" si="289"/>
        <v>0.0215376698499355</v>
      </c>
    </row>
    <row r="9845" spans="7:8">
      <c r="G9845">
        <v>9836</v>
      </c>
      <c r="H9845">
        <f ca="1" t="shared" si="289"/>
        <v>-0.00749813569193129</v>
      </c>
    </row>
    <row r="9846" spans="7:8">
      <c r="G9846">
        <v>9837</v>
      </c>
      <c r="H9846">
        <f ca="1" t="shared" si="289"/>
        <v>0.00437660978937969</v>
      </c>
    </row>
    <row r="9847" spans="7:8">
      <c r="G9847">
        <v>9838</v>
      </c>
      <c r="H9847">
        <f ca="1" t="shared" si="289"/>
        <v>0.000512680939794076</v>
      </c>
    </row>
    <row r="9848" spans="7:8">
      <c r="G9848">
        <v>9839</v>
      </c>
      <c r="H9848">
        <f ca="1" t="shared" si="289"/>
        <v>0.0465450333045108</v>
      </c>
    </row>
    <row r="9849" spans="7:8">
      <c r="G9849">
        <v>9840</v>
      </c>
      <c r="H9849">
        <f ca="1" t="shared" si="289"/>
        <v>-0.00574145048132542</v>
      </c>
    </row>
    <row r="9850" spans="7:8">
      <c r="G9850">
        <v>9841</v>
      </c>
      <c r="H9850">
        <f ca="1" t="shared" si="289"/>
        <v>-0.0216003299877861</v>
      </c>
    </row>
    <row r="9851" spans="7:8">
      <c r="G9851">
        <v>9842</v>
      </c>
      <c r="H9851">
        <f ca="1" t="shared" si="289"/>
        <v>0.031315196312288</v>
      </c>
    </row>
    <row r="9852" spans="7:8">
      <c r="G9852">
        <v>9843</v>
      </c>
      <c r="H9852">
        <f ca="1" t="shared" si="289"/>
        <v>0.0603437491542739</v>
      </c>
    </row>
    <row r="9853" spans="7:8">
      <c r="G9853">
        <v>9844</v>
      </c>
      <c r="H9853">
        <f ca="1" t="shared" si="289"/>
        <v>0.0397736649715933</v>
      </c>
    </row>
    <row r="9854" spans="7:8">
      <c r="G9854">
        <v>9845</v>
      </c>
      <c r="H9854">
        <f ca="1" t="shared" si="289"/>
        <v>-0.0265874687229236</v>
      </c>
    </row>
    <row r="9855" spans="7:8">
      <c r="G9855">
        <v>9846</v>
      </c>
      <c r="H9855">
        <f ca="1" t="shared" si="289"/>
        <v>0.0233243711207191</v>
      </c>
    </row>
    <row r="9856" spans="7:8">
      <c r="G9856">
        <v>9847</v>
      </c>
      <c r="H9856">
        <f ca="1" t="shared" si="289"/>
        <v>-0.00946658785331358</v>
      </c>
    </row>
    <row r="9857" spans="7:8">
      <c r="G9857">
        <v>9848</v>
      </c>
      <c r="H9857">
        <f ca="1" t="shared" si="289"/>
        <v>0.00945226849091796</v>
      </c>
    </row>
    <row r="9858" spans="7:8">
      <c r="G9858">
        <v>9849</v>
      </c>
      <c r="H9858">
        <f ca="1" t="shared" si="289"/>
        <v>-0.0429348259753185</v>
      </c>
    </row>
    <row r="9859" spans="7:8">
      <c r="G9859">
        <v>9850</v>
      </c>
      <c r="H9859">
        <f ca="1" t="shared" si="289"/>
        <v>0.0195002798875414</v>
      </c>
    </row>
    <row r="9860" spans="7:8">
      <c r="G9860">
        <v>9851</v>
      </c>
      <c r="H9860">
        <f ca="1" t="shared" si="289"/>
        <v>0.0413604064627253</v>
      </c>
    </row>
    <row r="9861" spans="7:8">
      <c r="G9861">
        <v>9852</v>
      </c>
      <c r="H9861">
        <f ca="1" t="shared" si="289"/>
        <v>0.0798217459954159</v>
      </c>
    </row>
    <row r="9862" spans="7:8">
      <c r="G9862">
        <v>9853</v>
      </c>
      <c r="H9862">
        <f ca="1" t="shared" si="289"/>
        <v>-0.0182386548020972</v>
      </c>
    </row>
    <row r="9863" spans="7:8">
      <c r="G9863">
        <v>9854</v>
      </c>
      <c r="H9863">
        <f ca="1" t="shared" si="289"/>
        <v>0.0186050070950225</v>
      </c>
    </row>
    <row r="9864" spans="7:8">
      <c r="G9864">
        <v>9855</v>
      </c>
      <c r="H9864">
        <f ca="1" t="shared" si="289"/>
        <v>-0.0180737432427305</v>
      </c>
    </row>
    <row r="9865" spans="7:8">
      <c r="G9865">
        <v>9856</v>
      </c>
      <c r="H9865">
        <f ca="1" t="shared" si="289"/>
        <v>0.0683170597965378</v>
      </c>
    </row>
    <row r="9866" spans="7:8">
      <c r="G9866">
        <v>9857</v>
      </c>
      <c r="H9866">
        <f ca="1" t="shared" si="289"/>
        <v>-0.00893072122982268</v>
      </c>
    </row>
    <row r="9867" spans="7:8">
      <c r="G9867">
        <v>9858</v>
      </c>
      <c r="H9867">
        <f ca="1" t="shared" ref="H9867:H9930" si="290">_xlfn.NORM.INV(RAND(),N$12,N$13)</f>
        <v>-0.002862137849776</v>
      </c>
    </row>
    <row r="9868" spans="7:8">
      <c r="G9868">
        <v>9859</v>
      </c>
      <c r="H9868">
        <f ca="1" t="shared" si="290"/>
        <v>0.00772369525327808</v>
      </c>
    </row>
    <row r="9869" spans="7:8">
      <c r="G9869">
        <v>9860</v>
      </c>
      <c r="H9869">
        <f ca="1" t="shared" si="290"/>
        <v>0.00067917582764861</v>
      </c>
    </row>
    <row r="9870" spans="7:8">
      <c r="G9870">
        <v>9861</v>
      </c>
      <c r="H9870">
        <f ca="1" t="shared" si="290"/>
        <v>0.0157764432180579</v>
      </c>
    </row>
    <row r="9871" spans="7:8">
      <c r="G9871">
        <v>9862</v>
      </c>
      <c r="H9871">
        <f ca="1" t="shared" si="290"/>
        <v>0.0122848379712213</v>
      </c>
    </row>
    <row r="9872" spans="7:8">
      <c r="G9872">
        <v>9863</v>
      </c>
      <c r="H9872">
        <f ca="1" t="shared" si="290"/>
        <v>0.0115722070665489</v>
      </c>
    </row>
    <row r="9873" spans="7:8">
      <c r="G9873">
        <v>9864</v>
      </c>
      <c r="H9873">
        <f ca="1" t="shared" si="290"/>
        <v>0.0320757125044697</v>
      </c>
    </row>
    <row r="9874" spans="7:8">
      <c r="G9874">
        <v>9865</v>
      </c>
      <c r="H9874">
        <f ca="1" t="shared" si="290"/>
        <v>0.0425682138972836</v>
      </c>
    </row>
    <row r="9875" spans="7:8">
      <c r="G9875">
        <v>9866</v>
      </c>
      <c r="H9875">
        <f ca="1" t="shared" si="290"/>
        <v>-0.0102810608939969</v>
      </c>
    </row>
    <row r="9876" spans="7:8">
      <c r="G9876">
        <v>9867</v>
      </c>
      <c r="H9876">
        <f ca="1" t="shared" si="290"/>
        <v>0.0180436554861919</v>
      </c>
    </row>
    <row r="9877" spans="7:8">
      <c r="G9877">
        <v>9868</v>
      </c>
      <c r="H9877">
        <f ca="1" t="shared" si="290"/>
        <v>-0.0310260536075389</v>
      </c>
    </row>
    <row r="9878" spans="7:8">
      <c r="G9878">
        <v>9869</v>
      </c>
      <c r="H9878">
        <f ca="1" t="shared" si="290"/>
        <v>0.0175622985354999</v>
      </c>
    </row>
    <row r="9879" spans="7:8">
      <c r="G9879">
        <v>9870</v>
      </c>
      <c r="H9879">
        <f ca="1" t="shared" si="290"/>
        <v>-0.0333176497019583</v>
      </c>
    </row>
    <row r="9880" spans="7:8">
      <c r="G9880">
        <v>9871</v>
      </c>
      <c r="H9880">
        <f ca="1" t="shared" si="290"/>
        <v>0.0499000972151985</v>
      </c>
    </row>
    <row r="9881" spans="7:8">
      <c r="G9881">
        <v>9872</v>
      </c>
      <c r="H9881">
        <f ca="1" t="shared" si="290"/>
        <v>0.00414229028075143</v>
      </c>
    </row>
    <row r="9882" spans="7:8">
      <c r="G9882">
        <v>9873</v>
      </c>
      <c r="H9882">
        <f ca="1" t="shared" si="290"/>
        <v>0.0403563146636736</v>
      </c>
    </row>
    <row r="9883" spans="7:8">
      <c r="G9883">
        <v>9874</v>
      </c>
      <c r="H9883">
        <f ca="1" t="shared" si="290"/>
        <v>0.0178943535805169</v>
      </c>
    </row>
    <row r="9884" spans="7:8">
      <c r="G9884">
        <v>9875</v>
      </c>
      <c r="H9884">
        <f ca="1" t="shared" si="290"/>
        <v>-0.0554421192932987</v>
      </c>
    </row>
    <row r="9885" spans="7:8">
      <c r="G9885">
        <v>9876</v>
      </c>
      <c r="H9885">
        <f ca="1" t="shared" si="290"/>
        <v>-0.0115873612775471</v>
      </c>
    </row>
    <row r="9886" spans="7:8">
      <c r="G9886">
        <v>9877</v>
      </c>
      <c r="H9886">
        <f ca="1" t="shared" si="290"/>
        <v>0.00146399768222557</v>
      </c>
    </row>
    <row r="9887" spans="7:8">
      <c r="G9887">
        <v>9878</v>
      </c>
      <c r="H9887">
        <f ca="1" t="shared" si="290"/>
        <v>0.0110613278716352</v>
      </c>
    </row>
    <row r="9888" spans="7:8">
      <c r="G9888">
        <v>9879</v>
      </c>
      <c r="H9888">
        <f ca="1" t="shared" si="290"/>
        <v>0.0154802749305763</v>
      </c>
    </row>
    <row r="9889" spans="7:8">
      <c r="G9889">
        <v>9880</v>
      </c>
      <c r="H9889">
        <f ca="1" t="shared" si="290"/>
        <v>0.0469012790220266</v>
      </c>
    </row>
    <row r="9890" spans="7:8">
      <c r="G9890">
        <v>9881</v>
      </c>
      <c r="H9890">
        <f ca="1" t="shared" si="290"/>
        <v>-0.0525735021655728</v>
      </c>
    </row>
    <row r="9891" spans="7:8">
      <c r="G9891">
        <v>9882</v>
      </c>
      <c r="H9891">
        <f ca="1" t="shared" si="290"/>
        <v>0.0272993011769792</v>
      </c>
    </row>
    <row r="9892" spans="7:8">
      <c r="G9892">
        <v>9883</v>
      </c>
      <c r="H9892">
        <f ca="1" t="shared" si="290"/>
        <v>-0.0117132071327757</v>
      </c>
    </row>
    <row r="9893" spans="7:8">
      <c r="G9893">
        <v>9884</v>
      </c>
      <c r="H9893">
        <f ca="1" t="shared" si="290"/>
        <v>-0.0236748174990002</v>
      </c>
    </row>
    <row r="9894" spans="7:8">
      <c r="G9894">
        <v>9885</v>
      </c>
      <c r="H9894">
        <f ca="1" t="shared" si="290"/>
        <v>-0.00635442374291103</v>
      </c>
    </row>
    <row r="9895" spans="7:8">
      <c r="G9895">
        <v>9886</v>
      </c>
      <c r="H9895">
        <f ca="1" t="shared" si="290"/>
        <v>-0.00793990024761515</v>
      </c>
    </row>
    <row r="9896" spans="7:8">
      <c r="G9896">
        <v>9887</v>
      </c>
      <c r="H9896">
        <f ca="1" t="shared" si="290"/>
        <v>-0.0172190314486904</v>
      </c>
    </row>
    <row r="9897" spans="7:8">
      <c r="G9897">
        <v>9888</v>
      </c>
      <c r="H9897">
        <f ca="1" t="shared" si="290"/>
        <v>-0.00659215414186352</v>
      </c>
    </row>
    <row r="9898" spans="7:8">
      <c r="G9898">
        <v>9889</v>
      </c>
      <c r="H9898">
        <f ca="1" t="shared" si="290"/>
        <v>0.0882659677928932</v>
      </c>
    </row>
    <row r="9899" spans="7:8">
      <c r="G9899">
        <v>9890</v>
      </c>
      <c r="H9899">
        <f ca="1" t="shared" si="290"/>
        <v>0.00929475864379162</v>
      </c>
    </row>
    <row r="9900" spans="7:8">
      <c r="G9900">
        <v>9891</v>
      </c>
      <c r="H9900">
        <f ca="1" t="shared" si="290"/>
        <v>-0.0337047505264908</v>
      </c>
    </row>
    <row r="9901" spans="7:8">
      <c r="G9901">
        <v>9892</v>
      </c>
      <c r="H9901">
        <f ca="1" t="shared" si="290"/>
        <v>0.00592989822060557</v>
      </c>
    </row>
    <row r="9902" spans="7:8">
      <c r="G9902">
        <v>9893</v>
      </c>
      <c r="H9902">
        <f ca="1" t="shared" si="290"/>
        <v>-0.0334848858773683</v>
      </c>
    </row>
    <row r="9903" spans="7:8">
      <c r="G9903">
        <v>9894</v>
      </c>
      <c r="H9903">
        <f ca="1" t="shared" si="290"/>
        <v>0.0353234834515015</v>
      </c>
    </row>
    <row r="9904" spans="7:8">
      <c r="G9904">
        <v>9895</v>
      </c>
      <c r="H9904">
        <f ca="1" t="shared" si="290"/>
        <v>0.0292478277521241</v>
      </c>
    </row>
    <row r="9905" spans="7:8">
      <c r="G9905">
        <v>9896</v>
      </c>
      <c r="H9905">
        <f ca="1" t="shared" si="290"/>
        <v>-0.0113267224593152</v>
      </c>
    </row>
    <row r="9906" spans="7:8">
      <c r="G9906">
        <v>9897</v>
      </c>
      <c r="H9906">
        <f ca="1" t="shared" si="290"/>
        <v>-0.0658072777065404</v>
      </c>
    </row>
    <row r="9907" spans="7:8">
      <c r="G9907">
        <v>9898</v>
      </c>
      <c r="H9907">
        <f ca="1" t="shared" si="290"/>
        <v>0.0115045454734546</v>
      </c>
    </row>
    <row r="9908" spans="7:8">
      <c r="G9908">
        <v>9899</v>
      </c>
      <c r="H9908">
        <f ca="1" t="shared" si="290"/>
        <v>0.0570234193808373</v>
      </c>
    </row>
    <row r="9909" spans="7:8">
      <c r="G9909">
        <v>9900</v>
      </c>
      <c r="H9909">
        <f ca="1" t="shared" si="290"/>
        <v>0.0315278934679828</v>
      </c>
    </row>
    <row r="9910" spans="7:8">
      <c r="G9910">
        <v>9901</v>
      </c>
      <c r="H9910">
        <f ca="1" t="shared" si="290"/>
        <v>-0.0175863180406182</v>
      </c>
    </row>
    <row r="9911" spans="7:8">
      <c r="G9911">
        <v>9902</v>
      </c>
      <c r="H9911">
        <f ca="1" t="shared" si="290"/>
        <v>-0.010012144605757</v>
      </c>
    </row>
    <row r="9912" spans="7:8">
      <c r="G9912">
        <v>9903</v>
      </c>
      <c r="H9912">
        <f ca="1" t="shared" si="290"/>
        <v>0.0027257183519962</v>
      </c>
    </row>
    <row r="9913" spans="7:8">
      <c r="G9913">
        <v>9904</v>
      </c>
      <c r="H9913">
        <f ca="1" t="shared" si="290"/>
        <v>-0.0522217518477048</v>
      </c>
    </row>
    <row r="9914" spans="7:8">
      <c r="G9914">
        <v>9905</v>
      </c>
      <c r="H9914">
        <f ca="1" t="shared" si="290"/>
        <v>0.0145128814978016</v>
      </c>
    </row>
    <row r="9915" spans="7:8">
      <c r="G9915">
        <v>9906</v>
      </c>
      <c r="H9915">
        <f ca="1" t="shared" si="290"/>
        <v>-0.0472101801628371</v>
      </c>
    </row>
    <row r="9916" spans="7:8">
      <c r="G9916">
        <v>9907</v>
      </c>
      <c r="H9916">
        <f ca="1" t="shared" si="290"/>
        <v>-0.0116838915952093</v>
      </c>
    </row>
    <row r="9917" spans="7:8">
      <c r="G9917">
        <v>9908</v>
      </c>
      <c r="H9917">
        <f ca="1" t="shared" si="290"/>
        <v>-0.0176916949537227</v>
      </c>
    </row>
    <row r="9918" spans="7:8">
      <c r="G9918">
        <v>9909</v>
      </c>
      <c r="H9918">
        <f ca="1" t="shared" si="290"/>
        <v>0.0131615306583071</v>
      </c>
    </row>
    <row r="9919" spans="7:8">
      <c r="G9919">
        <v>9910</v>
      </c>
      <c r="H9919">
        <f ca="1" t="shared" si="290"/>
        <v>-0.00151677923718966</v>
      </c>
    </row>
    <row r="9920" spans="7:8">
      <c r="G9920">
        <v>9911</v>
      </c>
      <c r="H9920">
        <f ca="1" t="shared" si="290"/>
        <v>-0.00837380574580678</v>
      </c>
    </row>
    <row r="9921" spans="7:8">
      <c r="G9921">
        <v>9912</v>
      </c>
      <c r="H9921">
        <f ca="1" t="shared" si="290"/>
        <v>-0.000965814158512732</v>
      </c>
    </row>
    <row r="9922" spans="7:8">
      <c r="G9922">
        <v>9913</v>
      </c>
      <c r="H9922">
        <f ca="1" t="shared" si="290"/>
        <v>-0.0268983394194413</v>
      </c>
    </row>
    <row r="9923" spans="7:8">
      <c r="G9923">
        <v>9914</v>
      </c>
      <c r="H9923">
        <f ca="1" t="shared" si="290"/>
        <v>0.0141429725088803</v>
      </c>
    </row>
    <row r="9924" spans="7:8">
      <c r="G9924">
        <v>9915</v>
      </c>
      <c r="H9924">
        <f ca="1" t="shared" si="290"/>
        <v>-0.0103141662685948</v>
      </c>
    </row>
    <row r="9925" spans="7:8">
      <c r="G9925">
        <v>9916</v>
      </c>
      <c r="H9925">
        <f ca="1" t="shared" si="290"/>
        <v>-0.0307878220166877</v>
      </c>
    </row>
    <row r="9926" spans="7:8">
      <c r="G9926">
        <v>9917</v>
      </c>
      <c r="H9926">
        <f ca="1" t="shared" si="290"/>
        <v>-0.00524331458230691</v>
      </c>
    </row>
    <row r="9927" spans="7:8">
      <c r="G9927">
        <v>9918</v>
      </c>
      <c r="H9927">
        <f ca="1" t="shared" si="290"/>
        <v>0.0404042911492507</v>
      </c>
    </row>
    <row r="9928" spans="7:8">
      <c r="G9928">
        <v>9919</v>
      </c>
      <c r="H9928">
        <f ca="1" t="shared" si="290"/>
        <v>0.0224802581238081</v>
      </c>
    </row>
    <row r="9929" spans="7:8">
      <c r="G9929">
        <v>9920</v>
      </c>
      <c r="H9929">
        <f ca="1" t="shared" si="290"/>
        <v>-0.0658928744034532</v>
      </c>
    </row>
    <row r="9930" spans="7:8">
      <c r="G9930">
        <v>9921</v>
      </c>
      <c r="H9930">
        <f ca="1" t="shared" si="290"/>
        <v>-0.00484142666955744</v>
      </c>
    </row>
    <row r="9931" spans="7:8">
      <c r="G9931">
        <v>9922</v>
      </c>
      <c r="H9931">
        <f ca="1" t="shared" ref="H9931:H9994" si="291">_xlfn.NORM.INV(RAND(),N$12,N$13)</f>
        <v>-0.026104933044378</v>
      </c>
    </row>
    <row r="9932" spans="7:8">
      <c r="G9932">
        <v>9923</v>
      </c>
      <c r="H9932">
        <f ca="1" t="shared" si="291"/>
        <v>0.00487710135680688</v>
      </c>
    </row>
    <row r="9933" spans="7:8">
      <c r="G9933">
        <v>9924</v>
      </c>
      <c r="H9933">
        <f ca="1" t="shared" si="291"/>
        <v>-0.0128671666481086</v>
      </c>
    </row>
    <row r="9934" spans="7:8">
      <c r="G9934">
        <v>9925</v>
      </c>
      <c r="H9934">
        <f ca="1" t="shared" si="291"/>
        <v>0.032499935654521</v>
      </c>
    </row>
    <row r="9935" spans="7:8">
      <c r="G9935">
        <v>9926</v>
      </c>
      <c r="H9935">
        <f ca="1" t="shared" si="291"/>
        <v>0.00487605112756241</v>
      </c>
    </row>
    <row r="9936" spans="7:8">
      <c r="G9936">
        <v>9927</v>
      </c>
      <c r="H9936">
        <f ca="1" t="shared" si="291"/>
        <v>0.022572104667071</v>
      </c>
    </row>
    <row r="9937" spans="7:8">
      <c r="G9937">
        <v>9928</v>
      </c>
      <c r="H9937">
        <f ca="1" t="shared" si="291"/>
        <v>0.0338191645135208</v>
      </c>
    </row>
    <row r="9938" spans="7:8">
      <c r="G9938">
        <v>9929</v>
      </c>
      <c r="H9938">
        <f ca="1" t="shared" si="291"/>
        <v>-0.0834163016514642</v>
      </c>
    </row>
    <row r="9939" spans="7:8">
      <c r="G9939">
        <v>9930</v>
      </c>
      <c r="H9939">
        <f ca="1" t="shared" si="291"/>
        <v>-0.0152780549126721</v>
      </c>
    </row>
    <row r="9940" spans="7:8">
      <c r="G9940">
        <v>9931</v>
      </c>
      <c r="H9940">
        <f ca="1" t="shared" si="291"/>
        <v>0.0489676669196835</v>
      </c>
    </row>
    <row r="9941" spans="7:8">
      <c r="G9941">
        <v>9932</v>
      </c>
      <c r="H9941">
        <f ca="1" t="shared" si="291"/>
        <v>0.0200849763350287</v>
      </c>
    </row>
    <row r="9942" spans="7:8">
      <c r="G9942">
        <v>9933</v>
      </c>
      <c r="H9942">
        <f ca="1" t="shared" si="291"/>
        <v>0.0182993542827363</v>
      </c>
    </row>
    <row r="9943" spans="7:8">
      <c r="G9943">
        <v>9934</v>
      </c>
      <c r="H9943">
        <f ca="1" t="shared" si="291"/>
        <v>-0.00165684229638432</v>
      </c>
    </row>
    <row r="9944" spans="7:8">
      <c r="G9944">
        <v>9935</v>
      </c>
      <c r="H9944">
        <f ca="1" t="shared" si="291"/>
        <v>-0.00649292196167292</v>
      </c>
    </row>
    <row r="9945" spans="7:8">
      <c r="G9945">
        <v>9936</v>
      </c>
      <c r="H9945">
        <f ca="1" t="shared" si="291"/>
        <v>0.00551769753917388</v>
      </c>
    </row>
    <row r="9946" spans="7:8">
      <c r="G9946">
        <v>9937</v>
      </c>
      <c r="H9946">
        <f ca="1" t="shared" si="291"/>
        <v>0.00982016262848354</v>
      </c>
    </row>
    <row r="9947" spans="7:8">
      <c r="G9947">
        <v>9938</v>
      </c>
      <c r="H9947">
        <f ca="1" t="shared" si="291"/>
        <v>0.0262804395286574</v>
      </c>
    </row>
    <row r="9948" spans="7:8">
      <c r="G9948">
        <v>9939</v>
      </c>
      <c r="H9948">
        <f ca="1" t="shared" si="291"/>
        <v>0.0348887125989046</v>
      </c>
    </row>
    <row r="9949" spans="7:8">
      <c r="G9949">
        <v>9940</v>
      </c>
      <c r="H9949">
        <f ca="1" t="shared" si="291"/>
        <v>-0.00710161760951743</v>
      </c>
    </row>
    <row r="9950" spans="7:8">
      <c r="G9950">
        <v>9941</v>
      </c>
      <c r="H9950">
        <f ca="1" t="shared" si="291"/>
        <v>0.00801308264580187</v>
      </c>
    </row>
    <row r="9951" spans="7:8">
      <c r="G9951">
        <v>9942</v>
      </c>
      <c r="H9951">
        <f ca="1" t="shared" si="291"/>
        <v>0.011212178748821</v>
      </c>
    </row>
    <row r="9952" spans="7:8">
      <c r="G9952">
        <v>9943</v>
      </c>
      <c r="H9952">
        <f ca="1" t="shared" si="291"/>
        <v>0.0266962812297412</v>
      </c>
    </row>
    <row r="9953" spans="7:8">
      <c r="G9953">
        <v>9944</v>
      </c>
      <c r="H9953">
        <f ca="1" t="shared" si="291"/>
        <v>0.0407181205025184</v>
      </c>
    </row>
    <row r="9954" spans="7:8">
      <c r="G9954">
        <v>9945</v>
      </c>
      <c r="H9954">
        <f ca="1" t="shared" si="291"/>
        <v>0.000454951841194061</v>
      </c>
    </row>
    <row r="9955" spans="7:8">
      <c r="G9955">
        <v>9946</v>
      </c>
      <c r="H9955">
        <f ca="1" t="shared" si="291"/>
        <v>-0.0492794504613209</v>
      </c>
    </row>
    <row r="9956" spans="7:8">
      <c r="G9956">
        <v>9947</v>
      </c>
      <c r="H9956">
        <f ca="1" t="shared" si="291"/>
        <v>0.0337010225328343</v>
      </c>
    </row>
    <row r="9957" spans="7:8">
      <c r="G9957">
        <v>9948</v>
      </c>
      <c r="H9957">
        <f ca="1" t="shared" si="291"/>
        <v>-0.00484597404456384</v>
      </c>
    </row>
    <row r="9958" spans="7:8">
      <c r="G9958">
        <v>9949</v>
      </c>
      <c r="H9958">
        <f ca="1" t="shared" si="291"/>
        <v>0.0818505494918302</v>
      </c>
    </row>
    <row r="9959" spans="7:8">
      <c r="G9959">
        <v>9950</v>
      </c>
      <c r="H9959">
        <f ca="1" t="shared" si="291"/>
        <v>0.000152305901688942</v>
      </c>
    </row>
    <row r="9960" spans="7:8">
      <c r="G9960">
        <v>9951</v>
      </c>
      <c r="H9960">
        <f ca="1" t="shared" si="291"/>
        <v>0.00956610318469402</v>
      </c>
    </row>
    <row r="9961" spans="7:8">
      <c r="G9961">
        <v>9952</v>
      </c>
      <c r="H9961">
        <f ca="1" t="shared" si="291"/>
        <v>0.0614462382042378</v>
      </c>
    </row>
    <row r="9962" spans="7:8">
      <c r="G9962">
        <v>9953</v>
      </c>
      <c r="H9962">
        <f ca="1" t="shared" si="291"/>
        <v>-0.0117280969417759</v>
      </c>
    </row>
    <row r="9963" spans="7:8">
      <c r="G9963">
        <v>9954</v>
      </c>
      <c r="H9963">
        <f ca="1" t="shared" si="291"/>
        <v>-0.0545526950714738</v>
      </c>
    </row>
    <row r="9964" spans="7:8">
      <c r="G9964">
        <v>9955</v>
      </c>
      <c r="H9964">
        <f ca="1" t="shared" si="291"/>
        <v>-0.0211908798505091</v>
      </c>
    </row>
    <row r="9965" spans="7:8">
      <c r="G9965">
        <v>9956</v>
      </c>
      <c r="H9965">
        <f ca="1" t="shared" si="291"/>
        <v>-0.00549197746586134</v>
      </c>
    </row>
    <row r="9966" spans="7:8">
      <c r="G9966">
        <v>9957</v>
      </c>
      <c r="H9966">
        <f ca="1" t="shared" si="291"/>
        <v>-0.0531552519337679</v>
      </c>
    </row>
    <row r="9967" spans="7:8">
      <c r="G9967">
        <v>9958</v>
      </c>
      <c r="H9967">
        <f ca="1" t="shared" si="291"/>
        <v>-0.0348662229215427</v>
      </c>
    </row>
    <row r="9968" spans="7:8">
      <c r="G9968">
        <v>9959</v>
      </c>
      <c r="H9968">
        <f ca="1" t="shared" si="291"/>
        <v>0.00137010611086727</v>
      </c>
    </row>
    <row r="9969" spans="7:8">
      <c r="G9969">
        <v>9960</v>
      </c>
      <c r="H9969">
        <f ca="1" t="shared" si="291"/>
        <v>-0.0176460378738496</v>
      </c>
    </row>
    <row r="9970" spans="7:8">
      <c r="G9970">
        <v>9961</v>
      </c>
      <c r="H9970">
        <f ca="1" t="shared" si="291"/>
        <v>-0.0125633452744879</v>
      </c>
    </row>
    <row r="9971" spans="7:8">
      <c r="G9971">
        <v>9962</v>
      </c>
      <c r="H9971">
        <f ca="1" t="shared" si="291"/>
        <v>-0.0213604780681983</v>
      </c>
    </row>
    <row r="9972" spans="7:8">
      <c r="G9972">
        <v>9963</v>
      </c>
      <c r="H9972">
        <f ca="1" t="shared" si="291"/>
        <v>0.039346447107194</v>
      </c>
    </row>
    <row r="9973" spans="7:8">
      <c r="G9973">
        <v>9964</v>
      </c>
      <c r="H9973">
        <f ca="1" t="shared" si="291"/>
        <v>-0.0415588774883322</v>
      </c>
    </row>
    <row r="9974" spans="7:8">
      <c r="G9974">
        <v>9965</v>
      </c>
      <c r="H9974">
        <f ca="1" t="shared" si="291"/>
        <v>0.0185855399618171</v>
      </c>
    </row>
    <row r="9975" spans="7:8">
      <c r="G9975">
        <v>9966</v>
      </c>
      <c r="H9975">
        <f ca="1" t="shared" si="291"/>
        <v>-0.00852569692260658</v>
      </c>
    </row>
    <row r="9976" spans="7:8">
      <c r="G9976">
        <v>9967</v>
      </c>
      <c r="H9976">
        <f ca="1" t="shared" si="291"/>
        <v>0.0148348187520282</v>
      </c>
    </row>
    <row r="9977" spans="7:8">
      <c r="G9977">
        <v>9968</v>
      </c>
      <c r="H9977">
        <f ca="1" t="shared" si="291"/>
        <v>-0.00655858849069157</v>
      </c>
    </row>
    <row r="9978" spans="7:8">
      <c r="G9978">
        <v>9969</v>
      </c>
      <c r="H9978">
        <f ca="1" t="shared" si="291"/>
        <v>0.00320736346109576</v>
      </c>
    </row>
    <row r="9979" spans="7:8">
      <c r="G9979">
        <v>9970</v>
      </c>
      <c r="H9979">
        <f ca="1" t="shared" si="291"/>
        <v>0.030475724691184</v>
      </c>
    </row>
    <row r="9980" spans="7:8">
      <c r="G9980">
        <v>9971</v>
      </c>
      <c r="H9980">
        <f ca="1" t="shared" si="291"/>
        <v>-0.0353325935643058</v>
      </c>
    </row>
    <row r="9981" spans="7:8">
      <c r="G9981">
        <v>9972</v>
      </c>
      <c r="H9981">
        <f ca="1" t="shared" si="291"/>
        <v>0.0441401989336425</v>
      </c>
    </row>
    <row r="9982" spans="7:8">
      <c r="G9982">
        <v>9973</v>
      </c>
      <c r="H9982">
        <f ca="1" t="shared" si="291"/>
        <v>0.0293848494736196</v>
      </c>
    </row>
    <row r="9983" spans="7:8">
      <c r="G9983">
        <v>9974</v>
      </c>
      <c r="H9983">
        <f ca="1" t="shared" si="291"/>
        <v>-0.0189677617571375</v>
      </c>
    </row>
    <row r="9984" spans="7:8">
      <c r="G9984">
        <v>9975</v>
      </c>
      <c r="H9984">
        <f ca="1" t="shared" si="291"/>
        <v>-0.027791125076088</v>
      </c>
    </row>
    <row r="9985" spans="7:8">
      <c r="G9985">
        <v>9976</v>
      </c>
      <c r="H9985">
        <f ca="1" t="shared" si="291"/>
        <v>0.0621241163656044</v>
      </c>
    </row>
    <row r="9986" spans="7:8">
      <c r="G9986">
        <v>9977</v>
      </c>
      <c r="H9986">
        <f ca="1" t="shared" si="291"/>
        <v>0.0401711995684136</v>
      </c>
    </row>
    <row r="9987" spans="7:8">
      <c r="G9987">
        <v>9978</v>
      </c>
      <c r="H9987">
        <f ca="1" t="shared" si="291"/>
        <v>0.0692407135070438</v>
      </c>
    </row>
    <row r="9988" spans="7:8">
      <c r="G9988">
        <v>9979</v>
      </c>
      <c r="H9988">
        <f ca="1" t="shared" si="291"/>
        <v>-0.0161294082493384</v>
      </c>
    </row>
    <row r="9989" spans="7:8">
      <c r="G9989">
        <v>9980</v>
      </c>
      <c r="H9989">
        <f ca="1" t="shared" si="291"/>
        <v>-0.00515408127812879</v>
      </c>
    </row>
    <row r="9990" spans="7:8">
      <c r="G9990">
        <v>9981</v>
      </c>
      <c r="H9990">
        <f ca="1" t="shared" si="291"/>
        <v>0.04279030155879</v>
      </c>
    </row>
    <row r="9991" spans="7:8">
      <c r="G9991">
        <v>9982</v>
      </c>
      <c r="H9991">
        <f ca="1" t="shared" si="291"/>
        <v>-0.00132464361118927</v>
      </c>
    </row>
    <row r="9992" spans="7:8">
      <c r="G9992">
        <v>9983</v>
      </c>
      <c r="H9992">
        <f ca="1" t="shared" si="291"/>
        <v>-0.00653698514693723</v>
      </c>
    </row>
    <row r="9993" spans="7:8">
      <c r="G9993">
        <v>9984</v>
      </c>
      <c r="H9993">
        <f ca="1" t="shared" si="291"/>
        <v>-0.0673491386302879</v>
      </c>
    </row>
    <row r="9994" spans="7:8">
      <c r="G9994">
        <v>9985</v>
      </c>
      <c r="H9994">
        <f ca="1" t="shared" si="291"/>
        <v>0.0442527214498997</v>
      </c>
    </row>
    <row r="9995" spans="7:8">
      <c r="G9995">
        <v>9986</v>
      </c>
      <c r="H9995">
        <f ca="1" t="shared" ref="H9995:H10009" si="292">_xlfn.NORM.INV(RAND(),N$12,N$13)</f>
        <v>-0.00907586309763121</v>
      </c>
    </row>
    <row r="9996" spans="7:8">
      <c r="G9996">
        <v>9987</v>
      </c>
      <c r="H9996">
        <f ca="1" t="shared" si="292"/>
        <v>0.026634365241602</v>
      </c>
    </row>
    <row r="9997" spans="7:8">
      <c r="G9997">
        <v>9988</v>
      </c>
      <c r="H9997">
        <f ca="1" t="shared" si="292"/>
        <v>0.0142147127110529</v>
      </c>
    </row>
    <row r="9998" spans="7:8">
      <c r="G9998">
        <v>9989</v>
      </c>
      <c r="H9998">
        <f ca="1" t="shared" si="292"/>
        <v>0.0233561865716765</v>
      </c>
    </row>
    <row r="9999" spans="7:8">
      <c r="G9999">
        <v>9990</v>
      </c>
      <c r="H9999">
        <f ca="1" t="shared" si="292"/>
        <v>0.0370333131363047</v>
      </c>
    </row>
    <row r="10000" spans="7:8">
      <c r="G10000">
        <v>9991</v>
      </c>
      <c r="H10000">
        <f ca="1" t="shared" si="292"/>
        <v>0.00479667161230948</v>
      </c>
    </row>
    <row r="10001" spans="7:8">
      <c r="G10001">
        <v>9992</v>
      </c>
      <c r="H10001">
        <f ca="1" t="shared" si="292"/>
        <v>-0.0075837893141024</v>
      </c>
    </row>
    <row r="10002" spans="7:8">
      <c r="G10002">
        <v>9993</v>
      </c>
      <c r="H10002">
        <f ca="1" t="shared" si="292"/>
        <v>0.0289607380178405</v>
      </c>
    </row>
    <row r="10003" spans="7:8">
      <c r="G10003">
        <v>9994</v>
      </c>
      <c r="H10003">
        <f ca="1" t="shared" si="292"/>
        <v>-0.0535636297404735</v>
      </c>
    </row>
    <row r="10004" spans="7:8">
      <c r="G10004">
        <v>9995</v>
      </c>
      <c r="H10004">
        <f ca="1" t="shared" si="292"/>
        <v>-0.0136196065457696</v>
      </c>
    </row>
    <row r="10005" spans="7:8">
      <c r="G10005">
        <v>9996</v>
      </c>
      <c r="H10005">
        <f ca="1" t="shared" si="292"/>
        <v>-0.0170941809250376</v>
      </c>
    </row>
    <row r="10006" spans="7:8">
      <c r="G10006">
        <v>9997</v>
      </c>
      <c r="H10006">
        <f ca="1" t="shared" si="292"/>
        <v>-0.00143351733734111</v>
      </c>
    </row>
    <row r="10007" spans="7:8">
      <c r="G10007">
        <v>9998</v>
      </c>
      <c r="H10007">
        <f ca="1" t="shared" si="292"/>
        <v>0.00394894667621675</v>
      </c>
    </row>
    <row r="10008" spans="7:8">
      <c r="G10008">
        <v>9999</v>
      </c>
      <c r="H10008">
        <f ca="1" t="shared" si="292"/>
        <v>-0.0440705471557958</v>
      </c>
    </row>
    <row r="10009" spans="7:8">
      <c r="G10009">
        <v>10000</v>
      </c>
      <c r="H10009">
        <f ca="1" t="shared" si="292"/>
        <v>-0.00964285286612486</v>
      </c>
    </row>
  </sheetData>
  <mergeCells count="3">
    <mergeCell ref="B7:N7"/>
    <mergeCell ref="J11:N11"/>
    <mergeCell ref="J23:N23"/>
  </mergeCells>
  <pageMargins left="0.196850393700787" right="0.196850393700787" top="0.196850393700787" bottom="0.196850393700787" header="0.31496062992126" footer="0.31496062992126"/>
  <pageSetup paperSize="9" scale="10" orientation="portrait"/>
  <headerFooter/>
  <rowBreaks count="1" manualBreakCount="1">
    <brk id="84"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497"/>
  <sheetViews>
    <sheetView workbookViewId="0">
      <selection activeCell="B1" sqref="B1"/>
    </sheetView>
  </sheetViews>
  <sheetFormatPr defaultColWidth="9" defaultRowHeight="15" outlineLevelCol="1"/>
  <cols>
    <col min="1" max="1" width="14.5714285714286" customWidth="1"/>
  </cols>
  <sheetData>
    <row r="1" spans="1:2">
      <c r="A1" s="30" t="s">
        <v>53</v>
      </c>
      <c r="B1" t="s">
        <v>54</v>
      </c>
    </row>
    <row r="2" spans="1:2">
      <c r="A2" s="31">
        <v>33240</v>
      </c>
      <c r="B2">
        <v>15.690225</v>
      </c>
    </row>
    <row r="3" spans="1:2">
      <c r="A3" s="31">
        <v>33241</v>
      </c>
      <c r="B3">
        <v>15.690225</v>
      </c>
    </row>
    <row r="4" spans="1:2">
      <c r="A4" s="31">
        <v>33242</v>
      </c>
      <c r="B4">
        <v>15.690225</v>
      </c>
    </row>
    <row r="5" spans="1:2">
      <c r="A5" s="31">
        <v>33245</v>
      </c>
      <c r="B5">
        <v>15.152884</v>
      </c>
    </row>
    <row r="6" spans="1:2">
      <c r="A6" s="31">
        <v>33246</v>
      </c>
      <c r="B6">
        <v>15.152884</v>
      </c>
    </row>
    <row r="7" spans="1:2">
      <c r="A7" s="31">
        <v>33247</v>
      </c>
      <c r="B7">
        <v>14.723017</v>
      </c>
    </row>
    <row r="8" spans="1:2">
      <c r="A8" s="31">
        <v>33248</v>
      </c>
      <c r="B8">
        <v>14.723017</v>
      </c>
    </row>
    <row r="9" spans="1:2">
      <c r="A9" s="31">
        <v>33249</v>
      </c>
      <c r="B9">
        <v>15.045417</v>
      </c>
    </row>
    <row r="10" spans="1:2">
      <c r="A10" s="31">
        <v>33252</v>
      </c>
      <c r="B10">
        <v>14.615546</v>
      </c>
    </row>
    <row r="11" spans="1:2">
      <c r="A11" s="31">
        <v>33253</v>
      </c>
      <c r="B11">
        <v>14.615546</v>
      </c>
    </row>
    <row r="12" spans="1:2">
      <c r="A12" s="31">
        <v>33254</v>
      </c>
      <c r="B12">
        <v>14.615546</v>
      </c>
    </row>
    <row r="13" spans="1:2">
      <c r="A13" s="31">
        <v>33255</v>
      </c>
      <c r="B13">
        <v>14.615546</v>
      </c>
    </row>
    <row r="14" spans="1:2">
      <c r="A14" s="31">
        <v>33256</v>
      </c>
      <c r="B14">
        <v>14.615546</v>
      </c>
    </row>
    <row r="15" spans="1:2">
      <c r="A15" s="31">
        <v>33259</v>
      </c>
      <c r="B15">
        <v>14.615546</v>
      </c>
    </row>
    <row r="16" spans="1:2">
      <c r="A16" s="31">
        <v>33260</v>
      </c>
      <c r="B16">
        <v>14.615546</v>
      </c>
    </row>
    <row r="17" spans="1:2">
      <c r="A17" s="31">
        <v>33261</v>
      </c>
      <c r="B17">
        <v>14.400616</v>
      </c>
    </row>
    <row r="18" spans="1:2">
      <c r="A18" s="31">
        <v>33262</v>
      </c>
      <c r="B18">
        <v>14.185684</v>
      </c>
    </row>
    <row r="19" spans="1:2">
      <c r="A19" s="31">
        <v>33263</v>
      </c>
      <c r="B19">
        <v>13.75581</v>
      </c>
    </row>
    <row r="20" spans="1:2">
      <c r="A20" s="31">
        <v>33266</v>
      </c>
      <c r="B20">
        <v>13.75581</v>
      </c>
    </row>
    <row r="21" spans="1:2">
      <c r="A21" s="31">
        <v>33267</v>
      </c>
      <c r="B21">
        <v>13.75581</v>
      </c>
    </row>
    <row r="22" spans="1:2">
      <c r="A22" s="31">
        <v>33268</v>
      </c>
      <c r="B22">
        <v>13.75581</v>
      </c>
    </row>
    <row r="23" spans="1:2">
      <c r="A23" s="31">
        <v>33269</v>
      </c>
      <c r="B23">
        <v>13.970747</v>
      </c>
    </row>
    <row r="24" spans="1:2">
      <c r="A24" s="31">
        <v>33270</v>
      </c>
      <c r="B24">
        <v>14.185684</v>
      </c>
    </row>
    <row r="25" spans="1:2">
      <c r="A25" s="31">
        <v>33273</v>
      </c>
      <c r="B25">
        <v>14.400616</v>
      </c>
    </row>
    <row r="26" spans="1:2">
      <c r="A26" s="31">
        <v>33274</v>
      </c>
      <c r="B26">
        <v>14.400616</v>
      </c>
    </row>
    <row r="27" spans="1:2">
      <c r="A27" s="31">
        <v>33275</v>
      </c>
      <c r="B27">
        <v>14.400616</v>
      </c>
    </row>
    <row r="28" spans="1:2">
      <c r="A28" s="31">
        <v>33276</v>
      </c>
      <c r="B28">
        <v>13.970747</v>
      </c>
    </row>
    <row r="29" spans="1:2">
      <c r="A29" s="31">
        <v>33277</v>
      </c>
      <c r="B29">
        <v>13.54088</v>
      </c>
    </row>
    <row r="30" spans="1:2">
      <c r="A30" s="31">
        <v>33280</v>
      </c>
      <c r="B30">
        <v>13.111008</v>
      </c>
    </row>
    <row r="31" spans="1:2">
      <c r="A31" s="31">
        <v>33281</v>
      </c>
      <c r="B31">
        <v>13.111008</v>
      </c>
    </row>
    <row r="32" spans="1:2">
      <c r="A32" s="31">
        <v>33282</v>
      </c>
      <c r="B32">
        <v>12.358737</v>
      </c>
    </row>
    <row r="33" spans="1:2">
      <c r="A33" s="31">
        <v>33283</v>
      </c>
      <c r="B33">
        <v>12.573672</v>
      </c>
    </row>
    <row r="34" spans="1:2">
      <c r="A34" s="31">
        <v>33284</v>
      </c>
      <c r="B34">
        <v>12.681136</v>
      </c>
    </row>
    <row r="35" spans="1:2">
      <c r="A35" s="31">
        <v>33287</v>
      </c>
      <c r="B35">
        <v>12.681136</v>
      </c>
    </row>
    <row r="36" spans="1:2">
      <c r="A36" s="31">
        <v>33288</v>
      </c>
      <c r="B36">
        <v>14.615546</v>
      </c>
    </row>
    <row r="37" spans="1:2">
      <c r="A37" s="31">
        <v>33289</v>
      </c>
      <c r="B37">
        <v>14.293146</v>
      </c>
    </row>
    <row r="38" spans="1:2">
      <c r="A38" s="31">
        <v>33290</v>
      </c>
      <c r="B38">
        <v>14.185684</v>
      </c>
    </row>
    <row r="39" spans="1:2">
      <c r="A39" s="31">
        <v>33291</v>
      </c>
      <c r="B39">
        <v>14.830483</v>
      </c>
    </row>
    <row r="40" spans="1:2">
      <c r="A40" s="31">
        <v>33294</v>
      </c>
      <c r="B40">
        <v>14.830483</v>
      </c>
    </row>
    <row r="41" spans="1:2">
      <c r="A41" s="31">
        <v>33295</v>
      </c>
      <c r="B41">
        <v>16.012625</v>
      </c>
    </row>
    <row r="42" spans="1:2">
      <c r="A42" s="31">
        <v>33296</v>
      </c>
      <c r="B42">
        <v>16.549957</v>
      </c>
    </row>
    <row r="43" spans="1:2">
      <c r="A43" s="31">
        <v>33297</v>
      </c>
      <c r="B43">
        <v>16.120089</v>
      </c>
    </row>
    <row r="44" spans="1:2">
      <c r="A44" s="31">
        <v>33298</v>
      </c>
      <c r="B44">
        <v>16.120089</v>
      </c>
    </row>
    <row r="45" spans="1:2">
      <c r="A45" s="31">
        <v>33301</v>
      </c>
      <c r="B45">
        <v>16.120089</v>
      </c>
    </row>
    <row r="46" spans="1:2">
      <c r="A46" s="31">
        <v>33302</v>
      </c>
      <c r="B46">
        <v>16.335024</v>
      </c>
    </row>
    <row r="47" spans="1:2">
      <c r="A47" s="31">
        <v>33303</v>
      </c>
      <c r="B47">
        <v>16.335024</v>
      </c>
    </row>
    <row r="48" spans="1:2">
      <c r="A48" s="31">
        <v>33304</v>
      </c>
      <c r="B48">
        <v>15.690225</v>
      </c>
    </row>
    <row r="49" spans="1:2">
      <c r="A49" s="31">
        <v>33305</v>
      </c>
      <c r="B49">
        <v>15.905158</v>
      </c>
    </row>
    <row r="50" spans="1:2">
      <c r="A50" s="31">
        <v>33308</v>
      </c>
      <c r="B50">
        <v>15.582752</v>
      </c>
    </row>
    <row r="51" spans="1:2">
      <c r="A51" s="31">
        <v>33309</v>
      </c>
      <c r="B51">
        <v>15.582752</v>
      </c>
    </row>
    <row r="52" spans="1:2">
      <c r="A52" s="31">
        <v>33310</v>
      </c>
      <c r="B52">
        <v>15.582752</v>
      </c>
    </row>
    <row r="53" spans="1:2">
      <c r="A53" s="31">
        <v>33311</v>
      </c>
      <c r="B53">
        <v>15.582752</v>
      </c>
    </row>
    <row r="54" spans="1:2">
      <c r="A54" s="31">
        <v>33312</v>
      </c>
      <c r="B54">
        <v>15.582752</v>
      </c>
    </row>
    <row r="55" spans="1:2">
      <c r="A55" s="31">
        <v>33315</v>
      </c>
      <c r="B55">
        <v>15.260354</v>
      </c>
    </row>
    <row r="56" spans="1:2">
      <c r="A56" s="31">
        <v>33316</v>
      </c>
      <c r="B56">
        <v>15.260354</v>
      </c>
    </row>
    <row r="57" spans="1:2">
      <c r="A57" s="31">
        <v>33317</v>
      </c>
      <c r="B57">
        <v>15.045417</v>
      </c>
    </row>
    <row r="58" spans="1:2">
      <c r="A58" s="31">
        <v>33318</v>
      </c>
      <c r="B58">
        <v>15.045417</v>
      </c>
    </row>
    <row r="59" spans="1:2">
      <c r="A59" s="31">
        <v>33319</v>
      </c>
      <c r="B59">
        <v>14.830483</v>
      </c>
    </row>
    <row r="60" spans="1:2">
      <c r="A60" s="31">
        <v>33322</v>
      </c>
      <c r="B60">
        <v>15.045417</v>
      </c>
    </row>
    <row r="61" spans="1:2">
      <c r="A61" s="31">
        <v>33323</v>
      </c>
      <c r="B61">
        <v>14.937956</v>
      </c>
    </row>
    <row r="62" spans="1:2">
      <c r="A62" s="31">
        <v>33324</v>
      </c>
      <c r="B62">
        <v>14.830483</v>
      </c>
    </row>
    <row r="63" spans="1:2">
      <c r="A63" s="31">
        <v>33325</v>
      </c>
      <c r="B63">
        <v>14.830483</v>
      </c>
    </row>
    <row r="64" spans="1:2">
      <c r="A64" s="31">
        <v>33326</v>
      </c>
      <c r="B64">
        <v>14.830483</v>
      </c>
    </row>
    <row r="65" spans="1:2">
      <c r="A65" s="31">
        <v>33329</v>
      </c>
      <c r="B65">
        <v>15.47529</v>
      </c>
    </row>
    <row r="66" spans="1:2">
      <c r="A66" s="31">
        <v>33330</v>
      </c>
      <c r="B66">
        <v>16.120089</v>
      </c>
    </row>
    <row r="67" spans="1:2">
      <c r="A67" s="31">
        <v>33331</v>
      </c>
      <c r="B67">
        <v>16.335024</v>
      </c>
    </row>
    <row r="68" spans="1:2">
      <c r="A68" s="31">
        <v>33332</v>
      </c>
      <c r="B68">
        <v>16.442495</v>
      </c>
    </row>
    <row r="69" spans="1:2">
      <c r="A69" s="31">
        <v>33333</v>
      </c>
      <c r="B69">
        <v>17.302231</v>
      </c>
    </row>
    <row r="70" spans="1:2">
      <c r="A70" s="31">
        <v>33336</v>
      </c>
      <c r="B70">
        <v>18.269438</v>
      </c>
    </row>
    <row r="71" spans="1:2">
      <c r="A71" s="31">
        <v>33337</v>
      </c>
      <c r="B71">
        <v>18.269438</v>
      </c>
    </row>
    <row r="72" spans="1:2">
      <c r="A72" s="31">
        <v>33338</v>
      </c>
      <c r="B72">
        <v>18.269438</v>
      </c>
    </row>
    <row r="73" spans="1:2">
      <c r="A73" s="31">
        <v>33339</v>
      </c>
      <c r="B73">
        <v>18.591839</v>
      </c>
    </row>
    <row r="74" spans="1:2">
      <c r="A74" s="31">
        <v>33340</v>
      </c>
      <c r="B74">
        <v>19.236647</v>
      </c>
    </row>
    <row r="75" spans="1:2">
      <c r="A75" s="31">
        <v>33343</v>
      </c>
      <c r="B75">
        <v>19.559046</v>
      </c>
    </row>
    <row r="76" spans="1:2">
      <c r="A76" s="31">
        <v>33344</v>
      </c>
      <c r="B76">
        <v>19.236647</v>
      </c>
    </row>
    <row r="77" spans="1:2">
      <c r="A77" s="31">
        <v>33345</v>
      </c>
      <c r="B77">
        <v>19.236647</v>
      </c>
    </row>
    <row r="78" spans="1:2">
      <c r="A78" s="31">
        <v>33346</v>
      </c>
      <c r="B78">
        <v>19.129173</v>
      </c>
    </row>
    <row r="79" spans="1:2">
      <c r="A79" s="31">
        <v>33347</v>
      </c>
      <c r="B79">
        <v>19.34411</v>
      </c>
    </row>
    <row r="80" spans="1:2">
      <c r="A80" s="31">
        <v>33350</v>
      </c>
      <c r="B80">
        <v>19.559046</v>
      </c>
    </row>
    <row r="81" spans="1:2">
      <c r="A81" s="31">
        <v>33351</v>
      </c>
      <c r="B81">
        <v>19.34411</v>
      </c>
    </row>
    <row r="82" spans="1:2">
      <c r="A82" s="31">
        <v>33352</v>
      </c>
      <c r="B82">
        <v>19.34411</v>
      </c>
    </row>
    <row r="83" spans="1:2">
      <c r="A83" s="31">
        <v>33353</v>
      </c>
      <c r="B83">
        <v>19.34411</v>
      </c>
    </row>
    <row r="84" spans="1:2">
      <c r="A84" s="31">
        <v>33354</v>
      </c>
      <c r="B84">
        <v>19.34411</v>
      </c>
    </row>
    <row r="85" spans="1:2">
      <c r="A85" s="31">
        <v>33357</v>
      </c>
      <c r="B85">
        <v>19.34411</v>
      </c>
    </row>
    <row r="86" spans="1:2">
      <c r="A86" s="31">
        <v>33358</v>
      </c>
      <c r="B86">
        <v>19.129173</v>
      </c>
    </row>
    <row r="87" spans="1:2">
      <c r="A87" s="31">
        <v>33359</v>
      </c>
      <c r="B87">
        <v>19.129173</v>
      </c>
    </row>
    <row r="88" spans="1:2">
      <c r="A88" s="31">
        <v>33360</v>
      </c>
      <c r="B88">
        <v>19.129173</v>
      </c>
    </row>
    <row r="89" spans="1:2">
      <c r="A89" s="31">
        <v>33361</v>
      </c>
      <c r="B89">
        <v>19.988914</v>
      </c>
    </row>
    <row r="90" spans="1:2">
      <c r="A90" s="31">
        <v>33364</v>
      </c>
      <c r="B90">
        <v>19.451576</v>
      </c>
    </row>
    <row r="91" spans="1:2">
      <c r="A91" s="31">
        <v>33365</v>
      </c>
      <c r="B91">
        <v>19.451576</v>
      </c>
    </row>
    <row r="92" spans="1:2">
      <c r="A92" s="31">
        <v>33366</v>
      </c>
      <c r="B92">
        <v>19.559046</v>
      </c>
    </row>
    <row r="93" spans="1:2">
      <c r="A93" s="31">
        <v>33367</v>
      </c>
      <c r="B93">
        <v>19.451576</v>
      </c>
    </row>
    <row r="94" spans="1:2">
      <c r="A94" s="31">
        <v>33368</v>
      </c>
      <c r="B94">
        <v>19.773981</v>
      </c>
    </row>
    <row r="95" spans="1:2">
      <c r="A95" s="31">
        <v>33371</v>
      </c>
      <c r="B95">
        <v>19.559046</v>
      </c>
    </row>
    <row r="96" spans="1:2">
      <c r="A96" s="31">
        <v>33372</v>
      </c>
      <c r="B96">
        <v>19.666512</v>
      </c>
    </row>
    <row r="97" spans="1:2">
      <c r="A97" s="31">
        <v>33373</v>
      </c>
      <c r="B97">
        <v>19.666512</v>
      </c>
    </row>
    <row r="98" spans="1:2">
      <c r="A98" s="31">
        <v>33374</v>
      </c>
      <c r="B98">
        <v>19.451576</v>
      </c>
    </row>
    <row r="99" spans="1:2">
      <c r="A99" s="31">
        <v>33375</v>
      </c>
      <c r="B99">
        <v>19.451576</v>
      </c>
    </row>
    <row r="100" spans="1:2">
      <c r="A100" s="31">
        <v>33378</v>
      </c>
      <c r="B100">
        <v>19.451576</v>
      </c>
    </row>
    <row r="101" spans="1:2">
      <c r="A101" s="31">
        <v>33379</v>
      </c>
      <c r="B101">
        <v>19.773981</v>
      </c>
    </row>
    <row r="102" spans="1:2">
      <c r="A102" s="31">
        <v>33380</v>
      </c>
      <c r="B102">
        <v>19.773981</v>
      </c>
    </row>
    <row r="103" spans="1:2">
      <c r="A103" s="31">
        <v>33381</v>
      </c>
      <c r="B103">
        <v>19.451576</v>
      </c>
    </row>
    <row r="104" spans="1:2">
      <c r="A104" s="31">
        <v>33382</v>
      </c>
      <c r="B104">
        <v>19.451576</v>
      </c>
    </row>
    <row r="105" spans="1:2">
      <c r="A105" s="31">
        <v>33385</v>
      </c>
      <c r="B105">
        <v>19.34411</v>
      </c>
    </row>
    <row r="106" spans="1:2">
      <c r="A106" s="31">
        <v>33386</v>
      </c>
      <c r="B106">
        <v>19.34411</v>
      </c>
    </row>
    <row r="107" spans="1:2">
      <c r="A107" s="31">
        <v>33387</v>
      </c>
      <c r="B107">
        <v>19.34411</v>
      </c>
    </row>
    <row r="108" spans="1:2">
      <c r="A108" s="31">
        <v>33388</v>
      </c>
      <c r="B108">
        <v>19.236647</v>
      </c>
    </row>
    <row r="109" spans="1:2">
      <c r="A109" s="31">
        <v>33389</v>
      </c>
      <c r="B109">
        <v>19.559046</v>
      </c>
    </row>
    <row r="110" spans="1:2">
      <c r="A110" s="31">
        <v>33392</v>
      </c>
      <c r="B110">
        <v>19.34411</v>
      </c>
    </row>
    <row r="111" spans="1:2">
      <c r="A111" s="31">
        <v>33393</v>
      </c>
      <c r="B111">
        <v>19.34411</v>
      </c>
    </row>
    <row r="112" spans="1:2">
      <c r="A112" s="31">
        <v>33394</v>
      </c>
      <c r="B112">
        <v>19.236647</v>
      </c>
    </row>
    <row r="113" spans="1:2">
      <c r="A113" s="31">
        <v>33395</v>
      </c>
      <c r="B113">
        <v>19.129173</v>
      </c>
    </row>
    <row r="114" spans="1:2">
      <c r="A114" s="31">
        <v>33396</v>
      </c>
      <c r="B114">
        <v>19.129173</v>
      </c>
    </row>
    <row r="115" spans="1:2">
      <c r="A115" s="31">
        <v>33399</v>
      </c>
      <c r="B115">
        <v>19.129173</v>
      </c>
    </row>
    <row r="116" spans="1:2">
      <c r="A116" s="31">
        <v>33400</v>
      </c>
      <c r="B116">
        <v>19.34411</v>
      </c>
    </row>
    <row r="117" spans="1:2">
      <c r="A117" s="31">
        <v>33401</v>
      </c>
      <c r="B117">
        <v>19.666512</v>
      </c>
    </row>
    <row r="118" spans="1:2">
      <c r="A118" s="31">
        <v>33402</v>
      </c>
      <c r="B118">
        <v>19.34411</v>
      </c>
    </row>
    <row r="119" spans="1:2">
      <c r="A119" s="31">
        <v>33403</v>
      </c>
      <c r="B119">
        <v>19.34411</v>
      </c>
    </row>
    <row r="120" spans="1:2">
      <c r="A120" s="31">
        <v>33406</v>
      </c>
      <c r="B120">
        <v>19.666512</v>
      </c>
    </row>
    <row r="121" spans="1:2">
      <c r="A121" s="31">
        <v>33407</v>
      </c>
      <c r="B121">
        <v>20.311317</v>
      </c>
    </row>
    <row r="122" spans="1:2">
      <c r="A122" s="31">
        <v>33408</v>
      </c>
      <c r="B122">
        <v>20.311317</v>
      </c>
    </row>
    <row r="123" spans="1:2">
      <c r="A123" s="31">
        <v>33409</v>
      </c>
      <c r="B123">
        <v>20.84865</v>
      </c>
    </row>
    <row r="124" spans="1:2">
      <c r="A124" s="31">
        <v>33410</v>
      </c>
      <c r="B124">
        <v>20.84865</v>
      </c>
    </row>
    <row r="125" spans="1:2">
      <c r="A125" s="31">
        <v>33413</v>
      </c>
      <c r="B125">
        <v>19.773981</v>
      </c>
    </row>
    <row r="126" spans="1:2">
      <c r="A126" s="31">
        <v>33414</v>
      </c>
      <c r="B126">
        <v>20.096382</v>
      </c>
    </row>
    <row r="127" spans="1:2">
      <c r="A127" s="31">
        <v>33415</v>
      </c>
      <c r="B127">
        <v>19.129173</v>
      </c>
    </row>
    <row r="128" spans="1:2">
      <c r="A128" s="31">
        <v>33416</v>
      </c>
      <c r="B128">
        <v>20.203854</v>
      </c>
    </row>
    <row r="129" spans="1:2">
      <c r="A129" s="31">
        <v>33417</v>
      </c>
      <c r="B129">
        <v>19.451576</v>
      </c>
    </row>
    <row r="130" spans="1:2">
      <c r="A130" s="31">
        <v>33420</v>
      </c>
      <c r="B130">
        <v>19.451576</v>
      </c>
    </row>
    <row r="131" spans="1:2">
      <c r="A131" s="31">
        <v>33421</v>
      </c>
      <c r="B131">
        <v>20.203854</v>
      </c>
    </row>
    <row r="132" spans="1:2">
      <c r="A132" s="31">
        <v>33422</v>
      </c>
      <c r="B132">
        <v>19.988914</v>
      </c>
    </row>
    <row r="133" spans="1:2">
      <c r="A133" s="31">
        <v>33423</v>
      </c>
      <c r="B133">
        <v>19.559046</v>
      </c>
    </row>
    <row r="134" spans="1:2">
      <c r="A134" s="31">
        <v>33424</v>
      </c>
      <c r="B134">
        <v>19.988914</v>
      </c>
    </row>
    <row r="135" spans="1:2">
      <c r="A135" s="31">
        <v>33427</v>
      </c>
      <c r="B135">
        <v>19.988914</v>
      </c>
    </row>
    <row r="136" spans="1:2">
      <c r="A136" s="31">
        <v>33428</v>
      </c>
      <c r="B136">
        <v>20.311317</v>
      </c>
    </row>
    <row r="137" spans="1:2">
      <c r="A137" s="31">
        <v>33429</v>
      </c>
      <c r="B137">
        <v>20.84865</v>
      </c>
    </row>
    <row r="138" spans="1:2">
      <c r="A138" s="31">
        <v>33430</v>
      </c>
      <c r="B138">
        <v>21.493458</v>
      </c>
    </row>
    <row r="139" spans="1:2">
      <c r="A139" s="31">
        <v>33431</v>
      </c>
      <c r="B139">
        <v>21.493458</v>
      </c>
    </row>
    <row r="140" spans="1:2">
      <c r="A140" s="31">
        <v>33434</v>
      </c>
      <c r="B140">
        <v>20.84865</v>
      </c>
    </row>
    <row r="141" spans="1:2">
      <c r="A141" s="31">
        <v>33435</v>
      </c>
      <c r="B141">
        <v>21.171055</v>
      </c>
    </row>
    <row r="142" spans="1:2">
      <c r="A142" s="31">
        <v>33436</v>
      </c>
      <c r="B142">
        <v>21.063585</v>
      </c>
    </row>
    <row r="143" spans="1:2">
      <c r="A143" s="31">
        <v>33437</v>
      </c>
      <c r="B143">
        <v>21.063585</v>
      </c>
    </row>
    <row r="144" spans="1:2">
      <c r="A144" s="31">
        <v>33438</v>
      </c>
      <c r="B144">
        <v>21.063585</v>
      </c>
    </row>
    <row r="145" spans="1:2">
      <c r="A145" s="31">
        <v>33441</v>
      </c>
      <c r="B145">
        <v>20.633718</v>
      </c>
    </row>
    <row r="146" spans="1:2">
      <c r="A146" s="31">
        <v>33442</v>
      </c>
      <c r="B146">
        <v>20.633718</v>
      </c>
    </row>
    <row r="147" spans="1:2">
      <c r="A147" s="31">
        <v>33443</v>
      </c>
      <c r="B147">
        <v>20.741184</v>
      </c>
    </row>
    <row r="148" spans="1:2">
      <c r="A148" s="31">
        <v>33444</v>
      </c>
      <c r="B148">
        <v>21.708393</v>
      </c>
    </row>
    <row r="149" spans="1:2">
      <c r="A149" s="31">
        <v>33445</v>
      </c>
      <c r="B149">
        <v>22.460661</v>
      </c>
    </row>
    <row r="150" spans="1:2">
      <c r="A150" s="31">
        <v>33448</v>
      </c>
      <c r="B150">
        <v>22.890532</v>
      </c>
    </row>
    <row r="151" spans="1:2">
      <c r="A151" s="31">
        <v>33449</v>
      </c>
      <c r="B151">
        <v>22.675591</v>
      </c>
    </row>
    <row r="152" spans="1:2">
      <c r="A152" s="31">
        <v>33450</v>
      </c>
      <c r="B152">
        <v>22.353193</v>
      </c>
    </row>
    <row r="153" spans="1:2">
      <c r="A153" s="31">
        <v>33451</v>
      </c>
      <c r="B153">
        <v>22.783062</v>
      </c>
    </row>
    <row r="154" spans="1:2">
      <c r="A154" s="31">
        <v>33452</v>
      </c>
      <c r="B154">
        <v>22.783062</v>
      </c>
    </row>
    <row r="155" spans="1:2">
      <c r="A155" s="31">
        <v>33455</v>
      </c>
      <c r="B155">
        <v>23.212929</v>
      </c>
    </row>
    <row r="156" spans="1:2">
      <c r="A156" s="31">
        <v>33456</v>
      </c>
      <c r="B156">
        <v>23.212929</v>
      </c>
    </row>
    <row r="157" spans="1:2">
      <c r="A157" s="31">
        <v>33457</v>
      </c>
      <c r="B157">
        <v>23.750271</v>
      </c>
    </row>
    <row r="158" spans="1:2">
      <c r="A158" s="31">
        <v>33458</v>
      </c>
      <c r="B158">
        <v>23.750271</v>
      </c>
    </row>
    <row r="159" spans="1:2">
      <c r="A159" s="31">
        <v>33459</v>
      </c>
      <c r="B159">
        <v>24.180141</v>
      </c>
    </row>
    <row r="160" spans="1:2">
      <c r="A160" s="31">
        <v>33462</v>
      </c>
      <c r="B160">
        <v>24.824944</v>
      </c>
    </row>
    <row r="161" spans="1:2">
      <c r="A161" s="31">
        <v>33463</v>
      </c>
      <c r="B161">
        <v>25.792145</v>
      </c>
    </row>
    <row r="162" spans="1:2">
      <c r="A162" s="31">
        <v>33464</v>
      </c>
      <c r="B162">
        <v>26.222015</v>
      </c>
    </row>
    <row r="163" spans="1:2">
      <c r="A163" s="31">
        <v>33465</v>
      </c>
      <c r="B163">
        <v>26.222015</v>
      </c>
    </row>
    <row r="164" spans="1:2">
      <c r="A164" s="31">
        <v>33466</v>
      </c>
      <c r="B164">
        <v>26.43696</v>
      </c>
    </row>
    <row r="165" spans="1:2">
      <c r="A165" s="31">
        <v>33469</v>
      </c>
      <c r="B165">
        <v>26.43696</v>
      </c>
    </row>
    <row r="166" spans="1:2">
      <c r="A166" s="31">
        <v>33470</v>
      </c>
      <c r="B166">
        <v>25.89962</v>
      </c>
    </row>
    <row r="167" spans="1:2">
      <c r="A167" s="31">
        <v>33471</v>
      </c>
      <c r="B167">
        <v>26.114552</v>
      </c>
    </row>
    <row r="168" spans="1:2">
      <c r="A168" s="31">
        <v>33472</v>
      </c>
      <c r="B168">
        <v>26.866817</v>
      </c>
    </row>
    <row r="169" spans="1:2">
      <c r="A169" s="31">
        <v>33473</v>
      </c>
      <c r="B169">
        <v>27.40415</v>
      </c>
    </row>
    <row r="170" spans="1:2">
      <c r="A170" s="31">
        <v>33476</v>
      </c>
      <c r="B170">
        <v>28.586294</v>
      </c>
    </row>
    <row r="171" spans="1:2">
      <c r="A171" s="31">
        <v>33477</v>
      </c>
      <c r="B171">
        <v>28.371368</v>
      </c>
    </row>
    <row r="172" spans="1:2">
      <c r="A172" s="31">
        <v>33478</v>
      </c>
      <c r="B172">
        <v>28.586294</v>
      </c>
    </row>
    <row r="173" spans="1:2">
      <c r="A173" s="31">
        <v>33479</v>
      </c>
      <c r="B173">
        <v>28.586294</v>
      </c>
    </row>
    <row r="174" spans="1:2">
      <c r="A174" s="31">
        <v>33480</v>
      </c>
      <c r="B174">
        <v>28.156429</v>
      </c>
    </row>
    <row r="175" spans="1:2">
      <c r="A175" s="31">
        <v>33483</v>
      </c>
      <c r="B175">
        <v>28.156429</v>
      </c>
    </row>
    <row r="176" spans="1:2">
      <c r="A176" s="31">
        <v>33484</v>
      </c>
      <c r="B176">
        <v>27.834024</v>
      </c>
    </row>
    <row r="177" spans="1:2">
      <c r="A177" s="31">
        <v>33485</v>
      </c>
      <c r="B177">
        <v>27.726559</v>
      </c>
    </row>
    <row r="178" spans="1:2">
      <c r="A178" s="31">
        <v>33486</v>
      </c>
      <c r="B178">
        <v>28.478828</v>
      </c>
    </row>
    <row r="179" spans="1:2">
      <c r="A179" s="31">
        <v>33487</v>
      </c>
      <c r="B179">
        <v>28.586294</v>
      </c>
    </row>
    <row r="180" spans="1:2">
      <c r="A180" s="31">
        <v>33490</v>
      </c>
      <c r="B180">
        <v>28.586294</v>
      </c>
    </row>
    <row r="181" spans="1:2">
      <c r="A181" s="31">
        <v>33491</v>
      </c>
      <c r="B181">
        <v>28.263899</v>
      </c>
    </row>
    <row r="182" spans="1:2">
      <c r="A182" s="31">
        <v>33492</v>
      </c>
      <c r="B182">
        <v>28.263899</v>
      </c>
    </row>
    <row r="183" spans="1:2">
      <c r="A183" s="31">
        <v>33493</v>
      </c>
      <c r="B183">
        <v>28.263899</v>
      </c>
    </row>
    <row r="184" spans="1:2">
      <c r="A184" s="31">
        <v>33494</v>
      </c>
      <c r="B184">
        <v>28.908703</v>
      </c>
    </row>
    <row r="185" spans="1:2">
      <c r="A185" s="31">
        <v>33497</v>
      </c>
      <c r="B185">
        <v>29.446033</v>
      </c>
    </row>
    <row r="186" spans="1:2">
      <c r="A186" s="31">
        <v>33498</v>
      </c>
      <c r="B186">
        <v>28.693768</v>
      </c>
    </row>
    <row r="187" spans="1:2">
      <c r="A187" s="31">
        <v>33499</v>
      </c>
      <c r="B187">
        <v>28.478828</v>
      </c>
    </row>
    <row r="188" spans="1:2">
      <c r="A188" s="31">
        <v>33500</v>
      </c>
      <c r="B188">
        <v>28.478828</v>
      </c>
    </row>
    <row r="189" spans="1:2">
      <c r="A189" s="31">
        <v>33501</v>
      </c>
      <c r="B189">
        <v>27.941494</v>
      </c>
    </row>
    <row r="190" spans="1:2">
      <c r="A190" s="31">
        <v>33504</v>
      </c>
      <c r="B190">
        <v>27.941494</v>
      </c>
    </row>
    <row r="191" spans="1:2">
      <c r="A191" s="31">
        <v>33505</v>
      </c>
      <c r="B191">
        <v>27.51162</v>
      </c>
    </row>
    <row r="192" spans="1:2">
      <c r="A192" s="31">
        <v>33506</v>
      </c>
      <c r="B192">
        <v>27.40415</v>
      </c>
    </row>
    <row r="193" spans="1:2">
      <c r="A193" s="31">
        <v>33507</v>
      </c>
      <c r="B193">
        <v>26.43696</v>
      </c>
    </row>
    <row r="194" spans="1:2">
      <c r="A194" s="31">
        <v>33508</v>
      </c>
      <c r="B194">
        <v>28.04896</v>
      </c>
    </row>
    <row r="195" spans="1:2">
      <c r="A195" s="31">
        <v>33511</v>
      </c>
      <c r="B195">
        <v>27.834024</v>
      </c>
    </row>
    <row r="196" spans="1:2">
      <c r="A196" s="31">
        <v>33512</v>
      </c>
      <c r="B196">
        <v>27.619093</v>
      </c>
    </row>
    <row r="197" spans="1:2">
      <c r="A197" s="31">
        <v>33513</v>
      </c>
      <c r="B197">
        <v>27.619093</v>
      </c>
    </row>
    <row r="198" spans="1:2">
      <c r="A198" s="31">
        <v>33514</v>
      </c>
      <c r="B198">
        <v>26.866817</v>
      </c>
    </row>
    <row r="199" spans="1:2">
      <c r="A199" s="31">
        <v>33515</v>
      </c>
      <c r="B199">
        <v>26.007082</v>
      </c>
    </row>
    <row r="200" spans="1:2">
      <c r="A200" s="31">
        <v>33518</v>
      </c>
      <c r="B200">
        <v>26.651884</v>
      </c>
    </row>
    <row r="201" spans="1:2">
      <c r="A201" s="31">
        <v>33519</v>
      </c>
      <c r="B201">
        <v>26.651884</v>
      </c>
    </row>
    <row r="202" spans="1:2">
      <c r="A202" s="31">
        <v>33520</v>
      </c>
      <c r="B202">
        <v>26.43696</v>
      </c>
    </row>
    <row r="203" spans="1:2">
      <c r="A203" s="31">
        <v>33521</v>
      </c>
      <c r="B203">
        <v>27.189217</v>
      </c>
    </row>
    <row r="204" spans="1:2">
      <c r="A204" s="31">
        <v>33522</v>
      </c>
      <c r="B204">
        <v>27.189217</v>
      </c>
    </row>
    <row r="205" spans="1:2">
      <c r="A205" s="31">
        <v>33525</v>
      </c>
      <c r="B205">
        <v>26.866817</v>
      </c>
    </row>
    <row r="206" spans="1:2">
      <c r="A206" s="31">
        <v>33526</v>
      </c>
      <c r="B206">
        <v>26.974295</v>
      </c>
    </row>
    <row r="207" spans="1:2">
      <c r="A207" s="31">
        <v>33527</v>
      </c>
      <c r="B207">
        <v>27.51162</v>
      </c>
    </row>
    <row r="208" spans="1:2">
      <c r="A208" s="31">
        <v>33528</v>
      </c>
      <c r="B208">
        <v>27.51162</v>
      </c>
    </row>
    <row r="209" spans="1:2">
      <c r="A209" s="31">
        <v>33529</v>
      </c>
      <c r="B209">
        <v>27.51162</v>
      </c>
    </row>
    <row r="210" spans="1:2">
      <c r="A210" s="31">
        <v>33532</v>
      </c>
      <c r="B210">
        <v>27.40415</v>
      </c>
    </row>
    <row r="211" spans="1:2">
      <c r="A211" s="31">
        <v>33533</v>
      </c>
      <c r="B211">
        <v>27.40415</v>
      </c>
    </row>
    <row r="212" spans="1:2">
      <c r="A212" s="31">
        <v>33534</v>
      </c>
      <c r="B212">
        <v>27.85552</v>
      </c>
    </row>
    <row r="213" spans="1:2">
      <c r="A213" s="31">
        <v>33535</v>
      </c>
      <c r="B213">
        <v>28.156429</v>
      </c>
    </row>
    <row r="214" spans="1:2">
      <c r="A214" s="31">
        <v>33536</v>
      </c>
      <c r="B214">
        <v>28.156429</v>
      </c>
    </row>
    <row r="215" spans="1:2">
      <c r="A215" s="31">
        <v>33539</v>
      </c>
      <c r="B215">
        <v>28.156429</v>
      </c>
    </row>
    <row r="216" spans="1:2">
      <c r="A216" s="31">
        <v>33540</v>
      </c>
      <c r="B216">
        <v>29.446033</v>
      </c>
    </row>
    <row r="217" spans="1:2">
      <c r="A217" s="31">
        <v>33541</v>
      </c>
      <c r="B217">
        <v>28.586294</v>
      </c>
    </row>
    <row r="218" spans="1:2">
      <c r="A218" s="31">
        <v>33542</v>
      </c>
      <c r="B218">
        <v>29.231092</v>
      </c>
    </row>
    <row r="219" spans="1:2">
      <c r="A219" s="31">
        <v>33543</v>
      </c>
      <c r="B219">
        <v>29.553499</v>
      </c>
    </row>
    <row r="220" spans="1:2">
      <c r="A220" s="31">
        <v>33546</v>
      </c>
      <c r="B220">
        <v>29.553499</v>
      </c>
    </row>
    <row r="221" spans="1:2">
      <c r="A221" s="31">
        <v>33547</v>
      </c>
      <c r="B221">
        <v>28.693768</v>
      </c>
    </row>
    <row r="222" spans="1:2">
      <c r="A222" s="31">
        <v>33548</v>
      </c>
      <c r="B222">
        <v>28.693768</v>
      </c>
    </row>
    <row r="223" spans="1:2">
      <c r="A223" s="31">
        <v>33549</v>
      </c>
      <c r="B223">
        <v>28.693768</v>
      </c>
    </row>
    <row r="224" spans="1:2">
      <c r="A224" s="31">
        <v>33550</v>
      </c>
      <c r="B224">
        <v>28.586294</v>
      </c>
    </row>
    <row r="225" spans="1:2">
      <c r="A225" s="31">
        <v>33553</v>
      </c>
      <c r="B225">
        <v>28.478828</v>
      </c>
    </row>
    <row r="226" spans="1:2">
      <c r="A226" s="31">
        <v>33554</v>
      </c>
      <c r="B226">
        <v>28.156429</v>
      </c>
    </row>
    <row r="227" spans="1:2">
      <c r="A227" s="31">
        <v>33555</v>
      </c>
      <c r="B227">
        <v>27.941494</v>
      </c>
    </row>
    <row r="228" spans="1:2">
      <c r="A228" s="31">
        <v>33556</v>
      </c>
      <c r="B228">
        <v>27.726559</v>
      </c>
    </row>
    <row r="229" spans="1:2">
      <c r="A229" s="31">
        <v>33557</v>
      </c>
      <c r="B229">
        <v>27.08176</v>
      </c>
    </row>
    <row r="230" spans="1:2">
      <c r="A230" s="31">
        <v>33560</v>
      </c>
      <c r="B230">
        <v>26.114552</v>
      </c>
    </row>
    <row r="231" spans="1:2">
      <c r="A231" s="31">
        <v>33561</v>
      </c>
      <c r="B231">
        <v>26.866817</v>
      </c>
    </row>
    <row r="232" spans="1:2">
      <c r="A232" s="31">
        <v>33562</v>
      </c>
      <c r="B232">
        <v>25.469742</v>
      </c>
    </row>
    <row r="233" spans="1:2">
      <c r="A233" s="31">
        <v>33563</v>
      </c>
      <c r="B233">
        <v>25.469742</v>
      </c>
    </row>
    <row r="234" spans="1:2">
      <c r="A234" s="31">
        <v>33564</v>
      </c>
      <c r="B234">
        <v>24.610003</v>
      </c>
    </row>
    <row r="235" spans="1:2">
      <c r="A235" s="31">
        <v>33567</v>
      </c>
      <c r="B235">
        <v>24.610003</v>
      </c>
    </row>
    <row r="236" spans="1:2">
      <c r="A236" s="31">
        <v>33568</v>
      </c>
      <c r="B236">
        <v>23.642801</v>
      </c>
    </row>
    <row r="237" spans="1:2">
      <c r="A237" s="31">
        <v>33569</v>
      </c>
      <c r="B237">
        <v>24.072666</v>
      </c>
    </row>
    <row r="238" spans="1:2">
      <c r="A238" s="31">
        <v>33570</v>
      </c>
      <c r="B238">
        <v>24.072666</v>
      </c>
    </row>
    <row r="239" spans="1:2">
      <c r="A239" s="31">
        <v>33571</v>
      </c>
      <c r="B239">
        <v>24.502541</v>
      </c>
    </row>
    <row r="240" spans="1:2">
      <c r="A240" s="31">
        <v>33574</v>
      </c>
      <c r="B240">
        <v>24.287607</v>
      </c>
    </row>
    <row r="241" spans="1:2">
      <c r="A241" s="31">
        <v>33575</v>
      </c>
      <c r="B241">
        <v>23.857737</v>
      </c>
    </row>
    <row r="242" spans="1:2">
      <c r="A242" s="31">
        <v>33576</v>
      </c>
      <c r="B242">
        <v>23.320398</v>
      </c>
    </row>
    <row r="243" spans="1:2">
      <c r="A243" s="31">
        <v>33577</v>
      </c>
      <c r="B243">
        <v>22.997999</v>
      </c>
    </row>
    <row r="244" spans="1:2">
      <c r="A244" s="31">
        <v>33578</v>
      </c>
      <c r="B244">
        <v>23.642801</v>
      </c>
    </row>
    <row r="245" spans="1:2">
      <c r="A245" s="31">
        <v>33581</v>
      </c>
      <c r="B245">
        <v>22.997999</v>
      </c>
    </row>
    <row r="246" spans="1:2">
      <c r="A246" s="31">
        <v>33582</v>
      </c>
      <c r="B246">
        <v>23.105461</v>
      </c>
    </row>
    <row r="247" spans="1:2">
      <c r="A247" s="31">
        <v>33583</v>
      </c>
      <c r="B247">
        <v>23.105461</v>
      </c>
    </row>
    <row r="248" spans="1:2">
      <c r="A248" s="31">
        <v>33584</v>
      </c>
      <c r="B248">
        <v>22.890532</v>
      </c>
    </row>
    <row r="249" spans="1:2">
      <c r="A249" s="31">
        <v>33585</v>
      </c>
      <c r="B249">
        <v>22.890532</v>
      </c>
    </row>
    <row r="250" spans="1:2">
      <c r="A250" s="31">
        <v>33588</v>
      </c>
      <c r="B250">
        <v>23.857737</v>
      </c>
    </row>
    <row r="251" spans="1:2">
      <c r="A251" s="31">
        <v>33589</v>
      </c>
      <c r="B251">
        <v>23.427864</v>
      </c>
    </row>
    <row r="252" spans="1:2">
      <c r="A252" s="31">
        <v>33590</v>
      </c>
      <c r="B252">
        <v>23.535336</v>
      </c>
    </row>
    <row r="253" spans="1:2">
      <c r="A253" s="31">
        <v>33591</v>
      </c>
      <c r="B253">
        <v>23.965206</v>
      </c>
    </row>
    <row r="254" spans="1:2">
      <c r="A254" s="31">
        <v>33592</v>
      </c>
      <c r="B254">
        <v>24.072666</v>
      </c>
    </row>
    <row r="255" spans="1:2">
      <c r="A255" s="31">
        <v>33595</v>
      </c>
      <c r="B255">
        <v>24.287607</v>
      </c>
    </row>
    <row r="256" spans="1:2">
      <c r="A256" s="31">
        <v>33596</v>
      </c>
      <c r="B256">
        <v>24.395067</v>
      </c>
    </row>
    <row r="257" spans="1:2">
      <c r="A257" s="31">
        <v>33597</v>
      </c>
      <c r="B257">
        <v>24.395067</v>
      </c>
    </row>
    <row r="258" spans="1:2">
      <c r="A258" s="31">
        <v>33598</v>
      </c>
      <c r="B258">
        <v>24.395067</v>
      </c>
    </row>
    <row r="259" spans="1:2">
      <c r="A259" s="31">
        <v>33599</v>
      </c>
      <c r="B259">
        <v>24.395067</v>
      </c>
    </row>
    <row r="260" spans="1:2">
      <c r="A260" s="31">
        <v>33602</v>
      </c>
      <c r="B260">
        <v>24.395067</v>
      </c>
    </row>
    <row r="261" spans="1:2">
      <c r="A261" s="31">
        <v>33603</v>
      </c>
      <c r="B261">
        <v>24.395067</v>
      </c>
    </row>
    <row r="262" spans="1:2">
      <c r="A262" s="31">
        <v>33604</v>
      </c>
      <c r="B262">
        <v>24.610003</v>
      </c>
    </row>
    <row r="263" spans="1:2">
      <c r="A263" s="31">
        <v>33605</v>
      </c>
      <c r="B263">
        <v>24.610003</v>
      </c>
    </row>
    <row r="264" spans="1:2">
      <c r="A264" s="31">
        <v>33606</v>
      </c>
      <c r="B264">
        <v>25.147345</v>
      </c>
    </row>
    <row r="265" spans="1:2">
      <c r="A265" s="31">
        <v>33609</v>
      </c>
      <c r="B265">
        <v>24.932417</v>
      </c>
    </row>
    <row r="266" spans="1:2">
      <c r="A266" s="31">
        <v>33610</v>
      </c>
      <c r="B266">
        <v>24.717478</v>
      </c>
    </row>
    <row r="267" spans="1:2">
      <c r="A267" s="31">
        <v>33611</v>
      </c>
      <c r="B267">
        <v>24.824944</v>
      </c>
    </row>
    <row r="268" spans="1:2">
      <c r="A268" s="31">
        <v>33612</v>
      </c>
      <c r="B268">
        <v>24.610003</v>
      </c>
    </row>
    <row r="269" spans="1:2">
      <c r="A269" s="31">
        <v>33613</v>
      </c>
      <c r="B269">
        <v>24.610003</v>
      </c>
    </row>
    <row r="270" spans="1:2">
      <c r="A270" s="31">
        <v>33616</v>
      </c>
      <c r="B270">
        <v>25.792145</v>
      </c>
    </row>
    <row r="271" spans="1:2">
      <c r="A271" s="31">
        <v>33617</v>
      </c>
      <c r="B271">
        <v>26.007082</v>
      </c>
    </row>
    <row r="272" spans="1:2">
      <c r="A272" s="31">
        <v>33618</v>
      </c>
      <c r="B272">
        <v>26.222015</v>
      </c>
    </row>
    <row r="273" spans="1:2">
      <c r="A273" s="31">
        <v>33619</v>
      </c>
      <c r="B273">
        <v>25.577211</v>
      </c>
    </row>
    <row r="274" spans="1:2">
      <c r="A274" s="31">
        <v>33620</v>
      </c>
      <c r="B274">
        <v>25.577211</v>
      </c>
    </row>
    <row r="275" spans="1:2">
      <c r="A275" s="31">
        <v>33623</v>
      </c>
      <c r="B275">
        <v>25.362272</v>
      </c>
    </row>
    <row r="276" spans="1:2">
      <c r="A276" s="31">
        <v>33624</v>
      </c>
      <c r="B276">
        <v>26.222015</v>
      </c>
    </row>
    <row r="277" spans="1:2">
      <c r="A277" s="31">
        <v>33625</v>
      </c>
      <c r="B277">
        <v>26.329481</v>
      </c>
    </row>
    <row r="278" spans="1:2">
      <c r="A278" s="31">
        <v>33626</v>
      </c>
      <c r="B278">
        <v>26.759352</v>
      </c>
    </row>
    <row r="279" spans="1:2">
      <c r="A279" s="31">
        <v>33627</v>
      </c>
      <c r="B279">
        <v>26.43696</v>
      </c>
    </row>
    <row r="280" spans="1:2">
      <c r="A280" s="31">
        <v>33630</v>
      </c>
      <c r="B280">
        <v>26.222015</v>
      </c>
    </row>
    <row r="281" spans="1:2">
      <c r="A281" s="31">
        <v>33631</v>
      </c>
      <c r="B281">
        <v>26.222015</v>
      </c>
    </row>
    <row r="282" spans="1:2">
      <c r="A282" s="31">
        <v>33632</v>
      </c>
      <c r="B282">
        <v>26.651884</v>
      </c>
    </row>
    <row r="283" spans="1:2">
      <c r="A283" s="31">
        <v>33633</v>
      </c>
      <c r="B283">
        <v>27.51162</v>
      </c>
    </row>
    <row r="284" spans="1:2">
      <c r="A284" s="31">
        <v>33634</v>
      </c>
      <c r="B284">
        <v>27.40415</v>
      </c>
    </row>
    <row r="285" spans="1:2">
      <c r="A285" s="31">
        <v>33637</v>
      </c>
      <c r="B285">
        <v>26.222015</v>
      </c>
    </row>
    <row r="286" spans="1:2">
      <c r="A286" s="31">
        <v>33638</v>
      </c>
      <c r="B286">
        <v>26.866817</v>
      </c>
    </row>
    <row r="287" spans="1:2">
      <c r="A287" s="31">
        <v>33639</v>
      </c>
      <c r="B287">
        <v>27.08176</v>
      </c>
    </row>
    <row r="288" spans="1:2">
      <c r="A288" s="31">
        <v>33640</v>
      </c>
      <c r="B288">
        <v>27.296684</v>
      </c>
    </row>
    <row r="289" spans="1:2">
      <c r="A289" s="31">
        <v>33641</v>
      </c>
      <c r="B289">
        <v>26.651884</v>
      </c>
    </row>
    <row r="290" spans="1:2">
      <c r="A290" s="31">
        <v>33644</v>
      </c>
      <c r="B290">
        <v>26.866817</v>
      </c>
    </row>
    <row r="291" spans="1:2">
      <c r="A291" s="31">
        <v>33645</v>
      </c>
      <c r="B291">
        <v>26.866817</v>
      </c>
    </row>
    <row r="292" spans="1:2">
      <c r="A292" s="31">
        <v>33646</v>
      </c>
      <c r="B292">
        <v>27.296684</v>
      </c>
    </row>
    <row r="293" spans="1:2">
      <c r="A293" s="31">
        <v>33647</v>
      </c>
      <c r="B293">
        <v>27.941494</v>
      </c>
    </row>
    <row r="294" spans="1:2">
      <c r="A294" s="31">
        <v>33648</v>
      </c>
      <c r="B294">
        <v>27.941494</v>
      </c>
    </row>
    <row r="295" spans="1:2">
      <c r="A295" s="31">
        <v>33651</v>
      </c>
      <c r="B295">
        <v>29.660967</v>
      </c>
    </row>
    <row r="296" spans="1:2">
      <c r="A296" s="31">
        <v>33652</v>
      </c>
      <c r="B296">
        <v>29.016165</v>
      </c>
    </row>
    <row r="297" spans="1:2">
      <c r="A297" s="31">
        <v>33653</v>
      </c>
      <c r="B297">
        <v>28.586294</v>
      </c>
    </row>
    <row r="298" spans="1:2">
      <c r="A298" s="31">
        <v>33654</v>
      </c>
      <c r="B298">
        <v>28.908703</v>
      </c>
    </row>
    <row r="299" spans="1:2">
      <c r="A299" s="31">
        <v>33655</v>
      </c>
      <c r="B299">
        <v>29.123629</v>
      </c>
    </row>
    <row r="300" spans="1:2">
      <c r="A300" s="31">
        <v>33658</v>
      </c>
      <c r="B300">
        <v>29.231092</v>
      </c>
    </row>
    <row r="301" spans="1:2">
      <c r="A301" s="31">
        <v>33659</v>
      </c>
      <c r="B301">
        <v>29.231092</v>
      </c>
    </row>
    <row r="302" spans="1:2">
      <c r="A302" s="31">
        <v>33660</v>
      </c>
      <c r="B302">
        <v>30.950581</v>
      </c>
    </row>
    <row r="303" spans="1:2">
      <c r="A303" s="31">
        <v>33661</v>
      </c>
      <c r="B303">
        <v>33.099915</v>
      </c>
    </row>
    <row r="304" spans="1:2">
      <c r="A304" s="31">
        <v>33662</v>
      </c>
      <c r="B304">
        <v>34.819397</v>
      </c>
    </row>
    <row r="305" spans="1:2">
      <c r="A305" s="31">
        <v>33665</v>
      </c>
      <c r="B305">
        <v>36.538879</v>
      </c>
    </row>
    <row r="306" spans="1:2">
      <c r="A306" s="31">
        <v>33666</v>
      </c>
      <c r="B306">
        <v>36.753811</v>
      </c>
    </row>
    <row r="307" spans="1:2">
      <c r="A307" s="31">
        <v>33667</v>
      </c>
      <c r="B307">
        <v>36.753811</v>
      </c>
    </row>
    <row r="308" spans="1:2">
      <c r="A308" s="31">
        <v>33668</v>
      </c>
      <c r="B308">
        <v>36.753811</v>
      </c>
    </row>
    <row r="309" spans="1:2">
      <c r="A309" s="31">
        <v>33669</v>
      </c>
      <c r="B309">
        <v>36.753811</v>
      </c>
    </row>
    <row r="310" spans="1:2">
      <c r="A310" s="31">
        <v>33672</v>
      </c>
      <c r="B310">
        <v>36.753811</v>
      </c>
    </row>
    <row r="311" spans="1:2">
      <c r="A311" s="31">
        <v>33673</v>
      </c>
      <c r="B311">
        <v>34.819397</v>
      </c>
    </row>
    <row r="312" spans="1:2">
      <c r="A312" s="31">
        <v>33674</v>
      </c>
      <c r="B312">
        <v>33.529797</v>
      </c>
    </row>
    <row r="313" spans="1:2">
      <c r="A313" s="31">
        <v>33675</v>
      </c>
      <c r="B313">
        <v>34.819397</v>
      </c>
    </row>
    <row r="314" spans="1:2">
      <c r="A314" s="31">
        <v>33676</v>
      </c>
      <c r="B314">
        <v>35.67915</v>
      </c>
    </row>
    <row r="315" spans="1:2">
      <c r="A315" s="31">
        <v>33679</v>
      </c>
      <c r="B315">
        <v>36.109001</v>
      </c>
    </row>
    <row r="316" spans="1:2">
      <c r="A316" s="31">
        <v>33680</v>
      </c>
      <c r="B316">
        <v>36.109001</v>
      </c>
    </row>
    <row r="317" spans="1:2">
      <c r="A317" s="31">
        <v>33681</v>
      </c>
      <c r="B317">
        <v>35.249275</v>
      </c>
    </row>
    <row r="318" spans="1:2">
      <c r="A318" s="31">
        <v>33682</v>
      </c>
      <c r="B318">
        <v>35.249275</v>
      </c>
    </row>
    <row r="319" spans="1:2">
      <c r="A319" s="31">
        <v>33683</v>
      </c>
      <c r="B319">
        <v>35.67915</v>
      </c>
    </row>
    <row r="320" spans="1:2">
      <c r="A320" s="31">
        <v>33686</v>
      </c>
      <c r="B320">
        <v>35.67915</v>
      </c>
    </row>
    <row r="321" spans="1:2">
      <c r="A321" s="31">
        <v>33687</v>
      </c>
      <c r="B321">
        <v>39.547962</v>
      </c>
    </row>
    <row r="322" spans="1:2">
      <c r="A322" s="31">
        <v>33688</v>
      </c>
      <c r="B322">
        <v>41.267437</v>
      </c>
    </row>
    <row r="323" spans="1:2">
      <c r="A323" s="31">
        <v>33689</v>
      </c>
      <c r="B323">
        <v>41.267437</v>
      </c>
    </row>
    <row r="324" spans="1:2">
      <c r="A324" s="31">
        <v>33690</v>
      </c>
      <c r="B324">
        <v>40.407707</v>
      </c>
    </row>
    <row r="325" spans="1:2">
      <c r="A325" s="31">
        <v>33693</v>
      </c>
      <c r="B325">
        <v>42.986916</v>
      </c>
    </row>
    <row r="326" spans="1:2">
      <c r="A326" s="31">
        <v>33694</v>
      </c>
      <c r="B326">
        <v>43.846653</v>
      </c>
    </row>
    <row r="327" spans="1:2">
      <c r="A327" s="31">
        <v>33695</v>
      </c>
      <c r="B327">
        <v>43.846653</v>
      </c>
    </row>
    <row r="328" spans="1:2">
      <c r="A328" s="31">
        <v>33696</v>
      </c>
      <c r="B328">
        <v>44.276512</v>
      </c>
    </row>
    <row r="329" spans="1:2">
      <c r="A329" s="31">
        <v>33697</v>
      </c>
      <c r="B329">
        <v>44.276512</v>
      </c>
    </row>
    <row r="330" spans="1:2">
      <c r="A330" s="31">
        <v>33700</v>
      </c>
      <c r="B330">
        <v>43.416786</v>
      </c>
    </row>
    <row r="331" spans="1:2">
      <c r="A331" s="31">
        <v>33701</v>
      </c>
      <c r="B331">
        <v>43.846653</v>
      </c>
    </row>
    <row r="332" spans="1:2">
      <c r="A332" s="31">
        <v>33702</v>
      </c>
      <c r="B332">
        <v>50.294689</v>
      </c>
    </row>
    <row r="333" spans="1:2">
      <c r="A333" s="31">
        <v>33703</v>
      </c>
      <c r="B333">
        <v>50.294689</v>
      </c>
    </row>
    <row r="334" spans="1:2">
      <c r="A334" s="31">
        <v>33704</v>
      </c>
      <c r="B334">
        <v>49.434956</v>
      </c>
    </row>
    <row r="335" spans="1:2">
      <c r="A335" s="31">
        <v>33707</v>
      </c>
      <c r="B335">
        <v>45.566124</v>
      </c>
    </row>
    <row r="336" spans="1:2">
      <c r="A336" s="31">
        <v>33708</v>
      </c>
      <c r="B336">
        <v>45.566124</v>
      </c>
    </row>
    <row r="337" spans="1:2">
      <c r="A337" s="31">
        <v>33709</v>
      </c>
      <c r="B337">
        <v>45.566124</v>
      </c>
    </row>
    <row r="338" spans="1:2">
      <c r="A338" s="31">
        <v>33710</v>
      </c>
      <c r="B338">
        <v>45.566124</v>
      </c>
    </row>
    <row r="339" spans="1:2">
      <c r="A339" s="31">
        <v>33711</v>
      </c>
      <c r="B339">
        <v>45.566124</v>
      </c>
    </row>
    <row r="340" spans="1:2">
      <c r="A340" s="31">
        <v>33714</v>
      </c>
      <c r="B340">
        <v>45.566124</v>
      </c>
    </row>
    <row r="341" spans="1:2">
      <c r="A341" s="31">
        <v>33715</v>
      </c>
      <c r="B341">
        <v>45.566124</v>
      </c>
    </row>
    <row r="342" spans="1:2">
      <c r="A342" s="31">
        <v>33716</v>
      </c>
      <c r="B342">
        <v>51.154423</v>
      </c>
    </row>
    <row r="343" spans="1:2">
      <c r="A343" s="31">
        <v>33717</v>
      </c>
      <c r="B343">
        <v>51.154423</v>
      </c>
    </row>
    <row r="344" spans="1:2">
      <c r="A344" s="31">
        <v>33718</v>
      </c>
      <c r="B344">
        <v>51.154423</v>
      </c>
    </row>
    <row r="345" spans="1:2">
      <c r="A345" s="31">
        <v>33721</v>
      </c>
      <c r="B345">
        <v>51.154423</v>
      </c>
    </row>
    <row r="346" spans="1:2">
      <c r="A346" s="31">
        <v>33722</v>
      </c>
      <c r="B346">
        <v>43.416786</v>
      </c>
    </row>
    <row r="347" spans="1:2">
      <c r="A347" s="31">
        <v>33723</v>
      </c>
      <c r="B347">
        <v>42.986916</v>
      </c>
    </row>
    <row r="348" spans="1:2">
      <c r="A348" s="31">
        <v>33724</v>
      </c>
      <c r="B348">
        <v>45.566124</v>
      </c>
    </row>
    <row r="349" spans="1:2">
      <c r="A349" s="31">
        <v>33725</v>
      </c>
      <c r="B349">
        <v>45.566124</v>
      </c>
    </row>
    <row r="350" spans="1:2">
      <c r="A350" s="31">
        <v>33728</v>
      </c>
      <c r="B350">
        <v>45.566124</v>
      </c>
    </row>
    <row r="351" spans="1:2">
      <c r="A351" s="31">
        <v>33729</v>
      </c>
      <c r="B351">
        <v>45.566124</v>
      </c>
    </row>
    <row r="352" spans="1:2">
      <c r="A352" s="31">
        <v>33730</v>
      </c>
      <c r="B352">
        <v>42.557041</v>
      </c>
    </row>
    <row r="353" spans="1:2">
      <c r="A353" s="31">
        <v>33731</v>
      </c>
      <c r="B353">
        <v>42.986916</v>
      </c>
    </row>
    <row r="354" spans="1:2">
      <c r="A354" s="31">
        <v>33732</v>
      </c>
      <c r="B354">
        <v>42.986916</v>
      </c>
    </row>
    <row r="355" spans="1:2">
      <c r="A355" s="31">
        <v>33735</v>
      </c>
      <c r="B355">
        <v>40.837563</v>
      </c>
    </row>
    <row r="356" spans="1:2">
      <c r="A356" s="31">
        <v>33736</v>
      </c>
      <c r="B356">
        <v>38.258347</v>
      </c>
    </row>
    <row r="357" spans="1:2">
      <c r="A357" s="31">
        <v>33737</v>
      </c>
      <c r="B357">
        <v>39.977829</v>
      </c>
    </row>
    <row r="358" spans="1:2">
      <c r="A358" s="31">
        <v>33738</v>
      </c>
      <c r="B358">
        <v>39.118092</v>
      </c>
    </row>
    <row r="359" spans="1:2">
      <c r="A359" s="31">
        <v>33739</v>
      </c>
      <c r="B359">
        <v>39.118092</v>
      </c>
    </row>
    <row r="360" spans="1:2">
      <c r="A360" s="31">
        <v>33742</v>
      </c>
      <c r="B360">
        <v>38.688221</v>
      </c>
    </row>
    <row r="361" spans="1:2">
      <c r="A361" s="31">
        <v>33743</v>
      </c>
      <c r="B361">
        <v>39.977829</v>
      </c>
    </row>
    <row r="362" spans="1:2">
      <c r="A362" s="31">
        <v>33744</v>
      </c>
      <c r="B362">
        <v>39.547962</v>
      </c>
    </row>
    <row r="363" spans="1:2">
      <c r="A363" s="31">
        <v>33745</v>
      </c>
      <c r="B363">
        <v>39.547962</v>
      </c>
    </row>
    <row r="364" spans="1:2">
      <c r="A364" s="31">
        <v>33746</v>
      </c>
      <c r="B364">
        <v>38.688221</v>
      </c>
    </row>
    <row r="365" spans="1:2">
      <c r="A365" s="31">
        <v>33749</v>
      </c>
      <c r="B365">
        <v>38.043419</v>
      </c>
    </row>
    <row r="366" spans="1:2">
      <c r="A366" s="31">
        <v>33750</v>
      </c>
      <c r="B366">
        <v>36.538879</v>
      </c>
    </row>
    <row r="367" spans="1:2">
      <c r="A367" s="31">
        <v>33751</v>
      </c>
      <c r="B367">
        <v>35.67915</v>
      </c>
    </row>
    <row r="368" spans="1:2">
      <c r="A368" s="31">
        <v>33752</v>
      </c>
      <c r="B368">
        <v>35.249275</v>
      </c>
    </row>
    <row r="369" spans="1:2">
      <c r="A369" s="31">
        <v>33753</v>
      </c>
      <c r="B369">
        <v>35.034328</v>
      </c>
    </row>
    <row r="370" spans="1:2">
      <c r="A370" s="31">
        <v>33756</v>
      </c>
      <c r="B370">
        <v>35.464203</v>
      </c>
    </row>
    <row r="371" spans="1:2">
      <c r="A371" s="31">
        <v>33757</v>
      </c>
      <c r="B371">
        <v>37.613548</v>
      </c>
    </row>
    <row r="372" spans="1:2">
      <c r="A372" s="31">
        <v>33758</v>
      </c>
      <c r="B372">
        <v>36.538879</v>
      </c>
    </row>
    <row r="373" spans="1:2">
      <c r="A373" s="31">
        <v>33759</v>
      </c>
      <c r="B373">
        <v>36.538879</v>
      </c>
    </row>
    <row r="374" spans="1:2">
      <c r="A374" s="31">
        <v>33760</v>
      </c>
      <c r="B374">
        <v>36.753811</v>
      </c>
    </row>
    <row r="375" spans="1:2">
      <c r="A375" s="31">
        <v>33763</v>
      </c>
      <c r="B375">
        <v>36.538879</v>
      </c>
    </row>
    <row r="376" spans="1:2">
      <c r="A376" s="31">
        <v>33764</v>
      </c>
      <c r="B376">
        <v>37.613548</v>
      </c>
    </row>
    <row r="377" spans="1:2">
      <c r="A377" s="31">
        <v>33765</v>
      </c>
      <c r="B377">
        <v>37.828472</v>
      </c>
    </row>
    <row r="378" spans="1:2">
      <c r="A378" s="31">
        <v>33766</v>
      </c>
      <c r="B378">
        <v>37.828472</v>
      </c>
    </row>
    <row r="379" spans="1:2">
      <c r="A379" s="31">
        <v>33767</v>
      </c>
      <c r="B379">
        <v>37.828472</v>
      </c>
    </row>
    <row r="380" spans="1:2">
      <c r="A380" s="31">
        <v>33770</v>
      </c>
      <c r="B380">
        <v>37.828472</v>
      </c>
    </row>
    <row r="381" spans="1:2">
      <c r="A381" s="31">
        <v>33771</v>
      </c>
      <c r="B381">
        <v>37.828472</v>
      </c>
    </row>
    <row r="382" spans="1:2">
      <c r="A382" s="31">
        <v>33772</v>
      </c>
      <c r="B382">
        <v>37.828472</v>
      </c>
    </row>
    <row r="383" spans="1:2">
      <c r="A383" s="31">
        <v>33773</v>
      </c>
      <c r="B383">
        <v>37.828472</v>
      </c>
    </row>
    <row r="384" spans="1:2">
      <c r="A384" s="31">
        <v>33774</v>
      </c>
      <c r="B384">
        <v>37.828472</v>
      </c>
    </row>
    <row r="385" spans="1:2">
      <c r="A385" s="31">
        <v>33777</v>
      </c>
      <c r="B385">
        <v>37.828472</v>
      </c>
    </row>
    <row r="386" spans="1:2">
      <c r="A386" s="31">
        <v>33778</v>
      </c>
      <c r="B386">
        <v>37.828472</v>
      </c>
    </row>
    <row r="387" spans="1:2">
      <c r="A387" s="31">
        <v>33779</v>
      </c>
      <c r="B387">
        <v>37.828472</v>
      </c>
    </row>
    <row r="388" spans="1:2">
      <c r="A388" s="31">
        <v>33780</v>
      </c>
      <c r="B388">
        <v>36.96875</v>
      </c>
    </row>
    <row r="389" spans="1:2">
      <c r="A389" s="31">
        <v>33781</v>
      </c>
      <c r="B389">
        <v>36.96875</v>
      </c>
    </row>
    <row r="390" spans="1:2">
      <c r="A390" s="31">
        <v>33784</v>
      </c>
      <c r="B390">
        <v>36.96875</v>
      </c>
    </row>
    <row r="391" spans="1:2">
      <c r="A391" s="31">
        <v>33785</v>
      </c>
      <c r="B391">
        <v>36.96875</v>
      </c>
    </row>
    <row r="392" spans="1:2">
      <c r="A392" s="31">
        <v>33786</v>
      </c>
      <c r="B392">
        <v>36.96875</v>
      </c>
    </row>
    <row r="393" spans="1:2">
      <c r="A393" s="31">
        <v>33787</v>
      </c>
      <c r="B393">
        <v>36.96875</v>
      </c>
    </row>
    <row r="394" spans="1:2">
      <c r="A394" s="31">
        <v>33788</v>
      </c>
      <c r="B394">
        <v>36.96875</v>
      </c>
    </row>
    <row r="395" spans="1:2">
      <c r="A395" s="31">
        <v>33791</v>
      </c>
      <c r="B395">
        <v>36.96875</v>
      </c>
    </row>
    <row r="396" spans="1:2">
      <c r="A396" s="31">
        <v>33792</v>
      </c>
      <c r="B396">
        <v>36.96875</v>
      </c>
    </row>
    <row r="397" spans="1:2">
      <c r="A397" s="31">
        <v>33793</v>
      </c>
      <c r="B397">
        <v>36.96875</v>
      </c>
    </row>
    <row r="398" spans="1:2">
      <c r="A398" s="31">
        <v>33794</v>
      </c>
      <c r="B398">
        <v>36.96875</v>
      </c>
    </row>
    <row r="399" spans="1:2">
      <c r="A399" s="31">
        <v>33795</v>
      </c>
      <c r="B399">
        <v>36.96875</v>
      </c>
    </row>
    <row r="400" spans="1:2">
      <c r="A400" s="31">
        <v>33798</v>
      </c>
      <c r="B400">
        <v>36.96875</v>
      </c>
    </row>
    <row r="401" spans="1:2">
      <c r="A401" s="31">
        <v>33799</v>
      </c>
      <c r="B401">
        <v>36.96875</v>
      </c>
    </row>
    <row r="402" spans="1:2">
      <c r="A402" s="31">
        <v>33800</v>
      </c>
      <c r="B402">
        <v>33.099915</v>
      </c>
    </row>
    <row r="403" spans="1:2">
      <c r="A403" s="31">
        <v>33801</v>
      </c>
      <c r="B403">
        <v>30.950581</v>
      </c>
    </row>
    <row r="404" spans="1:2">
      <c r="A404" s="31">
        <v>33802</v>
      </c>
      <c r="B404">
        <v>30.090834</v>
      </c>
    </row>
    <row r="405" spans="1:2">
      <c r="A405" s="31">
        <v>33805</v>
      </c>
      <c r="B405">
        <v>30.090834</v>
      </c>
    </row>
    <row r="406" spans="1:2">
      <c r="A406" s="31">
        <v>33806</v>
      </c>
      <c r="B406">
        <v>30.950581</v>
      </c>
    </row>
    <row r="407" spans="1:2">
      <c r="A407" s="31">
        <v>33807</v>
      </c>
      <c r="B407">
        <v>29.660967</v>
      </c>
    </row>
    <row r="408" spans="1:2">
      <c r="A408" s="31">
        <v>33808</v>
      </c>
      <c r="B408">
        <v>26.651884</v>
      </c>
    </row>
    <row r="409" spans="1:2">
      <c r="A409" s="31">
        <v>33809</v>
      </c>
      <c r="B409">
        <v>26.651884</v>
      </c>
    </row>
    <row r="410" spans="1:2">
      <c r="A410" s="31">
        <v>33812</v>
      </c>
      <c r="B410">
        <v>27.941494</v>
      </c>
    </row>
    <row r="411" spans="1:2">
      <c r="A411" s="31">
        <v>33813</v>
      </c>
      <c r="B411">
        <v>28.371368</v>
      </c>
    </row>
    <row r="412" spans="1:2">
      <c r="A412" s="31">
        <v>33814</v>
      </c>
      <c r="B412">
        <v>27.08176</v>
      </c>
    </row>
    <row r="413" spans="1:2">
      <c r="A413" s="31">
        <v>33815</v>
      </c>
      <c r="B413">
        <v>27.08176</v>
      </c>
    </row>
    <row r="414" spans="1:2">
      <c r="A414" s="31">
        <v>33816</v>
      </c>
      <c r="B414">
        <v>27.51162</v>
      </c>
    </row>
    <row r="415" spans="1:2">
      <c r="A415" s="31">
        <v>33819</v>
      </c>
      <c r="B415">
        <v>27.296684</v>
      </c>
    </row>
    <row r="416" spans="1:2">
      <c r="A416" s="31">
        <v>33820</v>
      </c>
      <c r="B416">
        <v>27.08176</v>
      </c>
    </row>
    <row r="417" spans="1:2">
      <c r="A417" s="31">
        <v>33821</v>
      </c>
      <c r="B417">
        <v>27.08176</v>
      </c>
    </row>
    <row r="418" spans="1:2">
      <c r="A418" s="31">
        <v>33822</v>
      </c>
      <c r="B418">
        <v>25.577211</v>
      </c>
    </row>
    <row r="419" spans="1:2">
      <c r="A419" s="31">
        <v>33823</v>
      </c>
      <c r="B419">
        <v>26.866817</v>
      </c>
    </row>
    <row r="420" spans="1:2">
      <c r="A420" s="31">
        <v>33826</v>
      </c>
      <c r="B420">
        <v>26.651884</v>
      </c>
    </row>
    <row r="421" spans="1:2">
      <c r="A421" s="31">
        <v>33827</v>
      </c>
      <c r="B421">
        <v>26.759352</v>
      </c>
    </row>
    <row r="422" spans="1:2">
      <c r="A422" s="31">
        <v>33828</v>
      </c>
      <c r="B422">
        <v>26.651884</v>
      </c>
    </row>
    <row r="423" spans="1:2">
      <c r="A423" s="31">
        <v>33829</v>
      </c>
      <c r="B423">
        <v>26.651884</v>
      </c>
    </row>
    <row r="424" spans="1:2">
      <c r="A424" s="31">
        <v>33830</v>
      </c>
      <c r="B424">
        <v>27.51162</v>
      </c>
    </row>
    <row r="425" spans="1:2">
      <c r="A425" s="31">
        <v>33833</v>
      </c>
      <c r="B425">
        <v>28.156429</v>
      </c>
    </row>
    <row r="426" spans="1:2">
      <c r="A426" s="31">
        <v>33834</v>
      </c>
      <c r="B426">
        <v>28.801231</v>
      </c>
    </row>
    <row r="427" spans="1:2">
      <c r="A427" s="31">
        <v>33835</v>
      </c>
      <c r="B427">
        <v>29.231092</v>
      </c>
    </row>
    <row r="428" spans="1:2">
      <c r="A428" s="31">
        <v>33836</v>
      </c>
      <c r="B428">
        <v>29.016165</v>
      </c>
    </row>
    <row r="429" spans="1:2">
      <c r="A429" s="31">
        <v>33837</v>
      </c>
      <c r="B429">
        <v>29.016165</v>
      </c>
    </row>
    <row r="430" spans="1:2">
      <c r="A430" s="31">
        <v>33840</v>
      </c>
      <c r="B430">
        <v>29.231092</v>
      </c>
    </row>
    <row r="431" spans="1:2">
      <c r="A431" s="31">
        <v>33841</v>
      </c>
      <c r="B431">
        <v>28.04896</v>
      </c>
    </row>
    <row r="432" spans="1:2">
      <c r="A432" s="31">
        <v>33842</v>
      </c>
      <c r="B432">
        <v>27.834024</v>
      </c>
    </row>
    <row r="433" spans="1:2">
      <c r="A433" s="31">
        <v>33843</v>
      </c>
      <c r="B433">
        <v>27.726559</v>
      </c>
    </row>
    <row r="434" spans="1:2">
      <c r="A434" s="31">
        <v>33844</v>
      </c>
      <c r="B434">
        <v>29.446033</v>
      </c>
    </row>
    <row r="435" spans="1:2">
      <c r="A435" s="31">
        <v>33847</v>
      </c>
      <c r="B435">
        <v>29.446033</v>
      </c>
    </row>
    <row r="436" spans="1:2">
      <c r="A436" s="31">
        <v>33848</v>
      </c>
      <c r="B436">
        <v>29.875912</v>
      </c>
    </row>
    <row r="437" spans="1:2">
      <c r="A437" s="31">
        <v>33849</v>
      </c>
      <c r="B437">
        <v>29.016165</v>
      </c>
    </row>
    <row r="438" spans="1:2">
      <c r="A438" s="31">
        <v>33850</v>
      </c>
      <c r="B438">
        <v>29.231092</v>
      </c>
    </row>
    <row r="439" spans="1:2">
      <c r="A439" s="31">
        <v>33851</v>
      </c>
      <c r="B439">
        <v>29.875912</v>
      </c>
    </row>
    <row r="440" spans="1:2">
      <c r="A440" s="31">
        <v>33854</v>
      </c>
      <c r="B440">
        <v>30.520708</v>
      </c>
    </row>
    <row r="441" spans="1:2">
      <c r="A441" s="31">
        <v>33855</v>
      </c>
      <c r="B441">
        <v>30.520708</v>
      </c>
    </row>
    <row r="442" spans="1:2">
      <c r="A442" s="31">
        <v>33856</v>
      </c>
      <c r="B442">
        <v>32.240177</v>
      </c>
    </row>
    <row r="443" spans="1:2">
      <c r="A443" s="31">
        <v>33857</v>
      </c>
      <c r="B443">
        <v>32.240177</v>
      </c>
    </row>
    <row r="444" spans="1:2">
      <c r="A444" s="31">
        <v>33858</v>
      </c>
      <c r="B444">
        <v>31.380449</v>
      </c>
    </row>
    <row r="445" spans="1:2">
      <c r="A445" s="31">
        <v>33861</v>
      </c>
      <c r="B445">
        <v>31.810316</v>
      </c>
    </row>
    <row r="446" spans="1:2">
      <c r="A446" s="31">
        <v>33862</v>
      </c>
      <c r="B446">
        <v>32.670052</v>
      </c>
    </row>
    <row r="447" spans="1:2">
      <c r="A447" s="31">
        <v>33863</v>
      </c>
      <c r="B447">
        <v>32.240177</v>
      </c>
    </row>
    <row r="448" spans="1:2">
      <c r="A448" s="31">
        <v>33864</v>
      </c>
      <c r="B448">
        <v>31.810316</v>
      </c>
    </row>
    <row r="449" spans="1:2">
      <c r="A449" s="31">
        <v>33865</v>
      </c>
      <c r="B449">
        <v>30.950581</v>
      </c>
    </row>
    <row r="450" spans="1:2">
      <c r="A450" s="31">
        <v>33868</v>
      </c>
      <c r="B450">
        <v>30.090834</v>
      </c>
    </row>
    <row r="451" spans="1:2">
      <c r="A451" s="31">
        <v>33869</v>
      </c>
      <c r="B451">
        <v>30.520708</v>
      </c>
    </row>
    <row r="452" spans="1:2">
      <c r="A452" s="31">
        <v>33870</v>
      </c>
      <c r="B452">
        <v>30.520708</v>
      </c>
    </row>
    <row r="453" spans="1:2">
      <c r="A453" s="31">
        <v>33871</v>
      </c>
      <c r="B453">
        <v>30.520708</v>
      </c>
    </row>
    <row r="454" spans="1:2">
      <c r="A454" s="31">
        <v>33872</v>
      </c>
      <c r="B454">
        <v>30.520708</v>
      </c>
    </row>
    <row r="455" spans="1:2">
      <c r="A455" s="31">
        <v>33875</v>
      </c>
      <c r="B455">
        <v>30.520708</v>
      </c>
    </row>
    <row r="456" spans="1:2">
      <c r="A456" s="31">
        <v>33876</v>
      </c>
      <c r="B456">
        <v>30.090834</v>
      </c>
    </row>
    <row r="457" spans="1:2">
      <c r="A457" s="31">
        <v>33877</v>
      </c>
      <c r="B457">
        <v>31.165504</v>
      </c>
    </row>
    <row r="458" spans="1:2">
      <c r="A458" s="31">
        <v>33878</v>
      </c>
      <c r="B458">
        <v>31.380449</v>
      </c>
    </row>
    <row r="459" spans="1:2">
      <c r="A459" s="31">
        <v>33879</v>
      </c>
      <c r="B459">
        <v>31.380449</v>
      </c>
    </row>
    <row r="460" spans="1:2">
      <c r="A460" s="31">
        <v>33882</v>
      </c>
      <c r="B460">
        <v>31.380449</v>
      </c>
    </row>
    <row r="461" spans="1:2">
      <c r="A461" s="31">
        <v>33883</v>
      </c>
      <c r="B461">
        <v>30.950581</v>
      </c>
    </row>
    <row r="462" spans="1:2">
      <c r="A462" s="31">
        <v>33884</v>
      </c>
      <c r="B462">
        <v>30.950581</v>
      </c>
    </row>
    <row r="463" spans="1:2">
      <c r="A463" s="31">
        <v>33885</v>
      </c>
      <c r="B463">
        <v>30.520708</v>
      </c>
    </row>
    <row r="464" spans="1:2">
      <c r="A464" s="31">
        <v>33886</v>
      </c>
      <c r="B464">
        <v>30.950581</v>
      </c>
    </row>
    <row r="465" spans="1:2">
      <c r="A465" s="31">
        <v>33889</v>
      </c>
      <c r="B465">
        <v>30.520708</v>
      </c>
    </row>
    <row r="466" spans="1:2">
      <c r="A466" s="31">
        <v>33890</v>
      </c>
      <c r="B466">
        <v>30.843107</v>
      </c>
    </row>
    <row r="467" spans="1:2">
      <c r="A467" s="31">
        <v>33891</v>
      </c>
      <c r="B467">
        <v>30.090834</v>
      </c>
    </row>
    <row r="468" spans="1:2">
      <c r="A468" s="31">
        <v>33892</v>
      </c>
      <c r="B468">
        <v>30.305767</v>
      </c>
    </row>
    <row r="469" spans="1:2">
      <c r="A469" s="31">
        <v>33893</v>
      </c>
      <c r="B469">
        <v>30.305767</v>
      </c>
    </row>
    <row r="470" spans="1:2">
      <c r="A470" s="31">
        <v>33896</v>
      </c>
      <c r="B470">
        <v>30.305767</v>
      </c>
    </row>
    <row r="471" spans="1:2">
      <c r="A471" s="31">
        <v>33897</v>
      </c>
      <c r="B471">
        <v>29.875912</v>
      </c>
    </row>
    <row r="472" spans="1:2">
      <c r="A472" s="31">
        <v>33898</v>
      </c>
      <c r="B472">
        <v>28.801231</v>
      </c>
    </row>
    <row r="473" spans="1:2">
      <c r="A473" s="31">
        <v>33899</v>
      </c>
      <c r="B473">
        <v>28.801231</v>
      </c>
    </row>
    <row r="474" spans="1:2">
      <c r="A474" s="31">
        <v>33900</v>
      </c>
      <c r="B474">
        <v>28.801231</v>
      </c>
    </row>
    <row r="475" spans="1:2">
      <c r="A475" s="31">
        <v>33903</v>
      </c>
      <c r="B475">
        <v>28.801231</v>
      </c>
    </row>
    <row r="476" spans="1:2">
      <c r="A476" s="31">
        <v>33904</v>
      </c>
      <c r="B476">
        <v>28.801231</v>
      </c>
    </row>
    <row r="477" spans="1:2">
      <c r="A477" s="31">
        <v>33905</v>
      </c>
      <c r="B477">
        <v>28.04896</v>
      </c>
    </row>
    <row r="478" spans="1:2">
      <c r="A478" s="31">
        <v>33906</v>
      </c>
      <c r="B478">
        <v>27.941494</v>
      </c>
    </row>
    <row r="479" spans="1:2">
      <c r="A479" s="31">
        <v>33907</v>
      </c>
      <c r="B479">
        <v>27.834024</v>
      </c>
    </row>
    <row r="480" spans="1:2">
      <c r="A480" s="31">
        <v>33910</v>
      </c>
      <c r="B480">
        <v>27.834024</v>
      </c>
    </row>
    <row r="481" spans="1:2">
      <c r="A481" s="31">
        <v>33911</v>
      </c>
      <c r="B481">
        <v>28.156429</v>
      </c>
    </row>
    <row r="482" spans="1:2">
      <c r="A482" s="31">
        <v>33912</v>
      </c>
      <c r="B482">
        <v>27.619093</v>
      </c>
    </row>
    <row r="483" spans="1:2">
      <c r="A483" s="31">
        <v>33913</v>
      </c>
      <c r="B483">
        <v>26.651884</v>
      </c>
    </row>
    <row r="484" spans="1:2">
      <c r="A484" s="31">
        <v>33914</v>
      </c>
      <c r="B484">
        <v>22.997999</v>
      </c>
    </row>
    <row r="485" spans="1:2">
      <c r="A485" s="31">
        <v>33917</v>
      </c>
      <c r="B485">
        <v>21.063585</v>
      </c>
    </row>
    <row r="486" spans="1:2">
      <c r="A486" s="31">
        <v>33918</v>
      </c>
      <c r="B486">
        <v>21.063585</v>
      </c>
    </row>
    <row r="487" spans="1:2">
      <c r="A487" s="31">
        <v>33919</v>
      </c>
      <c r="B487">
        <v>20.311317</v>
      </c>
    </row>
    <row r="488" spans="1:2">
      <c r="A488" s="31">
        <v>33920</v>
      </c>
      <c r="B488">
        <v>21.493458</v>
      </c>
    </row>
    <row r="489" spans="1:2">
      <c r="A489" s="31">
        <v>33921</v>
      </c>
      <c r="B489">
        <v>20.633718</v>
      </c>
    </row>
    <row r="490" spans="1:2">
      <c r="A490" s="31">
        <v>33924</v>
      </c>
      <c r="B490">
        <v>20.633718</v>
      </c>
    </row>
    <row r="491" spans="1:2">
      <c r="A491" s="31">
        <v>33925</v>
      </c>
      <c r="B491">
        <v>20.633718</v>
      </c>
    </row>
    <row r="492" spans="1:2">
      <c r="A492" s="31">
        <v>33926</v>
      </c>
      <c r="B492">
        <v>19.773981</v>
      </c>
    </row>
    <row r="493" spans="1:2">
      <c r="A493" s="31">
        <v>33927</v>
      </c>
      <c r="B493">
        <v>19.773981</v>
      </c>
    </row>
    <row r="494" spans="1:2">
      <c r="A494" s="31">
        <v>33928</v>
      </c>
      <c r="B494">
        <v>20.203854</v>
      </c>
    </row>
    <row r="495" spans="1:2">
      <c r="A495" s="31">
        <v>33931</v>
      </c>
      <c r="B495">
        <v>20.418781</v>
      </c>
    </row>
    <row r="496" spans="1:2">
      <c r="A496" s="31">
        <v>33932</v>
      </c>
      <c r="B496">
        <v>20.84865</v>
      </c>
    </row>
    <row r="497" spans="1:2">
      <c r="A497" s="31">
        <v>33933</v>
      </c>
      <c r="B497">
        <v>21.063585</v>
      </c>
    </row>
    <row r="498" spans="1:2">
      <c r="A498" s="31">
        <v>33934</v>
      </c>
      <c r="B498">
        <v>20.418781</v>
      </c>
    </row>
    <row r="499" spans="1:2">
      <c r="A499" s="31">
        <v>33935</v>
      </c>
      <c r="B499">
        <v>20.633718</v>
      </c>
    </row>
    <row r="500" spans="1:2">
      <c r="A500" s="31">
        <v>33938</v>
      </c>
      <c r="B500">
        <v>20.633718</v>
      </c>
    </row>
    <row r="501" spans="1:2">
      <c r="A501" s="31">
        <v>33939</v>
      </c>
      <c r="B501">
        <v>20.95612</v>
      </c>
    </row>
    <row r="502" spans="1:2">
      <c r="A502" s="31">
        <v>33940</v>
      </c>
      <c r="B502">
        <v>22.675591</v>
      </c>
    </row>
    <row r="503" spans="1:2">
      <c r="A503" s="31">
        <v>33941</v>
      </c>
      <c r="B503">
        <v>22.997999</v>
      </c>
    </row>
    <row r="504" spans="1:2">
      <c r="A504" s="31">
        <v>33942</v>
      </c>
      <c r="B504">
        <v>22.997999</v>
      </c>
    </row>
    <row r="505" spans="1:2">
      <c r="A505" s="31">
        <v>33945</v>
      </c>
      <c r="B505">
        <v>22.997999</v>
      </c>
    </row>
    <row r="506" spans="1:2">
      <c r="A506" s="31">
        <v>33946</v>
      </c>
      <c r="B506">
        <v>22.997999</v>
      </c>
    </row>
    <row r="507" spans="1:2">
      <c r="A507" s="31">
        <v>33947</v>
      </c>
      <c r="B507">
        <v>22.997999</v>
      </c>
    </row>
    <row r="508" spans="1:2">
      <c r="A508" s="31">
        <v>33948</v>
      </c>
      <c r="B508">
        <v>21.278521</v>
      </c>
    </row>
    <row r="509" spans="1:2">
      <c r="A509" s="31">
        <v>33949</v>
      </c>
      <c r="B509">
        <v>21.278521</v>
      </c>
    </row>
    <row r="510" spans="1:2">
      <c r="A510" s="31">
        <v>33952</v>
      </c>
      <c r="B510">
        <v>20.633718</v>
      </c>
    </row>
    <row r="511" spans="1:2">
      <c r="A511" s="31">
        <v>33953</v>
      </c>
      <c r="B511">
        <v>19.773981</v>
      </c>
    </row>
    <row r="512" spans="1:2">
      <c r="A512" s="31">
        <v>33954</v>
      </c>
      <c r="B512">
        <v>19.129173</v>
      </c>
    </row>
    <row r="513" spans="1:2">
      <c r="A513" s="31">
        <v>33955</v>
      </c>
      <c r="B513">
        <v>19.34411</v>
      </c>
    </row>
    <row r="514" spans="1:2">
      <c r="A514" s="31">
        <v>33956</v>
      </c>
      <c r="B514">
        <v>20.418781</v>
      </c>
    </row>
    <row r="515" spans="1:2">
      <c r="A515" s="31">
        <v>33959</v>
      </c>
      <c r="B515">
        <v>21.493458</v>
      </c>
    </row>
    <row r="516" spans="1:2">
      <c r="A516" s="31">
        <v>33960</v>
      </c>
      <c r="B516">
        <v>21.278521</v>
      </c>
    </row>
    <row r="517" spans="1:2">
      <c r="A517" s="31">
        <v>33961</v>
      </c>
      <c r="B517">
        <v>21.493458</v>
      </c>
    </row>
    <row r="518" spans="1:2">
      <c r="A518" s="31">
        <v>33962</v>
      </c>
      <c r="B518">
        <v>22.568134</v>
      </c>
    </row>
    <row r="519" spans="1:2">
      <c r="A519" s="31">
        <v>33963</v>
      </c>
      <c r="B519">
        <v>22.568134</v>
      </c>
    </row>
    <row r="520" spans="1:2">
      <c r="A520" s="31">
        <v>33966</v>
      </c>
      <c r="B520">
        <v>22.568134</v>
      </c>
    </row>
    <row r="521" spans="1:2">
      <c r="A521" s="31">
        <v>33967</v>
      </c>
      <c r="B521">
        <v>22.568134</v>
      </c>
    </row>
    <row r="522" spans="1:2">
      <c r="A522" s="31">
        <v>33968</v>
      </c>
      <c r="B522">
        <v>22.568134</v>
      </c>
    </row>
    <row r="523" spans="1:2">
      <c r="A523" s="31">
        <v>33969</v>
      </c>
      <c r="B523">
        <v>22.568134</v>
      </c>
    </row>
    <row r="524" spans="1:2">
      <c r="A524" s="31">
        <v>33970</v>
      </c>
      <c r="B524">
        <v>22.568134</v>
      </c>
    </row>
    <row r="525" spans="1:2">
      <c r="A525" s="31">
        <v>33973</v>
      </c>
      <c r="B525">
        <v>21.493458</v>
      </c>
    </row>
    <row r="526" spans="1:2">
      <c r="A526" s="31">
        <v>33974</v>
      </c>
      <c r="B526">
        <v>21.278521</v>
      </c>
    </row>
    <row r="527" spans="1:2">
      <c r="A527" s="31">
        <v>33975</v>
      </c>
      <c r="B527">
        <v>20.84865</v>
      </c>
    </row>
    <row r="528" spans="1:2">
      <c r="A528" s="31">
        <v>33976</v>
      </c>
      <c r="B528">
        <v>19.773981</v>
      </c>
    </row>
    <row r="529" spans="1:2">
      <c r="A529" s="31">
        <v>33977</v>
      </c>
      <c r="B529">
        <v>19.881443</v>
      </c>
    </row>
    <row r="530" spans="1:2">
      <c r="A530" s="31">
        <v>33980</v>
      </c>
      <c r="B530">
        <v>19.881443</v>
      </c>
    </row>
    <row r="531" spans="1:2">
      <c r="A531" s="31">
        <v>33981</v>
      </c>
      <c r="B531">
        <v>19.881443</v>
      </c>
    </row>
    <row r="532" spans="1:2">
      <c r="A532" s="31">
        <v>33982</v>
      </c>
      <c r="B532">
        <v>19.881443</v>
      </c>
    </row>
    <row r="533" spans="1:2">
      <c r="A533" s="31">
        <v>33983</v>
      </c>
      <c r="B533">
        <v>20.203854</v>
      </c>
    </row>
    <row r="534" spans="1:2">
      <c r="A534" s="31">
        <v>33984</v>
      </c>
      <c r="B534">
        <v>20.84865</v>
      </c>
    </row>
    <row r="535" spans="1:2">
      <c r="A535" s="31">
        <v>33987</v>
      </c>
      <c r="B535">
        <v>21.171055</v>
      </c>
    </row>
    <row r="536" spans="1:2">
      <c r="A536" s="31">
        <v>33988</v>
      </c>
      <c r="B536">
        <v>20.84865</v>
      </c>
    </row>
    <row r="537" spans="1:2">
      <c r="A537" s="31">
        <v>33989</v>
      </c>
      <c r="B537">
        <v>20.633718</v>
      </c>
    </row>
    <row r="538" spans="1:2">
      <c r="A538" s="31">
        <v>33990</v>
      </c>
      <c r="B538">
        <v>20.633718</v>
      </c>
    </row>
    <row r="539" spans="1:2">
      <c r="A539" s="31">
        <v>33991</v>
      </c>
      <c r="B539">
        <v>20.633718</v>
      </c>
    </row>
    <row r="540" spans="1:2">
      <c r="A540" s="31">
        <v>33994</v>
      </c>
      <c r="B540">
        <v>20.418781</v>
      </c>
    </row>
    <row r="541" spans="1:2">
      <c r="A541" s="31">
        <v>33995</v>
      </c>
      <c r="B541">
        <v>20.418781</v>
      </c>
    </row>
    <row r="542" spans="1:2">
      <c r="A542" s="31">
        <v>33996</v>
      </c>
      <c r="B542">
        <v>20.633718</v>
      </c>
    </row>
    <row r="543" spans="1:2">
      <c r="A543" s="31">
        <v>33997</v>
      </c>
      <c r="B543">
        <v>21.278521</v>
      </c>
    </row>
    <row r="544" spans="1:2">
      <c r="A544" s="31">
        <v>33998</v>
      </c>
      <c r="B544">
        <v>21.385986</v>
      </c>
    </row>
    <row r="545" spans="1:2">
      <c r="A545" s="31">
        <v>34001</v>
      </c>
      <c r="B545">
        <v>20.526249</v>
      </c>
    </row>
    <row r="546" spans="1:2">
      <c r="A546" s="31">
        <v>34002</v>
      </c>
      <c r="B546">
        <v>20.95612</v>
      </c>
    </row>
    <row r="547" spans="1:2">
      <c r="A547" s="31">
        <v>34003</v>
      </c>
      <c r="B547">
        <v>12.466208</v>
      </c>
    </row>
    <row r="548" spans="1:2">
      <c r="A548" s="31">
        <v>34004</v>
      </c>
      <c r="B548">
        <v>20.84865</v>
      </c>
    </row>
    <row r="549" spans="1:2">
      <c r="A549" s="31">
        <v>34005</v>
      </c>
      <c r="B549">
        <v>20.741184</v>
      </c>
    </row>
    <row r="550" spans="1:2">
      <c r="A550" s="31">
        <v>34008</v>
      </c>
      <c r="B550">
        <v>21.171055</v>
      </c>
    </row>
    <row r="551" spans="1:2">
      <c r="A551" s="31">
        <v>34009</v>
      </c>
      <c r="B551">
        <v>22.353193</v>
      </c>
    </row>
    <row r="552" spans="1:2">
      <c r="A552" s="31">
        <v>34010</v>
      </c>
      <c r="B552">
        <v>23.212929</v>
      </c>
    </row>
    <row r="553" spans="1:2">
      <c r="A553" s="31">
        <v>34011</v>
      </c>
      <c r="B553">
        <v>23.105461</v>
      </c>
    </row>
    <row r="554" spans="1:2">
      <c r="A554" s="31">
        <v>34012</v>
      </c>
      <c r="B554">
        <v>22.783062</v>
      </c>
    </row>
    <row r="555" spans="1:2">
      <c r="A555" s="31">
        <v>34015</v>
      </c>
      <c r="B555">
        <v>22.138256</v>
      </c>
    </row>
    <row r="556" spans="1:2">
      <c r="A556" s="31">
        <v>34016</v>
      </c>
      <c r="B556">
        <v>21.923326</v>
      </c>
    </row>
    <row r="557" spans="1:2">
      <c r="A557" s="31">
        <v>34017</v>
      </c>
      <c r="B557">
        <v>22.353193</v>
      </c>
    </row>
    <row r="558" spans="1:2">
      <c r="A558" s="31">
        <v>34018</v>
      </c>
      <c r="B558">
        <v>22.353193</v>
      </c>
    </row>
    <row r="559" spans="1:2">
      <c r="A559" s="31">
        <v>34019</v>
      </c>
      <c r="B559">
        <v>22.353193</v>
      </c>
    </row>
    <row r="560" spans="1:2">
      <c r="A560" s="31">
        <v>34022</v>
      </c>
      <c r="B560">
        <v>22.568134</v>
      </c>
    </row>
    <row r="561" spans="1:2">
      <c r="A561" s="31">
        <v>34023</v>
      </c>
      <c r="B561">
        <v>22.783062</v>
      </c>
    </row>
    <row r="562" spans="1:2">
      <c r="A562" s="31">
        <v>34024</v>
      </c>
      <c r="B562">
        <v>23.105461</v>
      </c>
    </row>
    <row r="563" spans="1:2">
      <c r="A563" s="31">
        <v>34025</v>
      </c>
      <c r="B563">
        <v>23.642801</v>
      </c>
    </row>
    <row r="564" spans="1:2">
      <c r="A564" s="31">
        <v>34026</v>
      </c>
      <c r="B564">
        <v>23.750271</v>
      </c>
    </row>
    <row r="565" spans="1:2">
      <c r="A565" s="31">
        <v>34029</v>
      </c>
      <c r="B565">
        <v>21.278521</v>
      </c>
    </row>
    <row r="566" spans="1:2">
      <c r="A566" s="31">
        <v>34030</v>
      </c>
      <c r="B566">
        <v>21.063585</v>
      </c>
    </row>
    <row r="567" spans="1:2">
      <c r="A567" s="31">
        <v>34031</v>
      </c>
      <c r="B567">
        <v>21.600924</v>
      </c>
    </row>
    <row r="568" spans="1:2">
      <c r="A568" s="31">
        <v>34032</v>
      </c>
      <c r="B568">
        <v>21.493458</v>
      </c>
    </row>
    <row r="569" spans="1:2">
      <c r="A569" s="31">
        <v>34033</v>
      </c>
      <c r="B569">
        <v>21.171055</v>
      </c>
    </row>
    <row r="570" spans="1:2">
      <c r="A570" s="31">
        <v>34036</v>
      </c>
      <c r="B570">
        <v>21.171055</v>
      </c>
    </row>
    <row r="571" spans="1:2">
      <c r="A571" s="31">
        <v>34037</v>
      </c>
      <c r="B571">
        <v>20.418781</v>
      </c>
    </row>
    <row r="572" spans="1:2">
      <c r="A572" s="31">
        <v>34038</v>
      </c>
      <c r="B572">
        <v>20.096382</v>
      </c>
    </row>
    <row r="573" spans="1:2">
      <c r="A573" s="31">
        <v>34039</v>
      </c>
      <c r="B573">
        <v>20.84865</v>
      </c>
    </row>
    <row r="574" spans="1:2">
      <c r="A574" s="31">
        <v>34040</v>
      </c>
      <c r="B574">
        <v>21.385986</v>
      </c>
    </row>
    <row r="575" spans="1:2">
      <c r="A575" s="31">
        <v>34043</v>
      </c>
      <c r="B575">
        <v>21.815857</v>
      </c>
    </row>
    <row r="576" spans="1:2">
      <c r="A576" s="31">
        <v>34044</v>
      </c>
      <c r="B576">
        <v>21.923326</v>
      </c>
    </row>
    <row r="577" spans="1:2">
      <c r="A577" s="31">
        <v>34045</v>
      </c>
      <c r="B577">
        <v>21.278521</v>
      </c>
    </row>
    <row r="578" spans="1:2">
      <c r="A578" s="31">
        <v>34046</v>
      </c>
      <c r="B578">
        <v>21.278521</v>
      </c>
    </row>
    <row r="579" spans="1:2">
      <c r="A579" s="31">
        <v>34047</v>
      </c>
      <c r="B579">
        <v>21.493458</v>
      </c>
    </row>
    <row r="580" spans="1:2">
      <c r="A580" s="31">
        <v>34050</v>
      </c>
      <c r="B580">
        <v>21.493458</v>
      </c>
    </row>
    <row r="581" spans="1:2">
      <c r="A581" s="31">
        <v>34051</v>
      </c>
      <c r="B581">
        <v>21.385986</v>
      </c>
    </row>
    <row r="582" spans="1:2">
      <c r="A582" s="31">
        <v>34052</v>
      </c>
      <c r="B582">
        <v>21.385986</v>
      </c>
    </row>
    <row r="583" spans="1:2">
      <c r="A583" s="31">
        <v>34053</v>
      </c>
      <c r="B583">
        <v>21.385986</v>
      </c>
    </row>
    <row r="584" spans="1:2">
      <c r="A584" s="31">
        <v>34054</v>
      </c>
      <c r="B584">
        <v>21.493458</v>
      </c>
    </row>
    <row r="585" spans="1:2">
      <c r="A585" s="31">
        <v>34057</v>
      </c>
      <c r="B585">
        <v>21.063585</v>
      </c>
    </row>
    <row r="586" spans="1:2">
      <c r="A586" s="31">
        <v>34058</v>
      </c>
      <c r="B586">
        <v>19.988914</v>
      </c>
    </row>
    <row r="587" spans="1:2">
      <c r="A587" s="31">
        <v>34059</v>
      </c>
      <c r="B587">
        <v>20.633718</v>
      </c>
    </row>
    <row r="588" spans="1:2">
      <c r="A588" s="31">
        <v>34060</v>
      </c>
      <c r="B588">
        <v>20.633718</v>
      </c>
    </row>
    <row r="589" spans="1:2">
      <c r="A589" s="31">
        <v>34061</v>
      </c>
      <c r="B589">
        <v>20.633718</v>
      </c>
    </row>
    <row r="590" spans="1:2">
      <c r="A590" s="31">
        <v>34064</v>
      </c>
      <c r="B590">
        <v>20.633718</v>
      </c>
    </row>
    <row r="591" spans="1:2">
      <c r="A591" s="31">
        <v>34065</v>
      </c>
      <c r="B591">
        <v>20.633718</v>
      </c>
    </row>
    <row r="592" spans="1:2">
      <c r="A592" s="31">
        <v>34066</v>
      </c>
      <c r="B592">
        <v>21.493458</v>
      </c>
    </row>
    <row r="593" spans="1:2">
      <c r="A593" s="31">
        <v>34067</v>
      </c>
      <c r="B593">
        <v>21.063585</v>
      </c>
    </row>
    <row r="594" spans="1:2">
      <c r="A594" s="31">
        <v>34068</v>
      </c>
      <c r="B594">
        <v>21.063585</v>
      </c>
    </row>
    <row r="595" spans="1:2">
      <c r="A595" s="31">
        <v>34071</v>
      </c>
      <c r="B595">
        <v>19.451576</v>
      </c>
    </row>
    <row r="596" spans="1:2">
      <c r="A596" s="31">
        <v>34072</v>
      </c>
      <c r="B596">
        <v>18.699303</v>
      </c>
    </row>
    <row r="597" spans="1:2">
      <c r="A597" s="31">
        <v>34073</v>
      </c>
      <c r="B597">
        <v>18.699303</v>
      </c>
    </row>
    <row r="598" spans="1:2">
      <c r="A598" s="31">
        <v>34074</v>
      </c>
      <c r="B598">
        <v>19.129173</v>
      </c>
    </row>
    <row r="599" spans="1:2">
      <c r="A599" s="31">
        <v>34075</v>
      </c>
      <c r="B599">
        <v>18.591839</v>
      </c>
    </row>
    <row r="600" spans="1:2">
      <c r="A600" s="31">
        <v>34078</v>
      </c>
      <c r="B600">
        <v>18.054501</v>
      </c>
    </row>
    <row r="601" spans="1:2">
      <c r="A601" s="31">
        <v>34079</v>
      </c>
      <c r="B601">
        <v>16.442495</v>
      </c>
    </row>
    <row r="602" spans="1:2">
      <c r="A602" s="31">
        <v>34080</v>
      </c>
      <c r="B602">
        <v>15.582752</v>
      </c>
    </row>
    <row r="603" spans="1:2">
      <c r="A603" s="31">
        <v>34081</v>
      </c>
      <c r="B603">
        <v>15.47529</v>
      </c>
    </row>
    <row r="604" spans="1:2">
      <c r="A604" s="31">
        <v>34082</v>
      </c>
      <c r="B604">
        <v>14.400616</v>
      </c>
    </row>
    <row r="605" spans="1:2">
      <c r="A605" s="31">
        <v>34085</v>
      </c>
      <c r="B605">
        <v>13.970747</v>
      </c>
    </row>
    <row r="606" spans="1:2">
      <c r="A606" s="31">
        <v>34086</v>
      </c>
      <c r="B606">
        <v>14.830483</v>
      </c>
    </row>
    <row r="607" spans="1:2">
      <c r="A607" s="31">
        <v>34087</v>
      </c>
      <c r="B607">
        <v>15.260354</v>
      </c>
    </row>
    <row r="608" spans="1:2">
      <c r="A608" s="31">
        <v>34088</v>
      </c>
      <c r="B608">
        <v>15.152884</v>
      </c>
    </row>
    <row r="609" spans="1:2">
      <c r="A609" s="31">
        <v>34089</v>
      </c>
      <c r="B609">
        <v>14.830483</v>
      </c>
    </row>
    <row r="610" spans="1:2">
      <c r="A610" s="31">
        <v>34092</v>
      </c>
      <c r="B610">
        <v>13.970747</v>
      </c>
    </row>
    <row r="611" spans="1:2">
      <c r="A611" s="31">
        <v>34093</v>
      </c>
      <c r="B611">
        <v>14.723017</v>
      </c>
    </row>
    <row r="612" spans="1:2">
      <c r="A612" s="31">
        <v>34094</v>
      </c>
      <c r="B612">
        <v>14.830483</v>
      </c>
    </row>
    <row r="613" spans="1:2">
      <c r="A613" s="31">
        <v>34095</v>
      </c>
      <c r="B613">
        <v>14.830483</v>
      </c>
    </row>
    <row r="614" spans="1:2">
      <c r="A614" s="31">
        <v>34096</v>
      </c>
      <c r="B614">
        <v>14.830483</v>
      </c>
    </row>
    <row r="615" spans="1:2">
      <c r="A615" s="31">
        <v>34099</v>
      </c>
      <c r="B615">
        <v>14.937956</v>
      </c>
    </row>
    <row r="616" spans="1:2">
      <c r="A616" s="31">
        <v>34100</v>
      </c>
      <c r="B616">
        <v>15.367822</v>
      </c>
    </row>
    <row r="617" spans="1:2">
      <c r="A617" s="31">
        <v>34101</v>
      </c>
      <c r="B617">
        <v>15.47529</v>
      </c>
    </row>
    <row r="618" spans="1:2">
      <c r="A618" s="31">
        <v>34102</v>
      </c>
      <c r="B618">
        <v>15.045417</v>
      </c>
    </row>
    <row r="619" spans="1:2">
      <c r="A619" s="31">
        <v>34103</v>
      </c>
      <c r="B619">
        <v>15.47529</v>
      </c>
    </row>
    <row r="620" spans="1:2">
      <c r="A620" s="31">
        <v>34106</v>
      </c>
      <c r="B620">
        <v>15.045417</v>
      </c>
    </row>
    <row r="621" spans="1:2">
      <c r="A621" s="31">
        <v>34107</v>
      </c>
      <c r="B621">
        <v>15.045417</v>
      </c>
    </row>
    <row r="622" spans="1:2">
      <c r="A622" s="31">
        <v>34108</v>
      </c>
      <c r="B622">
        <v>15.045417</v>
      </c>
    </row>
    <row r="623" spans="1:2">
      <c r="A623" s="31">
        <v>34109</v>
      </c>
      <c r="B623">
        <v>15.045417</v>
      </c>
    </row>
    <row r="624" spans="1:2">
      <c r="A624" s="31">
        <v>34110</v>
      </c>
      <c r="B624">
        <v>15.045417</v>
      </c>
    </row>
    <row r="625" spans="1:2">
      <c r="A625" s="31">
        <v>34113</v>
      </c>
      <c r="B625">
        <v>15.045417</v>
      </c>
    </row>
    <row r="626" spans="1:2">
      <c r="A626" s="31">
        <v>34114</v>
      </c>
      <c r="B626">
        <v>14.723017</v>
      </c>
    </row>
    <row r="627" spans="1:2">
      <c r="A627" s="31">
        <v>34115</v>
      </c>
      <c r="B627">
        <v>14.185684</v>
      </c>
    </row>
    <row r="628" spans="1:2">
      <c r="A628" s="31">
        <v>34116</v>
      </c>
      <c r="B628">
        <v>14.185684</v>
      </c>
    </row>
    <row r="629" spans="1:2">
      <c r="A629" s="31">
        <v>34117</v>
      </c>
      <c r="B629">
        <v>13.54088</v>
      </c>
    </row>
    <row r="630" spans="1:2">
      <c r="A630" s="31">
        <v>34120</v>
      </c>
      <c r="B630">
        <v>13.75581</v>
      </c>
    </row>
    <row r="631" spans="1:2">
      <c r="A631" s="31">
        <v>34121</v>
      </c>
      <c r="B631">
        <v>13.75581</v>
      </c>
    </row>
    <row r="632" spans="1:2">
      <c r="A632" s="31">
        <v>34122</v>
      </c>
      <c r="B632">
        <v>14.830483</v>
      </c>
    </row>
    <row r="633" spans="1:2">
      <c r="A633" s="31">
        <v>34123</v>
      </c>
      <c r="B633">
        <v>15.47529</v>
      </c>
    </row>
    <row r="634" spans="1:2">
      <c r="A634" s="31">
        <v>34124</v>
      </c>
      <c r="B634">
        <v>16.549957</v>
      </c>
    </row>
    <row r="635" spans="1:2">
      <c r="A635" s="31">
        <v>34127</v>
      </c>
      <c r="B635">
        <v>16.657427</v>
      </c>
    </row>
    <row r="636" spans="1:2">
      <c r="A636" s="31">
        <v>34128</v>
      </c>
      <c r="B636">
        <v>16.872362</v>
      </c>
    </row>
    <row r="637" spans="1:2">
      <c r="A637" s="31">
        <v>34129</v>
      </c>
      <c r="B637">
        <v>16.335024</v>
      </c>
    </row>
    <row r="638" spans="1:2">
      <c r="A638" s="31">
        <v>34130</v>
      </c>
      <c r="B638">
        <v>17.839575</v>
      </c>
    </row>
    <row r="639" spans="1:2">
      <c r="A639" s="31">
        <v>34131</v>
      </c>
      <c r="B639">
        <v>17.409697</v>
      </c>
    </row>
    <row r="640" spans="1:2">
      <c r="A640" s="31">
        <v>34134</v>
      </c>
      <c r="B640">
        <v>16.764898</v>
      </c>
    </row>
    <row r="641" spans="1:2">
      <c r="A641" s="31">
        <v>34135</v>
      </c>
      <c r="B641">
        <v>16.764898</v>
      </c>
    </row>
    <row r="642" spans="1:2">
      <c r="A642" s="31">
        <v>34136</v>
      </c>
      <c r="B642">
        <v>16.764898</v>
      </c>
    </row>
    <row r="643" spans="1:2">
      <c r="A643" s="31">
        <v>34137</v>
      </c>
      <c r="B643">
        <v>16.335024</v>
      </c>
    </row>
    <row r="644" spans="1:2">
      <c r="A644" s="31">
        <v>34138</v>
      </c>
      <c r="B644">
        <v>16.764898</v>
      </c>
    </row>
    <row r="645" spans="1:2">
      <c r="A645" s="31">
        <v>34141</v>
      </c>
      <c r="B645">
        <v>16.442495</v>
      </c>
    </row>
    <row r="646" spans="1:2">
      <c r="A646" s="31">
        <v>34142</v>
      </c>
      <c r="B646">
        <v>16.657427</v>
      </c>
    </row>
    <row r="647" spans="1:2">
      <c r="A647" s="31">
        <v>34143</v>
      </c>
      <c r="B647">
        <v>16.335024</v>
      </c>
    </row>
    <row r="648" spans="1:2">
      <c r="A648" s="31">
        <v>34144</v>
      </c>
      <c r="B648">
        <v>16.549957</v>
      </c>
    </row>
    <row r="649" spans="1:2">
      <c r="A649" s="31">
        <v>34145</v>
      </c>
      <c r="B649">
        <v>16.120089</v>
      </c>
    </row>
    <row r="650" spans="1:2">
      <c r="A650" s="31">
        <v>34148</v>
      </c>
      <c r="B650">
        <v>15.690225</v>
      </c>
    </row>
    <row r="651" spans="1:2">
      <c r="A651" s="31">
        <v>34149</v>
      </c>
      <c r="B651">
        <v>16.227562</v>
      </c>
    </row>
    <row r="652" spans="1:2">
      <c r="A652" s="31">
        <v>34150</v>
      </c>
      <c r="B652">
        <v>16.549957</v>
      </c>
    </row>
    <row r="653" spans="1:2">
      <c r="A653" s="31">
        <v>34151</v>
      </c>
      <c r="B653">
        <v>16.549957</v>
      </c>
    </row>
    <row r="654" spans="1:2">
      <c r="A654" s="31">
        <v>34152</v>
      </c>
      <c r="B654">
        <v>16.764898</v>
      </c>
    </row>
    <row r="655" spans="1:2">
      <c r="A655" s="31">
        <v>34155</v>
      </c>
      <c r="B655">
        <v>16.549957</v>
      </c>
    </row>
    <row r="656" spans="1:2">
      <c r="A656" s="31">
        <v>34156</v>
      </c>
      <c r="B656">
        <v>16.657427</v>
      </c>
    </row>
    <row r="657" spans="1:2">
      <c r="A657" s="31">
        <v>34157</v>
      </c>
      <c r="B657">
        <v>16.549957</v>
      </c>
    </row>
    <row r="658" spans="1:2">
      <c r="A658" s="31">
        <v>34158</v>
      </c>
      <c r="B658">
        <v>16.442495</v>
      </c>
    </row>
    <row r="659" spans="1:2">
      <c r="A659" s="31">
        <v>34159</v>
      </c>
      <c r="B659">
        <v>16.227562</v>
      </c>
    </row>
    <row r="660" spans="1:2">
      <c r="A660" s="31">
        <v>34162</v>
      </c>
      <c r="B660">
        <v>16.012625</v>
      </c>
    </row>
    <row r="661" spans="1:2">
      <c r="A661" s="31">
        <v>34163</v>
      </c>
      <c r="B661">
        <v>16.120089</v>
      </c>
    </row>
    <row r="662" spans="1:2">
      <c r="A662" s="31">
        <v>34164</v>
      </c>
      <c r="B662">
        <v>16.227562</v>
      </c>
    </row>
    <row r="663" spans="1:2">
      <c r="A663" s="31">
        <v>34165</v>
      </c>
      <c r="B663">
        <v>15.905158</v>
      </c>
    </row>
    <row r="664" spans="1:2">
      <c r="A664" s="31">
        <v>34166</v>
      </c>
      <c r="B664">
        <v>15.797691</v>
      </c>
    </row>
    <row r="665" spans="1:2">
      <c r="A665" s="31">
        <v>34169</v>
      </c>
      <c r="B665">
        <v>15.690225</v>
      </c>
    </row>
    <row r="666" spans="1:2">
      <c r="A666" s="31">
        <v>34170</v>
      </c>
      <c r="B666">
        <v>15.690225</v>
      </c>
    </row>
    <row r="667" spans="1:2">
      <c r="A667" s="31">
        <v>34171</v>
      </c>
      <c r="B667">
        <v>16.120089</v>
      </c>
    </row>
    <row r="668" spans="1:2">
      <c r="A668" s="31">
        <v>34172</v>
      </c>
      <c r="B668">
        <v>16.872362</v>
      </c>
    </row>
    <row r="669" spans="1:2">
      <c r="A669" s="31">
        <v>34173</v>
      </c>
      <c r="B669">
        <v>16.872362</v>
      </c>
    </row>
    <row r="670" spans="1:2">
      <c r="A670" s="31">
        <v>34176</v>
      </c>
      <c r="B670">
        <v>17.302231</v>
      </c>
    </row>
    <row r="671" spans="1:2">
      <c r="A671" s="31">
        <v>34177</v>
      </c>
      <c r="B671">
        <v>17.839575</v>
      </c>
    </row>
    <row r="672" spans="1:2">
      <c r="A672" s="31">
        <v>34178</v>
      </c>
      <c r="B672">
        <v>17.732101</v>
      </c>
    </row>
    <row r="673" spans="1:2">
      <c r="A673" s="31">
        <v>34179</v>
      </c>
      <c r="B673">
        <v>19.773981</v>
      </c>
    </row>
    <row r="674" spans="1:2">
      <c r="A674" s="31">
        <v>34180</v>
      </c>
      <c r="B674">
        <v>20.633718</v>
      </c>
    </row>
    <row r="675" spans="1:2">
      <c r="A675" s="31">
        <v>34183</v>
      </c>
      <c r="B675">
        <v>20.633718</v>
      </c>
    </row>
    <row r="676" spans="1:2">
      <c r="A676" s="31">
        <v>34184</v>
      </c>
      <c r="B676">
        <v>19.988914</v>
      </c>
    </row>
    <row r="677" spans="1:2">
      <c r="A677" s="31">
        <v>34185</v>
      </c>
      <c r="B677">
        <v>19.773981</v>
      </c>
    </row>
    <row r="678" spans="1:2">
      <c r="A678" s="31">
        <v>34186</v>
      </c>
      <c r="B678">
        <v>19.773981</v>
      </c>
    </row>
    <row r="679" spans="1:2">
      <c r="A679" s="31">
        <v>34187</v>
      </c>
      <c r="B679">
        <v>20.203854</v>
      </c>
    </row>
    <row r="680" spans="1:2">
      <c r="A680" s="31">
        <v>34190</v>
      </c>
      <c r="B680">
        <v>20.203854</v>
      </c>
    </row>
    <row r="681" spans="1:2">
      <c r="A681" s="31">
        <v>34191</v>
      </c>
      <c r="B681">
        <v>20.418781</v>
      </c>
    </row>
    <row r="682" spans="1:2">
      <c r="A682" s="31">
        <v>34192</v>
      </c>
      <c r="B682">
        <v>20.418781</v>
      </c>
    </row>
    <row r="683" spans="1:2">
      <c r="A683" s="31">
        <v>34193</v>
      </c>
      <c r="B683">
        <v>21.063585</v>
      </c>
    </row>
    <row r="684" spans="1:2">
      <c r="A684" s="31">
        <v>34194</v>
      </c>
      <c r="B684">
        <v>21.493458</v>
      </c>
    </row>
    <row r="685" spans="1:2">
      <c r="A685" s="31">
        <v>34197</v>
      </c>
      <c r="B685">
        <v>20.84865</v>
      </c>
    </row>
    <row r="686" spans="1:2">
      <c r="A686" s="31">
        <v>34198</v>
      </c>
      <c r="B686">
        <v>21.278521</v>
      </c>
    </row>
    <row r="687" spans="1:2">
      <c r="A687" s="31">
        <v>34199</v>
      </c>
      <c r="B687">
        <v>21.493458</v>
      </c>
    </row>
    <row r="688" spans="1:2">
      <c r="A688" s="31">
        <v>34200</v>
      </c>
      <c r="B688">
        <v>22.353193</v>
      </c>
    </row>
    <row r="689" spans="1:2">
      <c r="A689" s="31">
        <v>34201</v>
      </c>
      <c r="B689">
        <v>23.427864</v>
      </c>
    </row>
    <row r="690" spans="1:2">
      <c r="A690" s="31">
        <v>34204</v>
      </c>
      <c r="B690">
        <v>23.427864</v>
      </c>
    </row>
    <row r="691" spans="1:2">
      <c r="A691" s="31">
        <v>34205</v>
      </c>
      <c r="B691">
        <v>23.212929</v>
      </c>
    </row>
    <row r="692" spans="1:2">
      <c r="A692" s="31">
        <v>34206</v>
      </c>
      <c r="B692">
        <v>22.997999</v>
      </c>
    </row>
    <row r="693" spans="1:2">
      <c r="A693" s="31">
        <v>34207</v>
      </c>
      <c r="B693">
        <v>23.320398</v>
      </c>
    </row>
    <row r="694" spans="1:2">
      <c r="A694" s="31">
        <v>34208</v>
      </c>
      <c r="B694">
        <v>23.320398</v>
      </c>
    </row>
    <row r="695" spans="1:2">
      <c r="A695" s="31">
        <v>34211</v>
      </c>
      <c r="B695">
        <v>22.997999</v>
      </c>
    </row>
    <row r="696" spans="1:2">
      <c r="A696" s="31">
        <v>34212</v>
      </c>
      <c r="B696">
        <v>22.997999</v>
      </c>
    </row>
    <row r="697" spans="1:2">
      <c r="A697" s="31">
        <v>34213</v>
      </c>
      <c r="B697">
        <v>22.997999</v>
      </c>
    </row>
    <row r="698" spans="1:2">
      <c r="A698" s="31">
        <v>34214</v>
      </c>
      <c r="B698">
        <v>23.642801</v>
      </c>
    </row>
    <row r="699" spans="1:2">
      <c r="A699" s="31">
        <v>34215</v>
      </c>
      <c r="B699">
        <v>23.105461</v>
      </c>
    </row>
    <row r="700" spans="1:2">
      <c r="A700" s="31">
        <v>34218</v>
      </c>
      <c r="B700">
        <v>22.568134</v>
      </c>
    </row>
    <row r="701" spans="1:2">
      <c r="A701" s="31">
        <v>34219</v>
      </c>
      <c r="B701">
        <v>22.138256</v>
      </c>
    </row>
    <row r="702" spans="1:2">
      <c r="A702" s="31">
        <v>34220</v>
      </c>
      <c r="B702">
        <v>22.138256</v>
      </c>
    </row>
    <row r="703" spans="1:2">
      <c r="A703" s="31">
        <v>34221</v>
      </c>
      <c r="B703">
        <v>22.783062</v>
      </c>
    </row>
    <row r="704" spans="1:2">
      <c r="A704" s="31">
        <v>34222</v>
      </c>
      <c r="B704">
        <v>23.212929</v>
      </c>
    </row>
    <row r="705" spans="1:2">
      <c r="A705" s="31">
        <v>34225</v>
      </c>
      <c r="B705">
        <v>23.535336</v>
      </c>
    </row>
    <row r="706" spans="1:2">
      <c r="A706" s="31">
        <v>34226</v>
      </c>
      <c r="B706">
        <v>23.427864</v>
      </c>
    </row>
    <row r="707" spans="1:2">
      <c r="A707" s="31">
        <v>34227</v>
      </c>
      <c r="B707">
        <v>23.212929</v>
      </c>
    </row>
    <row r="708" spans="1:2">
      <c r="A708" s="31">
        <v>34228</v>
      </c>
      <c r="B708">
        <v>22.997999</v>
      </c>
    </row>
    <row r="709" spans="1:2">
      <c r="A709" s="31">
        <v>34229</v>
      </c>
      <c r="B709">
        <v>23.212929</v>
      </c>
    </row>
    <row r="710" spans="1:2">
      <c r="A710" s="31">
        <v>34232</v>
      </c>
      <c r="B710">
        <v>23.212929</v>
      </c>
    </row>
    <row r="711" spans="1:2">
      <c r="A711" s="31">
        <v>34233</v>
      </c>
      <c r="B711">
        <v>22.997999</v>
      </c>
    </row>
    <row r="712" spans="1:2">
      <c r="A712" s="31">
        <v>34234</v>
      </c>
      <c r="B712">
        <v>22.890532</v>
      </c>
    </row>
    <row r="713" spans="1:2">
      <c r="A713" s="31">
        <v>34235</v>
      </c>
      <c r="B713">
        <v>22.890532</v>
      </c>
    </row>
    <row r="714" spans="1:2">
      <c r="A714" s="31">
        <v>34236</v>
      </c>
      <c r="B714">
        <v>22.783062</v>
      </c>
    </row>
    <row r="715" spans="1:2">
      <c r="A715" s="31">
        <v>34239</v>
      </c>
      <c r="B715">
        <v>22.783062</v>
      </c>
    </row>
    <row r="716" spans="1:2">
      <c r="A716" s="31">
        <v>34240</v>
      </c>
      <c r="B716">
        <v>22.783062</v>
      </c>
    </row>
    <row r="717" spans="1:2">
      <c r="A717" s="31">
        <v>34241</v>
      </c>
      <c r="B717">
        <v>22.353193</v>
      </c>
    </row>
    <row r="718" spans="1:2">
      <c r="A718" s="31">
        <v>34242</v>
      </c>
      <c r="B718">
        <v>22.675591</v>
      </c>
    </row>
    <row r="719" spans="1:2">
      <c r="A719" s="31">
        <v>34243</v>
      </c>
      <c r="B719">
        <v>22.138256</v>
      </c>
    </row>
    <row r="720" spans="1:2">
      <c r="A720" s="31">
        <v>34246</v>
      </c>
      <c r="B720">
        <v>22.245728</v>
      </c>
    </row>
    <row r="721" spans="1:2">
      <c r="A721" s="31">
        <v>34247</v>
      </c>
      <c r="B721">
        <v>22.245728</v>
      </c>
    </row>
    <row r="722" spans="1:2">
      <c r="A722" s="31">
        <v>34248</v>
      </c>
      <c r="B722">
        <v>22.245728</v>
      </c>
    </row>
    <row r="723" spans="1:2">
      <c r="A723" s="31">
        <v>34249</v>
      </c>
      <c r="B723">
        <v>23.427864</v>
      </c>
    </row>
    <row r="724" spans="1:2">
      <c r="A724" s="31">
        <v>34250</v>
      </c>
      <c r="B724">
        <v>24.717478</v>
      </c>
    </row>
    <row r="725" spans="1:2">
      <c r="A725" s="31">
        <v>34253</v>
      </c>
      <c r="B725">
        <v>24.717478</v>
      </c>
    </row>
    <row r="726" spans="1:2">
      <c r="A726" s="31">
        <v>34254</v>
      </c>
      <c r="B726">
        <v>24.717478</v>
      </c>
    </row>
    <row r="727" spans="1:2">
      <c r="A727" s="31">
        <v>34255</v>
      </c>
      <c r="B727">
        <v>24.717478</v>
      </c>
    </row>
    <row r="728" spans="1:2">
      <c r="A728" s="31">
        <v>34256</v>
      </c>
      <c r="B728">
        <v>24.717478</v>
      </c>
    </row>
    <row r="729" spans="1:2">
      <c r="A729" s="31">
        <v>34257</v>
      </c>
      <c r="B729">
        <v>24.717478</v>
      </c>
    </row>
    <row r="730" spans="1:2">
      <c r="A730" s="31">
        <v>34260</v>
      </c>
      <c r="B730">
        <v>24.717478</v>
      </c>
    </row>
    <row r="731" spans="1:2">
      <c r="A731" s="31">
        <v>34261</v>
      </c>
      <c r="B731">
        <v>24.932417</v>
      </c>
    </row>
    <row r="732" spans="1:2">
      <c r="A732" s="31">
        <v>34262</v>
      </c>
      <c r="B732">
        <v>24.717478</v>
      </c>
    </row>
    <row r="733" spans="1:2">
      <c r="A733" s="31">
        <v>34263</v>
      </c>
      <c r="B733">
        <v>24.180141</v>
      </c>
    </row>
    <row r="734" spans="1:2">
      <c r="A734" s="31">
        <v>34264</v>
      </c>
      <c r="B734">
        <v>23.642801</v>
      </c>
    </row>
    <row r="735" spans="1:2">
      <c r="A735" s="31">
        <v>34267</v>
      </c>
      <c r="B735">
        <v>23.642801</v>
      </c>
    </row>
    <row r="736" spans="1:2">
      <c r="A736" s="31">
        <v>34268</v>
      </c>
      <c r="B736">
        <v>23.427864</v>
      </c>
    </row>
    <row r="737" spans="1:2">
      <c r="A737" s="31">
        <v>34269</v>
      </c>
      <c r="B737">
        <v>23.857737</v>
      </c>
    </row>
    <row r="738" spans="1:2">
      <c r="A738" s="31">
        <v>34270</v>
      </c>
      <c r="B738">
        <v>23.427864</v>
      </c>
    </row>
    <row r="739" spans="1:2">
      <c r="A739" s="31">
        <v>34271</v>
      </c>
      <c r="B739">
        <v>23.212929</v>
      </c>
    </row>
    <row r="740" spans="1:2">
      <c r="A740" s="31">
        <v>34274</v>
      </c>
      <c r="B740">
        <v>22.675591</v>
      </c>
    </row>
    <row r="741" spans="1:2">
      <c r="A741" s="31">
        <v>34275</v>
      </c>
      <c r="B741">
        <v>22.675591</v>
      </c>
    </row>
    <row r="742" spans="1:2">
      <c r="A742" s="31">
        <v>34276</v>
      </c>
      <c r="B742">
        <v>22.783062</v>
      </c>
    </row>
    <row r="743" spans="1:2">
      <c r="A743" s="31">
        <v>34277</v>
      </c>
      <c r="B743">
        <v>23.212929</v>
      </c>
    </row>
    <row r="744" spans="1:2">
      <c r="A744" s="31">
        <v>34278</v>
      </c>
      <c r="B744">
        <v>23.320398</v>
      </c>
    </row>
    <row r="745" spans="1:2">
      <c r="A745" s="31">
        <v>34281</v>
      </c>
      <c r="B745">
        <v>23.535336</v>
      </c>
    </row>
    <row r="746" spans="1:2">
      <c r="A746" s="31">
        <v>34282</v>
      </c>
      <c r="B746">
        <v>23.965206</v>
      </c>
    </row>
    <row r="747" spans="1:2">
      <c r="A747" s="31">
        <v>34283</v>
      </c>
      <c r="B747">
        <v>24.395067</v>
      </c>
    </row>
    <row r="748" spans="1:2">
      <c r="A748" s="31">
        <v>34284</v>
      </c>
      <c r="B748">
        <v>24.395067</v>
      </c>
    </row>
    <row r="749" spans="1:2">
      <c r="A749" s="31">
        <v>34285</v>
      </c>
      <c r="B749">
        <v>24.395067</v>
      </c>
    </row>
    <row r="750" spans="1:2">
      <c r="A750" s="31">
        <v>34288</v>
      </c>
      <c r="B750">
        <v>24.395067</v>
      </c>
    </row>
    <row r="751" spans="1:2">
      <c r="A751" s="31">
        <v>34289</v>
      </c>
      <c r="B751">
        <v>25.039873</v>
      </c>
    </row>
    <row r="752" spans="1:2">
      <c r="A752" s="31">
        <v>34290</v>
      </c>
      <c r="B752">
        <v>25.039873</v>
      </c>
    </row>
    <row r="753" spans="1:2">
      <c r="A753" s="31">
        <v>34291</v>
      </c>
      <c r="B753">
        <v>25.254814</v>
      </c>
    </row>
    <row r="754" spans="1:2">
      <c r="A754" s="31">
        <v>34292</v>
      </c>
      <c r="B754">
        <v>25.362272</v>
      </c>
    </row>
    <row r="755" spans="1:2">
      <c r="A755" s="31">
        <v>34295</v>
      </c>
      <c r="B755">
        <v>25.147345</v>
      </c>
    </row>
    <row r="756" spans="1:2">
      <c r="A756" s="31">
        <v>34296</v>
      </c>
      <c r="B756">
        <v>24.932417</v>
      </c>
    </row>
    <row r="757" spans="1:2">
      <c r="A757" s="31">
        <v>34297</v>
      </c>
      <c r="B757">
        <v>24.502541</v>
      </c>
    </row>
    <row r="758" spans="1:2">
      <c r="A758" s="31">
        <v>34298</v>
      </c>
      <c r="B758">
        <v>24.502541</v>
      </c>
    </row>
    <row r="759" spans="1:2">
      <c r="A759" s="31">
        <v>34299</v>
      </c>
      <c r="B759">
        <v>25.362272</v>
      </c>
    </row>
    <row r="760" spans="1:2">
      <c r="A760" s="31">
        <v>34302</v>
      </c>
      <c r="B760">
        <v>25.362272</v>
      </c>
    </row>
    <row r="761" spans="1:2">
      <c r="A761" s="31">
        <v>34303</v>
      </c>
      <c r="B761">
        <v>25.362272</v>
      </c>
    </row>
    <row r="762" spans="1:2">
      <c r="A762" s="31">
        <v>34304</v>
      </c>
      <c r="B762">
        <v>26.222015</v>
      </c>
    </row>
    <row r="763" spans="1:2">
      <c r="A763" s="31">
        <v>34305</v>
      </c>
      <c r="B763">
        <v>27.51162</v>
      </c>
    </row>
    <row r="764" spans="1:2">
      <c r="A764" s="31">
        <v>34306</v>
      </c>
      <c r="B764">
        <v>27.51162</v>
      </c>
    </row>
    <row r="765" spans="1:2">
      <c r="A765" s="31">
        <v>34309</v>
      </c>
      <c r="B765">
        <v>27.08176</v>
      </c>
    </row>
    <row r="766" spans="1:2">
      <c r="A766" s="31">
        <v>34310</v>
      </c>
      <c r="B766">
        <v>28.801231</v>
      </c>
    </row>
    <row r="767" spans="1:2">
      <c r="A767" s="31">
        <v>34311</v>
      </c>
      <c r="B767">
        <v>29.446033</v>
      </c>
    </row>
    <row r="768" spans="1:2">
      <c r="A768" s="31">
        <v>34312</v>
      </c>
      <c r="B768">
        <v>29.231092</v>
      </c>
    </row>
    <row r="769" spans="1:2">
      <c r="A769" s="31">
        <v>34313</v>
      </c>
      <c r="B769">
        <v>30.090834</v>
      </c>
    </row>
    <row r="770" spans="1:2">
      <c r="A770" s="31">
        <v>34316</v>
      </c>
      <c r="B770">
        <v>31.595383</v>
      </c>
    </row>
    <row r="771" spans="1:2">
      <c r="A771" s="31">
        <v>34317</v>
      </c>
      <c r="B771">
        <v>31.595383</v>
      </c>
    </row>
    <row r="772" spans="1:2">
      <c r="A772" s="31">
        <v>34318</v>
      </c>
      <c r="B772">
        <v>31.595383</v>
      </c>
    </row>
    <row r="773" spans="1:2">
      <c r="A773" s="31">
        <v>34319</v>
      </c>
      <c r="B773">
        <v>31.595383</v>
      </c>
    </row>
    <row r="774" spans="1:2">
      <c r="A774" s="31">
        <v>34320</v>
      </c>
      <c r="B774">
        <v>31.595383</v>
      </c>
    </row>
    <row r="775" spans="1:2">
      <c r="A775" s="31">
        <v>34323</v>
      </c>
      <c r="B775">
        <v>31.595383</v>
      </c>
    </row>
    <row r="776" spans="1:2">
      <c r="A776" s="31">
        <v>34324</v>
      </c>
      <c r="B776">
        <v>31.595383</v>
      </c>
    </row>
    <row r="777" spans="1:2">
      <c r="A777" s="31">
        <v>34325</v>
      </c>
      <c r="B777">
        <v>31.595383</v>
      </c>
    </row>
    <row r="778" spans="1:2">
      <c r="A778" s="31">
        <v>34326</v>
      </c>
      <c r="B778">
        <v>31.595383</v>
      </c>
    </row>
    <row r="779" spans="1:2">
      <c r="A779" s="31">
        <v>34327</v>
      </c>
      <c r="B779">
        <v>30.090834</v>
      </c>
    </row>
    <row r="780" spans="1:2">
      <c r="A780" s="31">
        <v>34330</v>
      </c>
      <c r="B780">
        <v>30.090834</v>
      </c>
    </row>
    <row r="781" spans="1:2">
      <c r="A781" s="31">
        <v>34331</v>
      </c>
      <c r="B781">
        <v>30.090834</v>
      </c>
    </row>
    <row r="782" spans="1:2">
      <c r="A782" s="31">
        <v>34332</v>
      </c>
      <c r="B782">
        <v>30.090834</v>
      </c>
    </row>
    <row r="783" spans="1:2">
      <c r="A783" s="31">
        <v>34333</v>
      </c>
      <c r="B783">
        <v>30.090834</v>
      </c>
    </row>
    <row r="784" spans="1:2">
      <c r="A784" s="31">
        <v>34334</v>
      </c>
      <c r="B784">
        <v>30.090834</v>
      </c>
    </row>
    <row r="785" spans="1:2">
      <c r="A785" s="31">
        <v>34337</v>
      </c>
      <c r="B785">
        <v>31.380449</v>
      </c>
    </row>
    <row r="786" spans="1:2">
      <c r="A786" s="31">
        <v>34338</v>
      </c>
      <c r="B786">
        <v>32.025249</v>
      </c>
    </row>
    <row r="787" spans="1:2">
      <c r="A787" s="31">
        <v>34339</v>
      </c>
      <c r="B787">
        <v>31.595383</v>
      </c>
    </row>
    <row r="788" spans="1:2">
      <c r="A788" s="31">
        <v>34340</v>
      </c>
      <c r="B788">
        <v>33.099915</v>
      </c>
    </row>
    <row r="789" spans="1:2">
      <c r="A789" s="31">
        <v>34341</v>
      </c>
      <c r="B789">
        <v>35.67915</v>
      </c>
    </row>
    <row r="790" spans="1:2">
      <c r="A790" s="31">
        <v>34344</v>
      </c>
      <c r="B790">
        <v>37.183678</v>
      </c>
    </row>
    <row r="791" spans="1:2">
      <c r="A791" s="31">
        <v>34345</v>
      </c>
      <c r="B791">
        <v>38.473293</v>
      </c>
    </row>
    <row r="792" spans="1:2">
      <c r="A792" s="31">
        <v>34346</v>
      </c>
      <c r="B792">
        <v>39.547962</v>
      </c>
    </row>
    <row r="793" spans="1:2">
      <c r="A793" s="31">
        <v>34347</v>
      </c>
      <c r="B793">
        <v>38.688221</v>
      </c>
    </row>
    <row r="794" spans="1:2">
      <c r="A794" s="31">
        <v>34348</v>
      </c>
      <c r="B794">
        <v>39.118092</v>
      </c>
    </row>
    <row r="795" spans="1:2">
      <c r="A795" s="31">
        <v>34351</v>
      </c>
      <c r="B795">
        <v>38.258347</v>
      </c>
    </row>
    <row r="796" spans="1:2">
      <c r="A796" s="31">
        <v>34352</v>
      </c>
      <c r="B796">
        <v>37.828472</v>
      </c>
    </row>
    <row r="797" spans="1:2">
      <c r="A797" s="31">
        <v>34353</v>
      </c>
      <c r="B797">
        <v>36.96875</v>
      </c>
    </row>
    <row r="798" spans="1:2">
      <c r="A798" s="31">
        <v>34354</v>
      </c>
      <c r="B798">
        <v>36.538879</v>
      </c>
    </row>
    <row r="799" spans="1:2">
      <c r="A799" s="31">
        <v>34355</v>
      </c>
      <c r="B799">
        <v>36.538879</v>
      </c>
    </row>
    <row r="800" spans="1:2">
      <c r="A800" s="31">
        <v>34358</v>
      </c>
      <c r="B800">
        <v>37.828472</v>
      </c>
    </row>
    <row r="801" spans="1:2">
      <c r="A801" s="31">
        <v>34359</v>
      </c>
      <c r="B801">
        <v>39.547962</v>
      </c>
    </row>
    <row r="802" spans="1:2">
      <c r="A802" s="31">
        <v>34360</v>
      </c>
      <c r="B802">
        <v>39.547962</v>
      </c>
    </row>
    <row r="803" spans="1:2">
      <c r="A803" s="31">
        <v>34361</v>
      </c>
      <c r="B803">
        <v>39.547962</v>
      </c>
    </row>
    <row r="804" spans="1:2">
      <c r="A804" s="31">
        <v>34362</v>
      </c>
      <c r="B804">
        <v>39.655415</v>
      </c>
    </row>
    <row r="805" spans="1:2">
      <c r="A805" s="31">
        <v>34365</v>
      </c>
      <c r="B805">
        <v>38.903152</v>
      </c>
    </row>
    <row r="806" spans="1:2">
      <c r="A806" s="31">
        <v>34366</v>
      </c>
      <c r="B806">
        <v>38.580753</v>
      </c>
    </row>
    <row r="807" spans="1:2">
      <c r="A807" s="31">
        <v>34367</v>
      </c>
      <c r="B807">
        <v>39.547962</v>
      </c>
    </row>
    <row r="808" spans="1:2">
      <c r="A808" s="31">
        <v>34368</v>
      </c>
      <c r="B808">
        <v>37.828472</v>
      </c>
    </row>
    <row r="809" spans="1:2">
      <c r="A809" s="31">
        <v>34369</v>
      </c>
      <c r="B809">
        <v>37.398605</v>
      </c>
    </row>
    <row r="810" spans="1:2">
      <c r="A810" s="31">
        <v>34372</v>
      </c>
      <c r="B810">
        <v>39.118092</v>
      </c>
    </row>
    <row r="811" spans="1:2">
      <c r="A811" s="31">
        <v>34373</v>
      </c>
      <c r="B811">
        <v>40.622635</v>
      </c>
    </row>
    <row r="812" spans="1:2">
      <c r="A812" s="31">
        <v>34374</v>
      </c>
      <c r="B812">
        <v>39.655415</v>
      </c>
    </row>
    <row r="813" spans="1:2">
      <c r="A813" s="31">
        <v>34375</v>
      </c>
      <c r="B813">
        <v>39.547962</v>
      </c>
    </row>
    <row r="814" spans="1:2">
      <c r="A814" s="31">
        <v>34376</v>
      </c>
      <c r="B814">
        <v>38.258347</v>
      </c>
    </row>
    <row r="815" spans="1:2">
      <c r="A815" s="31">
        <v>34379</v>
      </c>
      <c r="B815">
        <v>37.398605</v>
      </c>
    </row>
    <row r="816" spans="1:2">
      <c r="A816" s="31">
        <v>34380</v>
      </c>
      <c r="B816">
        <v>36.96875</v>
      </c>
    </row>
    <row r="817" spans="1:2">
      <c r="A817" s="31">
        <v>34381</v>
      </c>
      <c r="B817">
        <v>36.646351</v>
      </c>
    </row>
    <row r="818" spans="1:2">
      <c r="A818" s="31">
        <v>34382</v>
      </c>
      <c r="B818">
        <v>37.07621</v>
      </c>
    </row>
    <row r="819" spans="1:2">
      <c r="A819" s="31">
        <v>34383</v>
      </c>
      <c r="B819">
        <v>37.398605</v>
      </c>
    </row>
    <row r="820" spans="1:2">
      <c r="A820" s="31">
        <v>34386</v>
      </c>
      <c r="B820">
        <v>40.192764</v>
      </c>
    </row>
    <row r="821" spans="1:2">
      <c r="A821" s="31">
        <v>34387</v>
      </c>
      <c r="B821">
        <v>40.622635</v>
      </c>
    </row>
    <row r="822" spans="1:2">
      <c r="A822" s="31">
        <v>34388</v>
      </c>
      <c r="B822">
        <v>38.688221</v>
      </c>
    </row>
    <row r="823" spans="1:2">
      <c r="A823" s="31">
        <v>34389</v>
      </c>
      <c r="B823">
        <v>43.416786</v>
      </c>
    </row>
    <row r="824" spans="1:2">
      <c r="A824" s="31">
        <v>34390</v>
      </c>
      <c r="B824">
        <v>46.855728</v>
      </c>
    </row>
    <row r="825" spans="1:2">
      <c r="A825" s="31">
        <v>34393</v>
      </c>
      <c r="B825">
        <v>48.145332</v>
      </c>
    </row>
    <row r="826" spans="1:2">
      <c r="A826" s="31">
        <v>34394</v>
      </c>
      <c r="B826">
        <v>45.566124</v>
      </c>
    </row>
    <row r="827" spans="1:2">
      <c r="A827" s="31">
        <v>34395</v>
      </c>
      <c r="B827">
        <v>44.706387</v>
      </c>
    </row>
    <row r="828" spans="1:2">
      <c r="A828" s="31">
        <v>34396</v>
      </c>
      <c r="B828">
        <v>43.846653</v>
      </c>
    </row>
    <row r="829" spans="1:2">
      <c r="A829" s="31">
        <v>34397</v>
      </c>
      <c r="B829">
        <v>41.6973</v>
      </c>
    </row>
    <row r="830" spans="1:2">
      <c r="A830" s="31">
        <v>34400</v>
      </c>
      <c r="B830">
        <v>41.052498</v>
      </c>
    </row>
    <row r="831" spans="1:2">
      <c r="A831" s="31">
        <v>34401</v>
      </c>
      <c r="B831">
        <v>42.771976</v>
      </c>
    </row>
    <row r="832" spans="1:2">
      <c r="A832" s="31">
        <v>34402</v>
      </c>
      <c r="B832">
        <v>42.34211</v>
      </c>
    </row>
    <row r="833" spans="1:2">
      <c r="A833" s="31">
        <v>34403</v>
      </c>
      <c r="B833">
        <v>42.34211</v>
      </c>
    </row>
    <row r="834" spans="1:2">
      <c r="A834" s="31">
        <v>34404</v>
      </c>
      <c r="B834">
        <v>42.127171</v>
      </c>
    </row>
    <row r="835" spans="1:2">
      <c r="A835" s="31">
        <v>34407</v>
      </c>
      <c r="B835">
        <v>42.127171</v>
      </c>
    </row>
    <row r="836" spans="1:2">
      <c r="A836" s="31">
        <v>34408</v>
      </c>
      <c r="B836">
        <v>42.127171</v>
      </c>
    </row>
    <row r="837" spans="1:2">
      <c r="A837" s="31">
        <v>34409</v>
      </c>
      <c r="B837">
        <v>42.127171</v>
      </c>
    </row>
    <row r="838" spans="1:2">
      <c r="A838" s="31">
        <v>34410</v>
      </c>
      <c r="B838">
        <v>42.127171</v>
      </c>
    </row>
    <row r="839" spans="1:2">
      <c r="A839" s="31">
        <v>34411</v>
      </c>
      <c r="B839">
        <v>41.267437</v>
      </c>
    </row>
    <row r="840" spans="1:2">
      <c r="A840" s="31">
        <v>34414</v>
      </c>
      <c r="B840">
        <v>41.267437</v>
      </c>
    </row>
    <row r="841" spans="1:2">
      <c r="A841" s="31">
        <v>34415</v>
      </c>
      <c r="B841">
        <v>40.407707</v>
      </c>
    </row>
    <row r="842" spans="1:2">
      <c r="A842" s="31">
        <v>34416</v>
      </c>
      <c r="B842">
        <v>39.547962</v>
      </c>
    </row>
    <row r="843" spans="1:2">
      <c r="A843" s="31">
        <v>34417</v>
      </c>
      <c r="B843">
        <v>39.118092</v>
      </c>
    </row>
    <row r="844" spans="1:2">
      <c r="A844" s="31">
        <v>34418</v>
      </c>
      <c r="B844">
        <v>38.688221</v>
      </c>
    </row>
    <row r="845" spans="1:2">
      <c r="A845" s="31">
        <v>34421</v>
      </c>
      <c r="B845">
        <v>39.118092</v>
      </c>
    </row>
    <row r="846" spans="1:2">
      <c r="A846" s="31">
        <v>34422</v>
      </c>
      <c r="B846">
        <v>39.762886</v>
      </c>
    </row>
    <row r="847" spans="1:2">
      <c r="A847" s="31">
        <v>34423</v>
      </c>
      <c r="B847">
        <v>40.407707</v>
      </c>
    </row>
    <row r="848" spans="1:2">
      <c r="A848" s="31">
        <v>34424</v>
      </c>
      <c r="B848">
        <v>40.407707</v>
      </c>
    </row>
    <row r="849" spans="1:2">
      <c r="A849" s="31">
        <v>34425</v>
      </c>
      <c r="B849">
        <v>40.407707</v>
      </c>
    </row>
    <row r="850" spans="1:2">
      <c r="A850" s="31">
        <v>34428</v>
      </c>
      <c r="B850">
        <v>39.977829</v>
      </c>
    </row>
    <row r="851" spans="1:2">
      <c r="A851" s="31">
        <v>34429</v>
      </c>
      <c r="B851">
        <v>39.547962</v>
      </c>
    </row>
    <row r="852" spans="1:2">
      <c r="A852" s="31">
        <v>34430</v>
      </c>
      <c r="B852">
        <v>40.407707</v>
      </c>
    </row>
    <row r="853" spans="1:2">
      <c r="A853" s="31">
        <v>34431</v>
      </c>
      <c r="B853">
        <v>39.977829</v>
      </c>
    </row>
    <row r="854" spans="1:2">
      <c r="A854" s="31">
        <v>34432</v>
      </c>
      <c r="B854">
        <v>40.192764</v>
      </c>
    </row>
    <row r="855" spans="1:2">
      <c r="A855" s="31">
        <v>34435</v>
      </c>
      <c r="B855">
        <v>40.192764</v>
      </c>
    </row>
    <row r="856" spans="1:2">
      <c r="A856" s="31">
        <v>34436</v>
      </c>
      <c r="B856">
        <v>41.6973</v>
      </c>
    </row>
    <row r="857" spans="1:2">
      <c r="A857" s="31">
        <v>34437</v>
      </c>
      <c r="B857">
        <v>41.482368</v>
      </c>
    </row>
    <row r="858" spans="1:2">
      <c r="A858" s="31">
        <v>34438</v>
      </c>
      <c r="B858">
        <v>41.482368</v>
      </c>
    </row>
    <row r="859" spans="1:2">
      <c r="A859" s="31">
        <v>34439</v>
      </c>
      <c r="B859">
        <v>40.407707</v>
      </c>
    </row>
    <row r="860" spans="1:2">
      <c r="A860" s="31">
        <v>34442</v>
      </c>
      <c r="B860">
        <v>39.977829</v>
      </c>
    </row>
    <row r="861" spans="1:2">
      <c r="A861" s="31">
        <v>34443</v>
      </c>
      <c r="B861">
        <v>39.547962</v>
      </c>
    </row>
    <row r="862" spans="1:2">
      <c r="A862" s="31">
        <v>34444</v>
      </c>
      <c r="B862">
        <v>39.547962</v>
      </c>
    </row>
    <row r="863" spans="1:2">
      <c r="A863" s="31">
        <v>34445</v>
      </c>
      <c r="B863">
        <v>39.118092</v>
      </c>
    </row>
    <row r="864" spans="1:2">
      <c r="A864" s="31">
        <v>34446</v>
      </c>
      <c r="B864">
        <v>39.333023</v>
      </c>
    </row>
    <row r="865" spans="1:2">
      <c r="A865" s="31">
        <v>34449</v>
      </c>
      <c r="B865">
        <v>39.547962</v>
      </c>
    </row>
    <row r="866" spans="1:2">
      <c r="A866" s="31">
        <v>34450</v>
      </c>
      <c r="B866">
        <v>38.903152</v>
      </c>
    </row>
    <row r="867" spans="1:2">
      <c r="A867" s="31">
        <v>34451</v>
      </c>
      <c r="B867">
        <v>39.333023</v>
      </c>
    </row>
    <row r="868" spans="1:2">
      <c r="A868" s="31">
        <v>34452</v>
      </c>
      <c r="B868">
        <v>38.903152</v>
      </c>
    </row>
    <row r="869" spans="1:2">
      <c r="A869" s="31">
        <v>34453</v>
      </c>
      <c r="B869">
        <v>39.118092</v>
      </c>
    </row>
    <row r="870" spans="1:2">
      <c r="A870" s="31">
        <v>34456</v>
      </c>
      <c r="B870">
        <v>39.333023</v>
      </c>
    </row>
    <row r="871" spans="1:2">
      <c r="A871" s="31">
        <v>34457</v>
      </c>
      <c r="B871">
        <v>39.440495</v>
      </c>
    </row>
    <row r="872" spans="1:2">
      <c r="A872" s="31">
        <v>34458</v>
      </c>
      <c r="B872">
        <v>39.547962</v>
      </c>
    </row>
    <row r="873" spans="1:2">
      <c r="A873" s="31">
        <v>34459</v>
      </c>
      <c r="B873">
        <v>40.622635</v>
      </c>
    </row>
    <row r="874" spans="1:2">
      <c r="A874" s="31">
        <v>34460</v>
      </c>
      <c r="B874">
        <v>42.127171</v>
      </c>
    </row>
    <row r="875" spans="1:2">
      <c r="A875" s="31">
        <v>34463</v>
      </c>
      <c r="B875">
        <v>42.771976</v>
      </c>
    </row>
    <row r="876" spans="1:2">
      <c r="A876" s="31">
        <v>34464</v>
      </c>
      <c r="B876">
        <v>42.986916</v>
      </c>
    </row>
    <row r="877" spans="1:2">
      <c r="A877" s="31">
        <v>34465</v>
      </c>
      <c r="B877">
        <v>43.631714</v>
      </c>
    </row>
    <row r="878" spans="1:2">
      <c r="A878" s="31">
        <v>34466</v>
      </c>
      <c r="B878">
        <v>43.631714</v>
      </c>
    </row>
    <row r="879" spans="1:2">
      <c r="A879" s="31">
        <v>34467</v>
      </c>
      <c r="B879">
        <v>44.276512</v>
      </c>
    </row>
    <row r="880" spans="1:2">
      <c r="A880" s="31">
        <v>34470</v>
      </c>
      <c r="B880">
        <v>44.921326</v>
      </c>
    </row>
    <row r="881" spans="1:2">
      <c r="A881" s="31">
        <v>34471</v>
      </c>
      <c r="B881">
        <v>44.061588</v>
      </c>
    </row>
    <row r="882" spans="1:2">
      <c r="A882" s="31">
        <v>34472</v>
      </c>
      <c r="B882">
        <v>44.276512</v>
      </c>
    </row>
    <row r="883" spans="1:2">
      <c r="A883" s="31">
        <v>34473</v>
      </c>
      <c r="B883">
        <v>44.276512</v>
      </c>
    </row>
    <row r="884" spans="1:2">
      <c r="A884" s="31">
        <v>34474</v>
      </c>
      <c r="B884">
        <v>43.631714</v>
      </c>
    </row>
    <row r="885" spans="1:2">
      <c r="A885" s="31">
        <v>34477</v>
      </c>
      <c r="B885">
        <v>43.416786</v>
      </c>
    </row>
    <row r="886" spans="1:2">
      <c r="A886" s="31">
        <v>34478</v>
      </c>
      <c r="B886">
        <v>43.201851</v>
      </c>
    </row>
    <row r="887" spans="1:2">
      <c r="A887" s="31">
        <v>34479</v>
      </c>
      <c r="B887">
        <v>43.201851</v>
      </c>
    </row>
    <row r="888" spans="1:2">
      <c r="A888" s="31">
        <v>34480</v>
      </c>
      <c r="B888">
        <v>43.309311</v>
      </c>
    </row>
    <row r="889" spans="1:2">
      <c r="A889" s="31">
        <v>34481</v>
      </c>
      <c r="B889">
        <v>44.813862</v>
      </c>
    </row>
    <row r="890" spans="1:2">
      <c r="A890" s="31">
        <v>34484</v>
      </c>
      <c r="B890">
        <v>44.383987</v>
      </c>
    </row>
    <row r="891" spans="1:2">
      <c r="A891" s="31">
        <v>34485</v>
      </c>
      <c r="B891">
        <v>43.631714</v>
      </c>
    </row>
    <row r="892" spans="1:2">
      <c r="A892" s="31">
        <v>34486</v>
      </c>
      <c r="B892">
        <v>43.631714</v>
      </c>
    </row>
    <row r="893" spans="1:2">
      <c r="A893" s="31">
        <v>34487</v>
      </c>
      <c r="B893">
        <v>44.706387</v>
      </c>
    </row>
    <row r="894" spans="1:2">
      <c r="A894" s="31">
        <v>34488</v>
      </c>
      <c r="B894">
        <v>45.91935</v>
      </c>
    </row>
    <row r="895" spans="1:2">
      <c r="A895" s="31">
        <v>34491</v>
      </c>
      <c r="B895">
        <v>45.486156</v>
      </c>
    </row>
    <row r="896" spans="1:2">
      <c r="A896" s="31">
        <v>34492</v>
      </c>
      <c r="B896">
        <v>44.619747</v>
      </c>
    </row>
    <row r="897" spans="1:2">
      <c r="A897" s="31">
        <v>34493</v>
      </c>
      <c r="B897">
        <v>44.403149</v>
      </c>
    </row>
    <row r="898" spans="1:2">
      <c r="A898" s="31">
        <v>34494</v>
      </c>
      <c r="B898">
        <v>44.836349</v>
      </c>
    </row>
    <row r="899" spans="1:2">
      <c r="A899" s="31">
        <v>34495</v>
      </c>
      <c r="B899">
        <v>44.836349</v>
      </c>
    </row>
    <row r="900" spans="1:2">
      <c r="A900" s="31">
        <v>34498</v>
      </c>
      <c r="B900">
        <v>44.403149</v>
      </c>
    </row>
    <row r="901" spans="1:2">
      <c r="A901" s="31">
        <v>34499</v>
      </c>
      <c r="B901">
        <v>43.753342</v>
      </c>
    </row>
    <row r="902" spans="1:2">
      <c r="A902" s="31">
        <v>34500</v>
      </c>
      <c r="B902">
        <v>43.96994</v>
      </c>
    </row>
    <row r="903" spans="1:2">
      <c r="A903" s="31">
        <v>34501</v>
      </c>
      <c r="B903">
        <v>44.403149</v>
      </c>
    </row>
    <row r="904" spans="1:2">
      <c r="A904" s="31">
        <v>34502</v>
      </c>
      <c r="B904">
        <v>45.269558</v>
      </c>
    </row>
    <row r="905" spans="1:2">
      <c r="A905" s="31">
        <v>34505</v>
      </c>
      <c r="B905">
        <v>46.569149</v>
      </c>
    </row>
    <row r="906" spans="1:2">
      <c r="A906" s="31">
        <v>34506</v>
      </c>
      <c r="B906">
        <v>46.569149</v>
      </c>
    </row>
    <row r="907" spans="1:2">
      <c r="A907" s="31">
        <v>34507</v>
      </c>
      <c r="B907">
        <v>46.569149</v>
      </c>
    </row>
    <row r="908" spans="1:2">
      <c r="A908" s="31">
        <v>34508</v>
      </c>
      <c r="B908">
        <v>45.269558</v>
      </c>
    </row>
    <row r="909" spans="1:2">
      <c r="A909" s="31">
        <v>34509</v>
      </c>
      <c r="B909">
        <v>44.403149</v>
      </c>
    </row>
    <row r="910" spans="1:2">
      <c r="A910" s="31">
        <v>34512</v>
      </c>
      <c r="B910">
        <v>43.536751</v>
      </c>
    </row>
    <row r="911" spans="1:2">
      <c r="A911" s="31">
        <v>34513</v>
      </c>
      <c r="B911">
        <v>43.753342</v>
      </c>
    </row>
    <row r="912" spans="1:2">
      <c r="A912" s="31">
        <v>34514</v>
      </c>
      <c r="B912">
        <v>42.020535</v>
      </c>
    </row>
    <row r="913" spans="1:2">
      <c r="A913" s="31">
        <v>34515</v>
      </c>
      <c r="B913">
        <v>42.237141</v>
      </c>
    </row>
    <row r="914" spans="1:2">
      <c r="A914" s="31">
        <v>34516</v>
      </c>
      <c r="B914">
        <v>42.453732</v>
      </c>
    </row>
    <row r="915" spans="1:2">
      <c r="A915" s="31">
        <v>34519</v>
      </c>
      <c r="B915">
        <v>42.020535</v>
      </c>
    </row>
    <row r="916" spans="1:2">
      <c r="A916" s="31">
        <v>34520</v>
      </c>
      <c r="B916">
        <v>41.370735</v>
      </c>
    </row>
    <row r="917" spans="1:2">
      <c r="A917" s="31">
        <v>34521</v>
      </c>
      <c r="B917">
        <v>41.587341</v>
      </c>
    </row>
    <row r="918" spans="1:2">
      <c r="A918" s="31">
        <v>34522</v>
      </c>
      <c r="B918">
        <v>41.587341</v>
      </c>
    </row>
    <row r="919" spans="1:2">
      <c r="A919" s="31">
        <v>34523</v>
      </c>
      <c r="B919">
        <v>41.80394</v>
      </c>
    </row>
    <row r="920" spans="1:2">
      <c r="A920" s="31">
        <v>34526</v>
      </c>
      <c r="B920">
        <v>42.020535</v>
      </c>
    </row>
    <row r="921" spans="1:2">
      <c r="A921" s="31">
        <v>34527</v>
      </c>
      <c r="B921">
        <v>42.020535</v>
      </c>
    </row>
    <row r="922" spans="1:2">
      <c r="A922" s="31">
        <v>34528</v>
      </c>
      <c r="B922">
        <v>42.020535</v>
      </c>
    </row>
    <row r="923" spans="1:2">
      <c r="A923" s="31">
        <v>34529</v>
      </c>
      <c r="B923">
        <v>42.020535</v>
      </c>
    </row>
    <row r="924" spans="1:2">
      <c r="A924" s="31">
        <v>34530</v>
      </c>
      <c r="B924">
        <v>40.937538</v>
      </c>
    </row>
    <row r="925" spans="1:2">
      <c r="A925" s="31">
        <v>34533</v>
      </c>
      <c r="B925">
        <v>38.771534</v>
      </c>
    </row>
    <row r="926" spans="1:2">
      <c r="A926" s="31">
        <v>34534</v>
      </c>
      <c r="B926">
        <v>40.504333</v>
      </c>
    </row>
    <row r="927" spans="1:2">
      <c r="A927" s="31">
        <v>34535</v>
      </c>
      <c r="B927">
        <v>40.287739</v>
      </c>
    </row>
    <row r="928" spans="1:2">
      <c r="A928" s="31">
        <v>34536</v>
      </c>
      <c r="B928">
        <v>40.071114</v>
      </c>
    </row>
    <row r="929" spans="1:2">
      <c r="A929" s="31">
        <v>34537</v>
      </c>
      <c r="B929">
        <v>39.962826</v>
      </c>
    </row>
    <row r="930" spans="1:2">
      <c r="A930" s="31">
        <v>34540</v>
      </c>
      <c r="B930">
        <v>39.85453</v>
      </c>
    </row>
    <row r="931" spans="1:2">
      <c r="A931" s="31">
        <v>34541</v>
      </c>
      <c r="B931">
        <v>40.027821</v>
      </c>
    </row>
    <row r="932" spans="1:2">
      <c r="A932" s="31">
        <v>34542</v>
      </c>
      <c r="B932">
        <v>40.071114</v>
      </c>
    </row>
    <row r="933" spans="1:2">
      <c r="A933" s="31">
        <v>34543</v>
      </c>
      <c r="B933">
        <v>40.287739</v>
      </c>
    </row>
    <row r="934" spans="1:2">
      <c r="A934" s="31">
        <v>34544</v>
      </c>
      <c r="B934">
        <v>42.020535</v>
      </c>
    </row>
    <row r="935" spans="1:2">
      <c r="A935" s="31">
        <v>34547</v>
      </c>
      <c r="B935">
        <v>43.103546</v>
      </c>
    </row>
    <row r="936" spans="1:2">
      <c r="A936" s="31">
        <v>34548</v>
      </c>
      <c r="B936">
        <v>43.42844</v>
      </c>
    </row>
    <row r="937" spans="1:2">
      <c r="A937" s="31">
        <v>34549</v>
      </c>
      <c r="B937">
        <v>43.320145</v>
      </c>
    </row>
    <row r="938" spans="1:2">
      <c r="A938" s="31">
        <v>34550</v>
      </c>
      <c r="B938">
        <v>42.670341</v>
      </c>
    </row>
    <row r="939" spans="1:2">
      <c r="A939" s="31">
        <v>34551</v>
      </c>
      <c r="B939">
        <v>42.670341</v>
      </c>
    </row>
    <row r="940" spans="1:2">
      <c r="A940" s="31">
        <v>34554</v>
      </c>
      <c r="B940">
        <v>42.886936</v>
      </c>
    </row>
    <row r="941" spans="1:2">
      <c r="A941" s="31">
        <v>34555</v>
      </c>
      <c r="B941">
        <v>42.670341</v>
      </c>
    </row>
    <row r="942" spans="1:2">
      <c r="A942" s="31">
        <v>34556</v>
      </c>
      <c r="B942">
        <v>42.886936</v>
      </c>
    </row>
    <row r="943" spans="1:2">
      <c r="A943" s="31">
        <v>34557</v>
      </c>
      <c r="B943">
        <v>42.670341</v>
      </c>
    </row>
    <row r="944" spans="1:2">
      <c r="A944" s="31">
        <v>34558</v>
      </c>
      <c r="B944">
        <v>43.320145</v>
      </c>
    </row>
    <row r="945" spans="1:2">
      <c r="A945" s="31">
        <v>34561</v>
      </c>
      <c r="B945">
        <v>43.320145</v>
      </c>
    </row>
    <row r="946" spans="1:2">
      <c r="A946" s="31">
        <v>34562</v>
      </c>
      <c r="B946">
        <v>43.320145</v>
      </c>
    </row>
    <row r="947" spans="1:2">
      <c r="A947" s="31">
        <v>34563</v>
      </c>
      <c r="B947">
        <v>43.536751</v>
      </c>
    </row>
    <row r="948" spans="1:2">
      <c r="A948" s="31">
        <v>34564</v>
      </c>
      <c r="B948">
        <v>44.403149</v>
      </c>
    </row>
    <row r="949" spans="1:2">
      <c r="A949" s="31">
        <v>34565</v>
      </c>
      <c r="B949">
        <v>43.536751</v>
      </c>
    </row>
    <row r="950" spans="1:2">
      <c r="A950" s="31">
        <v>34568</v>
      </c>
      <c r="B950">
        <v>43.536751</v>
      </c>
    </row>
    <row r="951" spans="1:2">
      <c r="A951" s="31">
        <v>34569</v>
      </c>
      <c r="B951">
        <v>43.536751</v>
      </c>
    </row>
    <row r="952" spans="1:2">
      <c r="A952" s="31">
        <v>34570</v>
      </c>
      <c r="B952">
        <v>43.42844</v>
      </c>
    </row>
    <row r="953" spans="1:2">
      <c r="A953" s="31">
        <v>34571</v>
      </c>
      <c r="B953">
        <v>43.536751</v>
      </c>
    </row>
    <row r="954" spans="1:2">
      <c r="A954" s="31">
        <v>34572</v>
      </c>
      <c r="B954">
        <v>43.536751</v>
      </c>
    </row>
    <row r="955" spans="1:2">
      <c r="A955" s="31">
        <v>34575</v>
      </c>
      <c r="B955">
        <v>45.269558</v>
      </c>
    </row>
    <row r="956" spans="1:2">
      <c r="A956" s="31">
        <v>34576</v>
      </c>
      <c r="B956">
        <v>45.269558</v>
      </c>
    </row>
    <row r="957" spans="1:2">
      <c r="A957" s="31">
        <v>34577</v>
      </c>
      <c r="B957">
        <v>47.652153</v>
      </c>
    </row>
    <row r="958" spans="1:2">
      <c r="A958" s="31">
        <v>34578</v>
      </c>
      <c r="B958">
        <v>47.760452</v>
      </c>
    </row>
    <row r="959" spans="1:2">
      <c r="A959" s="31">
        <v>34579</v>
      </c>
      <c r="B959">
        <v>48.518555</v>
      </c>
    </row>
    <row r="960" spans="1:2">
      <c r="A960" s="31">
        <v>34582</v>
      </c>
      <c r="B960">
        <v>48.951763</v>
      </c>
    </row>
    <row r="961" spans="1:2">
      <c r="A961" s="31">
        <v>34583</v>
      </c>
      <c r="B961">
        <v>48.735165</v>
      </c>
    </row>
    <row r="962" spans="1:2">
      <c r="A962" s="31">
        <v>34584</v>
      </c>
      <c r="B962">
        <v>48.951763</v>
      </c>
    </row>
    <row r="963" spans="1:2">
      <c r="A963" s="31">
        <v>34585</v>
      </c>
      <c r="B963">
        <v>49.384964</v>
      </c>
    </row>
    <row r="964" spans="1:2">
      <c r="A964" s="31">
        <v>34586</v>
      </c>
      <c r="B964">
        <v>49.384964</v>
      </c>
    </row>
    <row r="965" spans="1:2">
      <c r="A965" s="31">
        <v>34589</v>
      </c>
      <c r="B965">
        <v>50.467964</v>
      </c>
    </row>
    <row r="966" spans="1:2">
      <c r="A966" s="31">
        <v>34590</v>
      </c>
      <c r="B966">
        <v>50.034771</v>
      </c>
    </row>
    <row r="967" spans="1:2">
      <c r="A967" s="31">
        <v>34591</v>
      </c>
      <c r="B967">
        <v>50.467964</v>
      </c>
    </row>
    <row r="968" spans="1:2">
      <c r="A968" s="31">
        <v>34592</v>
      </c>
      <c r="B968">
        <v>51.33437</v>
      </c>
    </row>
    <row r="969" spans="1:2">
      <c r="A969" s="31">
        <v>34593</v>
      </c>
      <c r="B969">
        <v>51.76757</v>
      </c>
    </row>
    <row r="970" spans="1:2">
      <c r="A970" s="31">
        <v>34596</v>
      </c>
      <c r="B970">
        <v>50.684566</v>
      </c>
    </row>
    <row r="971" spans="1:2">
      <c r="A971" s="31">
        <v>34597</v>
      </c>
      <c r="B971">
        <v>49.601559</v>
      </c>
    </row>
    <row r="972" spans="1:2">
      <c r="A972" s="31">
        <v>34598</v>
      </c>
      <c r="B972">
        <v>50.034771</v>
      </c>
    </row>
    <row r="973" spans="1:2">
      <c r="A973" s="31">
        <v>34599</v>
      </c>
      <c r="B973">
        <v>49.384964</v>
      </c>
    </row>
    <row r="974" spans="1:2">
      <c r="A974" s="31">
        <v>34600</v>
      </c>
      <c r="B974">
        <v>50.034771</v>
      </c>
    </row>
    <row r="975" spans="1:2">
      <c r="A975" s="31">
        <v>34603</v>
      </c>
      <c r="B975">
        <v>50.034771</v>
      </c>
    </row>
    <row r="976" spans="1:2">
      <c r="A976" s="31">
        <v>34604</v>
      </c>
      <c r="B976">
        <v>48.518555</v>
      </c>
    </row>
    <row r="977" spans="1:2">
      <c r="A977" s="31">
        <v>34605</v>
      </c>
      <c r="B977">
        <v>48.518555</v>
      </c>
    </row>
    <row r="978" spans="1:2">
      <c r="A978" s="31">
        <v>34606</v>
      </c>
      <c r="B978">
        <v>48.301971</v>
      </c>
    </row>
    <row r="979" spans="1:2">
      <c r="A979" s="31">
        <v>34607</v>
      </c>
      <c r="B979">
        <v>48.301971</v>
      </c>
    </row>
    <row r="980" spans="1:2">
      <c r="A980" s="31">
        <v>34610</v>
      </c>
      <c r="B980">
        <v>48.951763</v>
      </c>
    </row>
    <row r="981" spans="1:2">
      <c r="A981" s="31">
        <v>34611</v>
      </c>
      <c r="B981">
        <v>49.384964</v>
      </c>
    </row>
    <row r="982" spans="1:2">
      <c r="A982" s="31">
        <v>34612</v>
      </c>
      <c r="B982">
        <v>49.384964</v>
      </c>
    </row>
    <row r="983" spans="1:2">
      <c r="A983" s="31">
        <v>34613</v>
      </c>
      <c r="B983">
        <v>49.493267</v>
      </c>
    </row>
    <row r="984" spans="1:2">
      <c r="A984" s="31">
        <v>34614</v>
      </c>
      <c r="B984">
        <v>49.601559</v>
      </c>
    </row>
    <row r="985" spans="1:2">
      <c r="A985" s="31">
        <v>34617</v>
      </c>
      <c r="B985">
        <v>49.601559</v>
      </c>
    </row>
    <row r="986" spans="1:2">
      <c r="A986" s="31">
        <v>34618</v>
      </c>
      <c r="B986">
        <v>49.384964</v>
      </c>
    </row>
    <row r="987" spans="1:2">
      <c r="A987" s="31">
        <v>34619</v>
      </c>
      <c r="B987">
        <v>48.518555</v>
      </c>
    </row>
    <row r="988" spans="1:2">
      <c r="A988" s="31">
        <v>34620</v>
      </c>
      <c r="B988">
        <v>48.518555</v>
      </c>
    </row>
    <row r="989" spans="1:2">
      <c r="A989" s="31">
        <v>34621</v>
      </c>
      <c r="B989">
        <v>48.951763</v>
      </c>
    </row>
    <row r="990" spans="1:2">
      <c r="A990" s="31">
        <v>34624</v>
      </c>
      <c r="B990">
        <v>48.951763</v>
      </c>
    </row>
    <row r="991" spans="1:2">
      <c r="A991" s="31">
        <v>34625</v>
      </c>
      <c r="B991">
        <v>48.951763</v>
      </c>
    </row>
    <row r="992" spans="1:2">
      <c r="A992" s="31">
        <v>34626</v>
      </c>
      <c r="B992">
        <v>48.735165</v>
      </c>
    </row>
    <row r="993" spans="1:2">
      <c r="A993" s="31">
        <v>34627</v>
      </c>
      <c r="B993">
        <v>48.518555</v>
      </c>
    </row>
    <row r="994" spans="1:2">
      <c r="A994" s="31">
        <v>34628</v>
      </c>
      <c r="B994">
        <v>48.735165</v>
      </c>
    </row>
    <row r="995" spans="1:2">
      <c r="A995" s="31">
        <v>34631</v>
      </c>
      <c r="B995">
        <v>48.518555</v>
      </c>
    </row>
    <row r="996" spans="1:2">
      <c r="A996" s="31">
        <v>34632</v>
      </c>
      <c r="B996">
        <v>48.518555</v>
      </c>
    </row>
    <row r="997" spans="1:2">
      <c r="A997" s="31">
        <v>34633</v>
      </c>
      <c r="B997">
        <v>48.085361</v>
      </c>
    </row>
    <row r="998" spans="1:2">
      <c r="A998" s="31">
        <v>34634</v>
      </c>
      <c r="B998">
        <v>47.652153</v>
      </c>
    </row>
    <row r="999" spans="1:2">
      <c r="A999" s="31">
        <v>34635</v>
      </c>
      <c r="B999">
        <v>46.785748</v>
      </c>
    </row>
    <row r="1000" spans="1:2">
      <c r="A1000" s="31">
        <v>34638</v>
      </c>
      <c r="B1000">
        <v>46.569149</v>
      </c>
    </row>
    <row r="1001" spans="1:2">
      <c r="A1001" s="31">
        <v>34639</v>
      </c>
      <c r="B1001">
        <v>46.569149</v>
      </c>
    </row>
    <row r="1002" spans="1:2">
      <c r="A1002" s="31">
        <v>34640</v>
      </c>
      <c r="B1002">
        <v>46.569149</v>
      </c>
    </row>
    <row r="1003" spans="1:2">
      <c r="A1003" s="31">
        <v>34641</v>
      </c>
      <c r="B1003">
        <v>46.785748</v>
      </c>
    </row>
    <row r="1004" spans="1:2">
      <c r="A1004" s="31">
        <v>34642</v>
      </c>
      <c r="B1004">
        <v>46.785748</v>
      </c>
    </row>
    <row r="1005" spans="1:2">
      <c r="A1005" s="31">
        <v>34645</v>
      </c>
      <c r="B1005">
        <v>47.218952</v>
      </c>
    </row>
    <row r="1006" spans="1:2">
      <c r="A1006" s="31">
        <v>34646</v>
      </c>
      <c r="B1006">
        <v>47.218952</v>
      </c>
    </row>
    <row r="1007" spans="1:2">
      <c r="A1007" s="31">
        <v>34647</v>
      </c>
      <c r="B1007">
        <v>45.91935</v>
      </c>
    </row>
    <row r="1008" spans="1:2">
      <c r="A1008" s="31">
        <v>34648</v>
      </c>
      <c r="B1008">
        <v>45.91935</v>
      </c>
    </row>
    <row r="1009" spans="1:2">
      <c r="A1009" s="31">
        <v>34649</v>
      </c>
      <c r="B1009">
        <v>45.052948</v>
      </c>
    </row>
    <row r="1010" spans="1:2">
      <c r="A1010" s="31">
        <v>34652</v>
      </c>
      <c r="B1010">
        <v>43.753342</v>
      </c>
    </row>
    <row r="1011" spans="1:2">
      <c r="A1011" s="31">
        <v>34653</v>
      </c>
      <c r="B1011">
        <v>43.320145</v>
      </c>
    </row>
    <row r="1012" spans="1:2">
      <c r="A1012" s="31">
        <v>34654</v>
      </c>
      <c r="B1012">
        <v>45.052948</v>
      </c>
    </row>
    <row r="1013" spans="1:2">
      <c r="A1013" s="31">
        <v>34655</v>
      </c>
      <c r="B1013">
        <v>45.486156</v>
      </c>
    </row>
    <row r="1014" spans="1:2">
      <c r="A1014" s="31">
        <v>34656</v>
      </c>
      <c r="B1014">
        <v>45.486156</v>
      </c>
    </row>
    <row r="1015" spans="1:2">
      <c r="A1015" s="31">
        <v>34659</v>
      </c>
      <c r="B1015">
        <v>45.486156</v>
      </c>
    </row>
    <row r="1016" spans="1:2">
      <c r="A1016" s="31">
        <v>34660</v>
      </c>
      <c r="B1016">
        <v>44.619747</v>
      </c>
    </row>
    <row r="1017" spans="1:2">
      <c r="A1017" s="31">
        <v>34661</v>
      </c>
      <c r="B1017">
        <v>43.320145</v>
      </c>
    </row>
    <row r="1018" spans="1:2">
      <c r="A1018" s="31">
        <v>34662</v>
      </c>
      <c r="B1018">
        <v>43.753342</v>
      </c>
    </row>
    <row r="1019" spans="1:2">
      <c r="A1019" s="31">
        <v>34663</v>
      </c>
      <c r="B1019">
        <v>44.619747</v>
      </c>
    </row>
    <row r="1020" spans="1:2">
      <c r="A1020" s="31">
        <v>34666</v>
      </c>
      <c r="B1020">
        <v>44.619747</v>
      </c>
    </row>
    <row r="1021" spans="1:2">
      <c r="A1021" s="31">
        <v>34667</v>
      </c>
      <c r="B1021">
        <v>44.836349</v>
      </c>
    </row>
    <row r="1022" spans="1:2">
      <c r="A1022" s="31">
        <v>34668</v>
      </c>
      <c r="B1022">
        <v>44.403149</v>
      </c>
    </row>
    <row r="1023" spans="1:2">
      <c r="A1023" s="31">
        <v>34669</v>
      </c>
      <c r="B1023">
        <v>44.619747</v>
      </c>
    </row>
    <row r="1024" spans="1:2">
      <c r="A1024" s="31">
        <v>34670</v>
      </c>
      <c r="B1024">
        <v>44.403149</v>
      </c>
    </row>
    <row r="1025" spans="1:2">
      <c r="A1025" s="31">
        <v>34673</v>
      </c>
      <c r="B1025">
        <v>44.186546</v>
      </c>
    </row>
    <row r="1026" spans="1:2">
      <c r="A1026" s="31">
        <v>34674</v>
      </c>
      <c r="B1026">
        <v>43.536751</v>
      </c>
    </row>
    <row r="1027" spans="1:2">
      <c r="A1027" s="31">
        <v>34675</v>
      </c>
      <c r="B1027">
        <v>43.536751</v>
      </c>
    </row>
    <row r="1028" spans="1:2">
      <c r="A1028" s="31">
        <v>34676</v>
      </c>
      <c r="B1028">
        <v>42.670341</v>
      </c>
    </row>
    <row r="1029" spans="1:2">
      <c r="A1029" s="31">
        <v>34677</v>
      </c>
      <c r="B1029">
        <v>43.753342</v>
      </c>
    </row>
    <row r="1030" spans="1:2">
      <c r="A1030" s="31">
        <v>34680</v>
      </c>
      <c r="B1030">
        <v>43.536751</v>
      </c>
    </row>
    <row r="1031" spans="1:2">
      <c r="A1031" s="31">
        <v>34681</v>
      </c>
      <c r="B1031">
        <v>43.320145</v>
      </c>
    </row>
    <row r="1032" spans="1:2">
      <c r="A1032" s="31">
        <v>34682</v>
      </c>
      <c r="B1032">
        <v>44.403149</v>
      </c>
    </row>
    <row r="1033" spans="1:2">
      <c r="A1033" s="31">
        <v>34683</v>
      </c>
      <c r="B1033">
        <v>45.37785</v>
      </c>
    </row>
    <row r="1034" spans="1:2">
      <c r="A1034" s="31">
        <v>34684</v>
      </c>
      <c r="B1034">
        <v>45.91935</v>
      </c>
    </row>
    <row r="1035" spans="1:2">
      <c r="A1035" s="31">
        <v>34687</v>
      </c>
      <c r="B1035">
        <v>45.486156</v>
      </c>
    </row>
    <row r="1036" spans="1:2">
      <c r="A1036" s="31">
        <v>34688</v>
      </c>
      <c r="B1036">
        <v>44.836349</v>
      </c>
    </row>
    <row r="1037" spans="1:2">
      <c r="A1037" s="31">
        <v>34689</v>
      </c>
      <c r="B1037">
        <v>44.619747</v>
      </c>
    </row>
    <row r="1038" spans="1:2">
      <c r="A1038" s="31">
        <v>34690</v>
      </c>
      <c r="B1038">
        <v>45.052948</v>
      </c>
    </row>
    <row r="1039" spans="1:2">
      <c r="A1039" s="31">
        <v>34691</v>
      </c>
      <c r="B1039">
        <v>45.486156</v>
      </c>
    </row>
    <row r="1040" spans="1:2">
      <c r="A1040" s="31">
        <v>34694</v>
      </c>
      <c r="B1040">
        <v>45.486156</v>
      </c>
    </row>
    <row r="1041" spans="1:2">
      <c r="A1041" s="31">
        <v>34695</v>
      </c>
      <c r="B1041">
        <v>45.486156</v>
      </c>
    </row>
    <row r="1042" spans="1:2">
      <c r="A1042" s="31">
        <v>34696</v>
      </c>
      <c r="B1042">
        <v>45.486156</v>
      </c>
    </row>
    <row r="1043" spans="1:2">
      <c r="A1043" s="31">
        <v>34697</v>
      </c>
      <c r="B1043">
        <v>45.486156</v>
      </c>
    </row>
    <row r="1044" spans="1:2">
      <c r="A1044" s="31">
        <v>34698</v>
      </c>
      <c r="B1044">
        <v>45.486156</v>
      </c>
    </row>
    <row r="1045" spans="1:2">
      <c r="A1045" s="31">
        <v>34701</v>
      </c>
      <c r="B1045">
        <v>45.486156</v>
      </c>
    </row>
    <row r="1046" spans="1:2">
      <c r="A1046" s="31">
        <v>34702</v>
      </c>
      <c r="B1046">
        <v>45.269558</v>
      </c>
    </row>
    <row r="1047" spans="1:2">
      <c r="A1047" s="31">
        <v>34703</v>
      </c>
      <c r="B1047">
        <v>44.836349</v>
      </c>
    </row>
    <row r="1048" spans="1:2">
      <c r="A1048" s="31">
        <v>34704</v>
      </c>
      <c r="B1048">
        <v>43.96994</v>
      </c>
    </row>
    <row r="1049" spans="1:2">
      <c r="A1049" s="31">
        <v>34705</v>
      </c>
      <c r="B1049">
        <v>43.103546</v>
      </c>
    </row>
    <row r="1050" spans="1:2">
      <c r="A1050" s="31">
        <v>34708</v>
      </c>
      <c r="B1050">
        <v>42.670341</v>
      </c>
    </row>
    <row r="1051" spans="1:2">
      <c r="A1051" s="31">
        <v>34709</v>
      </c>
      <c r="B1051">
        <v>41.80394</v>
      </c>
    </row>
    <row r="1052" spans="1:2">
      <c r="A1052" s="31">
        <v>34710</v>
      </c>
      <c r="B1052">
        <v>41.154129</v>
      </c>
    </row>
    <row r="1053" spans="1:2">
      <c r="A1053" s="31">
        <v>34711</v>
      </c>
      <c r="B1053">
        <v>41.154129</v>
      </c>
    </row>
    <row r="1054" spans="1:2">
      <c r="A1054" s="31">
        <v>34712</v>
      </c>
      <c r="B1054">
        <v>41.154129</v>
      </c>
    </row>
    <row r="1055" spans="1:2">
      <c r="A1055" s="31">
        <v>34715</v>
      </c>
      <c r="B1055">
        <v>41.370735</v>
      </c>
    </row>
    <row r="1056" spans="1:2">
      <c r="A1056" s="31">
        <v>34716</v>
      </c>
      <c r="B1056">
        <v>41.154129</v>
      </c>
    </row>
    <row r="1057" spans="1:2">
      <c r="A1057" s="31">
        <v>34717</v>
      </c>
      <c r="B1057">
        <v>41.370735</v>
      </c>
    </row>
    <row r="1058" spans="1:2">
      <c r="A1058" s="31">
        <v>34718</v>
      </c>
      <c r="B1058">
        <v>41.587341</v>
      </c>
    </row>
    <row r="1059" spans="1:2">
      <c r="A1059" s="31">
        <v>34719</v>
      </c>
      <c r="B1059">
        <v>41.154129</v>
      </c>
    </row>
    <row r="1060" spans="1:2">
      <c r="A1060" s="31">
        <v>34722</v>
      </c>
      <c r="B1060">
        <v>40.72094</v>
      </c>
    </row>
    <row r="1061" spans="1:2">
      <c r="A1061" s="31">
        <v>34723</v>
      </c>
      <c r="B1061">
        <v>40.72094</v>
      </c>
    </row>
    <row r="1062" spans="1:2">
      <c r="A1062" s="31">
        <v>34724</v>
      </c>
      <c r="B1062">
        <v>42.020535</v>
      </c>
    </row>
    <row r="1063" spans="1:2">
      <c r="A1063" s="31">
        <v>34725</v>
      </c>
      <c r="B1063">
        <v>42.020535</v>
      </c>
    </row>
    <row r="1064" spans="1:2">
      <c r="A1064" s="31">
        <v>34726</v>
      </c>
      <c r="B1064">
        <v>42.020535</v>
      </c>
    </row>
    <row r="1065" spans="1:2">
      <c r="A1065" s="31">
        <v>34729</v>
      </c>
      <c r="B1065">
        <v>43.320145</v>
      </c>
    </row>
    <row r="1066" spans="1:2">
      <c r="A1066" s="31">
        <v>34730</v>
      </c>
      <c r="B1066">
        <v>44.619747</v>
      </c>
    </row>
    <row r="1067" spans="1:2">
      <c r="A1067" s="31">
        <v>34731</v>
      </c>
      <c r="B1067">
        <v>43.753342</v>
      </c>
    </row>
    <row r="1068" spans="1:2">
      <c r="A1068" s="31">
        <v>34732</v>
      </c>
      <c r="B1068">
        <v>44.403149</v>
      </c>
    </row>
    <row r="1069" spans="1:2">
      <c r="A1069" s="31">
        <v>34733</v>
      </c>
      <c r="B1069">
        <v>45.052948</v>
      </c>
    </row>
    <row r="1070" spans="1:2">
      <c r="A1070" s="31">
        <v>34736</v>
      </c>
      <c r="B1070">
        <v>44.403149</v>
      </c>
    </row>
    <row r="1071" spans="1:2">
      <c r="A1071" s="31">
        <v>34737</v>
      </c>
      <c r="B1071">
        <v>44.403149</v>
      </c>
    </row>
    <row r="1072" spans="1:2">
      <c r="A1072" s="31">
        <v>34738</v>
      </c>
      <c r="B1072">
        <v>43.753342</v>
      </c>
    </row>
    <row r="1073" spans="1:2">
      <c r="A1073" s="31">
        <v>34739</v>
      </c>
      <c r="B1073">
        <v>43.753342</v>
      </c>
    </row>
    <row r="1074" spans="1:2">
      <c r="A1074" s="31">
        <v>34740</v>
      </c>
      <c r="B1074">
        <v>43.536751</v>
      </c>
    </row>
    <row r="1075" spans="1:2">
      <c r="A1075" s="31">
        <v>34743</v>
      </c>
      <c r="B1075">
        <v>43.103546</v>
      </c>
    </row>
    <row r="1076" spans="1:2">
      <c r="A1076" s="31">
        <v>34744</v>
      </c>
      <c r="B1076">
        <v>43.103546</v>
      </c>
    </row>
    <row r="1077" spans="1:2">
      <c r="A1077" s="31">
        <v>34745</v>
      </c>
      <c r="B1077">
        <v>42.237141</v>
      </c>
    </row>
    <row r="1078" spans="1:2">
      <c r="A1078" s="31">
        <v>34746</v>
      </c>
      <c r="B1078">
        <v>41.80394</v>
      </c>
    </row>
    <row r="1079" spans="1:2">
      <c r="A1079" s="31">
        <v>34747</v>
      </c>
      <c r="B1079">
        <v>41.587341</v>
      </c>
    </row>
    <row r="1080" spans="1:2">
      <c r="A1080" s="31">
        <v>34750</v>
      </c>
      <c r="B1080">
        <v>40.937538</v>
      </c>
    </row>
    <row r="1081" spans="1:2">
      <c r="A1081" s="31">
        <v>34751</v>
      </c>
      <c r="B1081">
        <v>39.421329</v>
      </c>
    </row>
    <row r="1082" spans="1:2">
      <c r="A1082" s="31">
        <v>34752</v>
      </c>
      <c r="B1082">
        <v>38.55492</v>
      </c>
    </row>
    <row r="1083" spans="1:2">
      <c r="A1083" s="31">
        <v>34753</v>
      </c>
      <c r="B1083">
        <v>39.85453</v>
      </c>
    </row>
    <row r="1084" spans="1:2">
      <c r="A1084" s="31">
        <v>34754</v>
      </c>
      <c r="B1084">
        <v>40.504333</v>
      </c>
    </row>
    <row r="1085" spans="1:2">
      <c r="A1085" s="31">
        <v>34757</v>
      </c>
      <c r="B1085">
        <v>40.504333</v>
      </c>
    </row>
    <row r="1086" spans="1:2">
      <c r="A1086" s="31">
        <v>34758</v>
      </c>
      <c r="B1086">
        <v>40.071114</v>
      </c>
    </row>
    <row r="1087" spans="1:2">
      <c r="A1087" s="31">
        <v>34759</v>
      </c>
      <c r="B1087">
        <v>41.587341</v>
      </c>
    </row>
    <row r="1088" spans="1:2">
      <c r="A1088" s="31">
        <v>34760</v>
      </c>
      <c r="B1088">
        <v>41.80394</v>
      </c>
    </row>
    <row r="1089" spans="1:2">
      <c r="A1089" s="31">
        <v>34761</v>
      </c>
      <c r="B1089">
        <v>42.020535</v>
      </c>
    </row>
    <row r="1090" spans="1:2">
      <c r="A1090" s="31">
        <v>34764</v>
      </c>
      <c r="B1090">
        <v>41.587341</v>
      </c>
    </row>
    <row r="1091" spans="1:2">
      <c r="A1091" s="31">
        <v>34765</v>
      </c>
      <c r="B1091">
        <v>41.154129</v>
      </c>
    </row>
    <row r="1092" spans="1:2">
      <c r="A1092" s="31">
        <v>34766</v>
      </c>
      <c r="B1092">
        <v>40.612633</v>
      </c>
    </row>
    <row r="1093" spans="1:2">
      <c r="A1093" s="31">
        <v>34767</v>
      </c>
      <c r="B1093">
        <v>40.287739</v>
      </c>
    </row>
    <row r="1094" spans="1:2">
      <c r="A1094" s="31">
        <v>34768</v>
      </c>
      <c r="B1094">
        <v>40.071114</v>
      </c>
    </row>
    <row r="1095" spans="1:2">
      <c r="A1095" s="31">
        <v>34771</v>
      </c>
      <c r="B1095">
        <v>39.421329</v>
      </c>
    </row>
    <row r="1096" spans="1:2">
      <c r="A1096" s="31">
        <v>34772</v>
      </c>
      <c r="B1096">
        <v>40.287739</v>
      </c>
    </row>
    <row r="1097" spans="1:2">
      <c r="A1097" s="31">
        <v>34773</v>
      </c>
      <c r="B1097">
        <v>40.071114</v>
      </c>
    </row>
    <row r="1098" spans="1:2">
      <c r="A1098" s="31">
        <v>34774</v>
      </c>
      <c r="B1098">
        <v>38.771534</v>
      </c>
    </row>
    <row r="1099" spans="1:2">
      <c r="A1099" s="31">
        <v>34775</v>
      </c>
      <c r="B1099">
        <v>38.771534</v>
      </c>
    </row>
    <row r="1100" spans="1:2">
      <c r="A1100" s="31">
        <v>34778</v>
      </c>
      <c r="B1100">
        <v>38.771534</v>
      </c>
    </row>
    <row r="1101" spans="1:2">
      <c r="A1101" s="31">
        <v>34779</v>
      </c>
      <c r="B1101">
        <v>38.771534</v>
      </c>
    </row>
    <row r="1102" spans="1:2">
      <c r="A1102" s="31">
        <v>34780</v>
      </c>
      <c r="B1102">
        <v>38.771534</v>
      </c>
    </row>
    <row r="1103" spans="1:2">
      <c r="A1103" s="31">
        <v>34781</v>
      </c>
      <c r="B1103">
        <v>38.55492</v>
      </c>
    </row>
    <row r="1104" spans="1:2">
      <c r="A1104" s="31">
        <v>34782</v>
      </c>
      <c r="B1104">
        <v>38.121723</v>
      </c>
    </row>
    <row r="1105" spans="1:2">
      <c r="A1105" s="31">
        <v>34785</v>
      </c>
      <c r="B1105">
        <v>37.688526</v>
      </c>
    </row>
    <row r="1106" spans="1:2">
      <c r="A1106" s="31">
        <v>34786</v>
      </c>
      <c r="B1106">
        <v>37.255329</v>
      </c>
    </row>
    <row r="1107" spans="1:2">
      <c r="A1107" s="31">
        <v>34787</v>
      </c>
      <c r="B1107">
        <v>36.38892</v>
      </c>
    </row>
    <row r="1108" spans="1:2">
      <c r="A1108" s="31">
        <v>34788</v>
      </c>
      <c r="B1108">
        <v>36.605518</v>
      </c>
    </row>
    <row r="1109" spans="1:2">
      <c r="A1109" s="31">
        <v>34789</v>
      </c>
      <c r="B1109">
        <v>36.38892</v>
      </c>
    </row>
    <row r="1110" spans="1:2">
      <c r="A1110" s="31">
        <v>34792</v>
      </c>
      <c r="B1110">
        <v>37.688526</v>
      </c>
    </row>
    <row r="1111" spans="1:2">
      <c r="A1111" s="31">
        <v>34793</v>
      </c>
      <c r="B1111">
        <v>39.85453</v>
      </c>
    </row>
    <row r="1112" spans="1:2">
      <c r="A1112" s="31">
        <v>34794</v>
      </c>
      <c r="B1112">
        <v>41.154129</v>
      </c>
    </row>
    <row r="1113" spans="1:2">
      <c r="A1113" s="31">
        <v>34795</v>
      </c>
      <c r="B1113">
        <v>42.237141</v>
      </c>
    </row>
    <row r="1114" spans="1:2">
      <c r="A1114" s="31">
        <v>34796</v>
      </c>
      <c r="B1114">
        <v>41.80394</v>
      </c>
    </row>
    <row r="1115" spans="1:2">
      <c r="A1115" s="31">
        <v>34799</v>
      </c>
      <c r="B1115">
        <v>41.80394</v>
      </c>
    </row>
    <row r="1116" spans="1:2">
      <c r="A1116" s="31">
        <v>34800</v>
      </c>
      <c r="B1116">
        <v>41.80394</v>
      </c>
    </row>
    <row r="1117" spans="1:2">
      <c r="A1117" s="31">
        <v>34801</v>
      </c>
      <c r="B1117">
        <v>41.80394</v>
      </c>
    </row>
    <row r="1118" spans="1:2">
      <c r="A1118" s="31">
        <v>34802</v>
      </c>
      <c r="B1118">
        <v>41.80394</v>
      </c>
    </row>
    <row r="1119" spans="1:2">
      <c r="A1119" s="31">
        <v>34803</v>
      </c>
      <c r="B1119">
        <v>41.80394</v>
      </c>
    </row>
    <row r="1120" spans="1:2">
      <c r="A1120" s="31">
        <v>34806</v>
      </c>
      <c r="B1120">
        <v>42.237141</v>
      </c>
    </row>
    <row r="1121" spans="1:2">
      <c r="A1121" s="31">
        <v>34807</v>
      </c>
      <c r="B1121">
        <v>42.020535</v>
      </c>
    </row>
    <row r="1122" spans="1:2">
      <c r="A1122" s="31">
        <v>34808</v>
      </c>
      <c r="B1122">
        <v>42.995239</v>
      </c>
    </row>
    <row r="1123" spans="1:2">
      <c r="A1123" s="31">
        <v>34809</v>
      </c>
      <c r="B1123">
        <v>42.886936</v>
      </c>
    </row>
    <row r="1124" spans="1:2">
      <c r="A1124" s="31">
        <v>34810</v>
      </c>
      <c r="B1124">
        <v>42.995239</v>
      </c>
    </row>
    <row r="1125" spans="1:2">
      <c r="A1125" s="31">
        <v>34813</v>
      </c>
      <c r="B1125">
        <v>42.020535</v>
      </c>
    </row>
    <row r="1126" spans="1:2">
      <c r="A1126" s="31">
        <v>34814</v>
      </c>
      <c r="B1126">
        <v>41.154129</v>
      </c>
    </row>
    <row r="1127" spans="1:2">
      <c r="A1127" s="31">
        <v>34815</v>
      </c>
      <c r="B1127">
        <v>40.504333</v>
      </c>
    </row>
    <row r="1128" spans="1:2">
      <c r="A1128" s="31">
        <v>34816</v>
      </c>
      <c r="B1128">
        <v>40.287739</v>
      </c>
    </row>
    <row r="1129" spans="1:2">
      <c r="A1129" s="31">
        <v>34817</v>
      </c>
      <c r="B1129">
        <v>39.204731</v>
      </c>
    </row>
    <row r="1130" spans="1:2">
      <c r="A1130" s="31">
        <v>34820</v>
      </c>
      <c r="B1130">
        <v>39.204731</v>
      </c>
    </row>
    <row r="1131" spans="1:2">
      <c r="A1131" s="31">
        <v>34821</v>
      </c>
      <c r="B1131">
        <v>37.471924</v>
      </c>
    </row>
    <row r="1132" spans="1:2">
      <c r="A1132" s="31">
        <v>34822</v>
      </c>
      <c r="B1132">
        <v>39.204731</v>
      </c>
    </row>
    <row r="1133" spans="1:2">
      <c r="A1133" s="31">
        <v>34823</v>
      </c>
      <c r="B1133">
        <v>41.154129</v>
      </c>
    </row>
    <row r="1134" spans="1:2">
      <c r="A1134" s="31">
        <v>34824</v>
      </c>
      <c r="B1134">
        <v>42.995239</v>
      </c>
    </row>
    <row r="1135" spans="1:2">
      <c r="A1135" s="31">
        <v>34827</v>
      </c>
      <c r="B1135">
        <v>42.453732</v>
      </c>
    </row>
    <row r="1136" spans="1:2">
      <c r="A1136" s="31">
        <v>34828</v>
      </c>
      <c r="B1136">
        <v>41.587341</v>
      </c>
    </row>
    <row r="1137" spans="1:2">
      <c r="A1137" s="31">
        <v>34829</v>
      </c>
      <c r="B1137">
        <v>41.847256</v>
      </c>
    </row>
    <row r="1138" spans="1:2">
      <c r="A1138" s="31">
        <v>34830</v>
      </c>
      <c r="B1138">
        <v>41.847256</v>
      </c>
    </row>
    <row r="1139" spans="1:2">
      <c r="A1139" s="31">
        <v>34831</v>
      </c>
      <c r="B1139">
        <v>41.933895</v>
      </c>
    </row>
    <row r="1140" spans="1:2">
      <c r="A1140" s="31">
        <v>34834</v>
      </c>
      <c r="B1140">
        <v>41.587341</v>
      </c>
    </row>
    <row r="1141" spans="1:2">
      <c r="A1141" s="31">
        <v>34835</v>
      </c>
      <c r="B1141">
        <v>42.453732</v>
      </c>
    </row>
    <row r="1142" spans="1:2">
      <c r="A1142" s="31">
        <v>34836</v>
      </c>
      <c r="B1142">
        <v>44.359825</v>
      </c>
    </row>
    <row r="1143" spans="1:2">
      <c r="A1143" s="31">
        <v>34837</v>
      </c>
      <c r="B1143">
        <v>45.226231</v>
      </c>
    </row>
    <row r="1144" spans="1:2">
      <c r="A1144" s="31">
        <v>34838</v>
      </c>
      <c r="B1144">
        <v>45.052948</v>
      </c>
    </row>
    <row r="1145" spans="1:2">
      <c r="A1145" s="31">
        <v>34841</v>
      </c>
      <c r="B1145">
        <v>44.013264</v>
      </c>
    </row>
    <row r="1146" spans="1:2">
      <c r="A1146" s="31">
        <v>34842</v>
      </c>
      <c r="B1146">
        <v>43.753342</v>
      </c>
    </row>
    <row r="1147" spans="1:2">
      <c r="A1147" s="31">
        <v>34843</v>
      </c>
      <c r="B1147">
        <v>44.013264</v>
      </c>
    </row>
    <row r="1148" spans="1:2">
      <c r="A1148" s="31">
        <v>34844</v>
      </c>
      <c r="B1148">
        <v>44.013264</v>
      </c>
    </row>
    <row r="1149" spans="1:2">
      <c r="A1149" s="31">
        <v>34845</v>
      </c>
      <c r="B1149">
        <v>45.052948</v>
      </c>
    </row>
    <row r="1150" spans="1:2">
      <c r="A1150" s="31">
        <v>34848</v>
      </c>
      <c r="B1150">
        <v>45.139584</v>
      </c>
    </row>
    <row r="1151" spans="1:2">
      <c r="A1151" s="31">
        <v>34849</v>
      </c>
      <c r="B1151">
        <v>45.486156</v>
      </c>
    </row>
    <row r="1152" spans="1:2">
      <c r="A1152" s="31">
        <v>34850</v>
      </c>
      <c r="B1152">
        <v>49.12505</v>
      </c>
    </row>
    <row r="1153" spans="1:2">
      <c r="A1153" s="31">
        <v>34851</v>
      </c>
      <c r="B1153">
        <v>49.471596</v>
      </c>
    </row>
    <row r="1154" spans="1:2">
      <c r="A1154" s="31">
        <v>34852</v>
      </c>
      <c r="B1154">
        <v>48.605198</v>
      </c>
    </row>
    <row r="1155" spans="1:2">
      <c r="A1155" s="31">
        <v>34855</v>
      </c>
      <c r="B1155">
        <v>48.691837</v>
      </c>
    </row>
    <row r="1156" spans="1:2">
      <c r="A1156" s="31">
        <v>34856</v>
      </c>
      <c r="B1156">
        <v>49.471596</v>
      </c>
    </row>
    <row r="1157" spans="1:2">
      <c r="A1157" s="31">
        <v>34857</v>
      </c>
      <c r="B1157">
        <v>49.821228</v>
      </c>
    </row>
    <row r="1158" spans="1:2">
      <c r="A1158" s="31">
        <v>34858</v>
      </c>
      <c r="B1158">
        <v>49.821228</v>
      </c>
    </row>
    <row r="1159" spans="1:2">
      <c r="A1159" s="31">
        <v>34859</v>
      </c>
      <c r="B1159">
        <v>49.996037</v>
      </c>
    </row>
    <row r="1160" spans="1:2">
      <c r="A1160" s="31">
        <v>34862</v>
      </c>
      <c r="B1160">
        <v>49.646412</v>
      </c>
    </row>
    <row r="1161" spans="1:2">
      <c r="A1161" s="31">
        <v>34863</v>
      </c>
      <c r="B1161">
        <v>49.646412</v>
      </c>
    </row>
    <row r="1162" spans="1:2">
      <c r="A1162" s="31">
        <v>34864</v>
      </c>
      <c r="B1162">
        <v>49.996037</v>
      </c>
    </row>
    <row r="1163" spans="1:2">
      <c r="A1163" s="31">
        <v>34865</v>
      </c>
      <c r="B1163">
        <v>49.996037</v>
      </c>
    </row>
    <row r="1164" spans="1:2">
      <c r="A1164" s="31">
        <v>34866</v>
      </c>
      <c r="B1164">
        <v>51.918972</v>
      </c>
    </row>
    <row r="1165" spans="1:2">
      <c r="A1165" s="31">
        <v>34869</v>
      </c>
      <c r="B1165">
        <v>52.61821</v>
      </c>
    </row>
    <row r="1166" spans="1:2">
      <c r="A1166" s="31">
        <v>34870</v>
      </c>
      <c r="B1166">
        <v>52.61821</v>
      </c>
    </row>
    <row r="1167" spans="1:2">
      <c r="A1167" s="31">
        <v>34871</v>
      </c>
      <c r="B1167">
        <v>52.443386</v>
      </c>
    </row>
    <row r="1168" spans="1:2">
      <c r="A1168" s="31">
        <v>34872</v>
      </c>
      <c r="B1168">
        <v>51.569332</v>
      </c>
    </row>
    <row r="1169" spans="1:2">
      <c r="A1169" s="31">
        <v>34873</v>
      </c>
      <c r="B1169">
        <v>50.87009</v>
      </c>
    </row>
    <row r="1170" spans="1:2">
      <c r="A1170" s="31">
        <v>34876</v>
      </c>
      <c r="B1170">
        <v>49.4716</v>
      </c>
    </row>
    <row r="1171" spans="1:2">
      <c r="A1171" s="31">
        <v>34877</v>
      </c>
      <c r="B1171">
        <v>49.121979</v>
      </c>
    </row>
    <row r="1172" spans="1:2">
      <c r="A1172" s="31">
        <v>34878</v>
      </c>
      <c r="B1172">
        <v>50.345665</v>
      </c>
    </row>
    <row r="1173" spans="1:2">
      <c r="A1173" s="31">
        <v>34879</v>
      </c>
      <c r="B1173">
        <v>49.821228</v>
      </c>
    </row>
    <row r="1174" spans="1:2">
      <c r="A1174" s="31">
        <v>34880</v>
      </c>
      <c r="B1174">
        <v>49.296787</v>
      </c>
    </row>
    <row r="1175" spans="1:2">
      <c r="A1175" s="31">
        <v>34883</v>
      </c>
      <c r="B1175">
        <v>47.898308</v>
      </c>
    </row>
    <row r="1176" spans="1:2">
      <c r="A1176" s="31">
        <v>34884</v>
      </c>
      <c r="B1176">
        <v>47.548683</v>
      </c>
    </row>
    <row r="1177" spans="1:2">
      <c r="A1177" s="31">
        <v>34885</v>
      </c>
      <c r="B1177">
        <v>47.723488</v>
      </c>
    </row>
    <row r="1178" spans="1:2">
      <c r="A1178" s="31">
        <v>34886</v>
      </c>
      <c r="B1178">
        <v>48.422741</v>
      </c>
    </row>
    <row r="1179" spans="1:2">
      <c r="A1179" s="31">
        <v>34887</v>
      </c>
      <c r="B1179">
        <v>48.77235</v>
      </c>
    </row>
    <row r="1180" spans="1:2">
      <c r="A1180" s="31">
        <v>34890</v>
      </c>
      <c r="B1180">
        <v>48.597549</v>
      </c>
    </row>
    <row r="1181" spans="1:2">
      <c r="A1181" s="31">
        <v>34891</v>
      </c>
      <c r="B1181">
        <v>48.77235</v>
      </c>
    </row>
    <row r="1182" spans="1:2">
      <c r="A1182" s="31">
        <v>34892</v>
      </c>
      <c r="B1182">
        <v>49.4716</v>
      </c>
    </row>
    <row r="1183" spans="1:2">
      <c r="A1183" s="31">
        <v>34893</v>
      </c>
      <c r="B1183">
        <v>50.170853</v>
      </c>
    </row>
    <row r="1184" spans="1:2">
      <c r="A1184" s="31">
        <v>34894</v>
      </c>
      <c r="B1184">
        <v>51.569332</v>
      </c>
    </row>
    <row r="1185" spans="1:2">
      <c r="A1185" s="31">
        <v>34897</v>
      </c>
      <c r="B1185">
        <v>51.744137</v>
      </c>
    </row>
    <row r="1186" spans="1:2">
      <c r="A1186" s="31">
        <v>34898</v>
      </c>
      <c r="B1186">
        <v>51.219719</v>
      </c>
    </row>
    <row r="1187" spans="1:2">
      <c r="A1187" s="31">
        <v>34899</v>
      </c>
      <c r="B1187">
        <v>51.044907</v>
      </c>
    </row>
    <row r="1188" spans="1:2">
      <c r="A1188" s="31">
        <v>34900</v>
      </c>
      <c r="B1188">
        <v>52.093773</v>
      </c>
    </row>
    <row r="1189" spans="1:2">
      <c r="A1189" s="31">
        <v>34901</v>
      </c>
      <c r="B1189">
        <v>51.918972</v>
      </c>
    </row>
    <row r="1190" spans="1:2">
      <c r="A1190" s="31">
        <v>34904</v>
      </c>
      <c r="B1190">
        <v>51.918972</v>
      </c>
    </row>
    <row r="1191" spans="1:2">
      <c r="A1191" s="31">
        <v>34905</v>
      </c>
      <c r="B1191">
        <v>51.394527</v>
      </c>
    </row>
    <row r="1192" spans="1:2">
      <c r="A1192" s="31">
        <v>34906</v>
      </c>
      <c r="B1192">
        <v>52.093773</v>
      </c>
    </row>
    <row r="1193" spans="1:2">
      <c r="A1193" s="31">
        <v>34907</v>
      </c>
      <c r="B1193">
        <v>51.219719</v>
      </c>
    </row>
    <row r="1194" spans="1:2">
      <c r="A1194" s="31">
        <v>34908</v>
      </c>
      <c r="B1194">
        <v>49.996037</v>
      </c>
    </row>
    <row r="1195" spans="1:2">
      <c r="A1195" s="31">
        <v>34911</v>
      </c>
      <c r="B1195">
        <v>50.170853</v>
      </c>
    </row>
    <row r="1196" spans="1:2">
      <c r="A1196" s="31">
        <v>34912</v>
      </c>
      <c r="B1196">
        <v>50.520477</v>
      </c>
    </row>
    <row r="1197" spans="1:2">
      <c r="A1197" s="31">
        <v>34913</v>
      </c>
      <c r="B1197">
        <v>51.918972</v>
      </c>
    </row>
    <row r="1198" spans="1:2">
      <c r="A1198" s="31">
        <v>34914</v>
      </c>
      <c r="B1198">
        <v>50.695297</v>
      </c>
    </row>
    <row r="1199" spans="1:2">
      <c r="A1199" s="31">
        <v>34915</v>
      </c>
      <c r="B1199">
        <v>51.918972</v>
      </c>
    </row>
    <row r="1200" spans="1:2">
      <c r="A1200" s="31">
        <v>34918</v>
      </c>
      <c r="B1200">
        <v>51.744137</v>
      </c>
    </row>
    <row r="1201" spans="1:2">
      <c r="A1201" s="31">
        <v>34919</v>
      </c>
      <c r="B1201">
        <v>52.443386</v>
      </c>
    </row>
    <row r="1202" spans="1:2">
      <c r="A1202" s="31">
        <v>34920</v>
      </c>
      <c r="B1202">
        <v>52.61821</v>
      </c>
    </row>
    <row r="1203" spans="1:2">
      <c r="A1203" s="31">
        <v>34921</v>
      </c>
      <c r="B1203">
        <v>52.61821</v>
      </c>
    </row>
    <row r="1204" spans="1:2">
      <c r="A1204" s="31">
        <v>34922</v>
      </c>
      <c r="B1204">
        <v>52.793018</v>
      </c>
    </row>
    <row r="1205" spans="1:2">
      <c r="A1205" s="31">
        <v>34925</v>
      </c>
      <c r="B1205">
        <v>52.61821</v>
      </c>
    </row>
    <row r="1206" spans="1:2">
      <c r="A1206" s="31">
        <v>34926</v>
      </c>
      <c r="B1206">
        <v>52.61821</v>
      </c>
    </row>
    <row r="1207" spans="1:2">
      <c r="A1207" s="31">
        <v>34927</v>
      </c>
      <c r="B1207">
        <v>53.317448</v>
      </c>
    </row>
    <row r="1208" spans="1:2">
      <c r="A1208" s="31">
        <v>34928</v>
      </c>
      <c r="B1208">
        <v>54.191509</v>
      </c>
    </row>
    <row r="1209" spans="1:2">
      <c r="A1209" s="31">
        <v>34929</v>
      </c>
      <c r="B1209">
        <v>54.191509</v>
      </c>
    </row>
    <row r="1210" spans="1:2">
      <c r="A1210" s="31">
        <v>34932</v>
      </c>
      <c r="B1210">
        <v>54.366318</v>
      </c>
    </row>
    <row r="1211" spans="1:2">
      <c r="A1211" s="31">
        <v>34933</v>
      </c>
      <c r="B1211">
        <v>54.016697</v>
      </c>
    </row>
    <row r="1212" spans="1:2">
      <c r="A1212" s="31">
        <v>34934</v>
      </c>
      <c r="B1212">
        <v>54.016697</v>
      </c>
    </row>
    <row r="1213" spans="1:2">
      <c r="A1213" s="31">
        <v>34935</v>
      </c>
      <c r="B1213">
        <v>54.191509</v>
      </c>
    </row>
    <row r="1214" spans="1:2">
      <c r="A1214" s="31">
        <v>34936</v>
      </c>
      <c r="B1214">
        <v>53.317448</v>
      </c>
    </row>
    <row r="1215" spans="1:2">
      <c r="A1215" s="31">
        <v>34939</v>
      </c>
      <c r="B1215">
        <v>53.142643</v>
      </c>
    </row>
    <row r="1216" spans="1:2">
      <c r="A1216" s="31">
        <v>34940</v>
      </c>
      <c r="B1216">
        <v>53.142643</v>
      </c>
    </row>
    <row r="1217" spans="1:2">
      <c r="A1217" s="31">
        <v>34941</v>
      </c>
      <c r="B1217">
        <v>53.142643</v>
      </c>
    </row>
    <row r="1218" spans="1:2">
      <c r="A1218" s="31">
        <v>34942</v>
      </c>
      <c r="B1218">
        <v>53.317448</v>
      </c>
    </row>
    <row r="1219" spans="1:2">
      <c r="A1219" s="31">
        <v>34943</v>
      </c>
      <c r="B1219">
        <v>53.142643</v>
      </c>
    </row>
    <row r="1220" spans="1:2">
      <c r="A1220" s="31">
        <v>34946</v>
      </c>
      <c r="B1220">
        <v>53.142643</v>
      </c>
    </row>
    <row r="1221" spans="1:2">
      <c r="A1221" s="31">
        <v>34947</v>
      </c>
      <c r="B1221">
        <v>52.268578</v>
      </c>
    </row>
    <row r="1222" spans="1:2">
      <c r="A1222" s="31">
        <v>34948</v>
      </c>
      <c r="B1222">
        <v>52.793018</v>
      </c>
    </row>
    <row r="1223" spans="1:2">
      <c r="A1223" s="31">
        <v>34949</v>
      </c>
      <c r="B1223">
        <v>52.793018</v>
      </c>
    </row>
    <row r="1224" spans="1:2">
      <c r="A1224" s="31">
        <v>34950</v>
      </c>
      <c r="B1224">
        <v>53.841885</v>
      </c>
    </row>
    <row r="1225" spans="1:2">
      <c r="A1225" s="31">
        <v>34953</v>
      </c>
      <c r="B1225">
        <v>54.016697</v>
      </c>
    </row>
    <row r="1226" spans="1:2">
      <c r="A1226" s="31">
        <v>34954</v>
      </c>
      <c r="B1226">
        <v>54.016697</v>
      </c>
    </row>
    <row r="1227" spans="1:2">
      <c r="A1227" s="31">
        <v>34955</v>
      </c>
      <c r="B1227">
        <v>54.191509</v>
      </c>
    </row>
    <row r="1228" spans="1:2">
      <c r="A1228" s="31">
        <v>34956</v>
      </c>
      <c r="B1228">
        <v>54.54113</v>
      </c>
    </row>
    <row r="1229" spans="1:2">
      <c r="A1229" s="31">
        <v>34957</v>
      </c>
      <c r="B1229">
        <v>54.366318</v>
      </c>
    </row>
    <row r="1230" spans="1:2">
      <c r="A1230" s="31">
        <v>34960</v>
      </c>
      <c r="B1230">
        <v>54.366318</v>
      </c>
    </row>
    <row r="1231" spans="1:2">
      <c r="A1231" s="31">
        <v>34961</v>
      </c>
      <c r="B1231">
        <v>54.191509</v>
      </c>
    </row>
    <row r="1232" spans="1:2">
      <c r="A1232" s="31">
        <v>34962</v>
      </c>
      <c r="B1232">
        <v>54.715954</v>
      </c>
    </row>
    <row r="1233" spans="1:2">
      <c r="A1233" s="31">
        <v>34963</v>
      </c>
      <c r="B1233">
        <v>55.939613</v>
      </c>
    </row>
    <row r="1234" spans="1:2">
      <c r="A1234" s="31">
        <v>34964</v>
      </c>
      <c r="B1234">
        <v>56.988495</v>
      </c>
    </row>
    <row r="1235" spans="1:2">
      <c r="A1235" s="31">
        <v>34967</v>
      </c>
      <c r="B1235">
        <v>58.386982</v>
      </c>
    </row>
    <row r="1236" spans="1:2">
      <c r="A1236" s="31">
        <v>34968</v>
      </c>
      <c r="B1236">
        <v>59.086235</v>
      </c>
    </row>
    <row r="1237" spans="1:2">
      <c r="A1237" s="31">
        <v>34969</v>
      </c>
      <c r="B1237">
        <v>57.862556</v>
      </c>
    </row>
    <row r="1238" spans="1:2">
      <c r="A1238" s="31">
        <v>34970</v>
      </c>
      <c r="B1238">
        <v>57.338112</v>
      </c>
    </row>
    <row r="1239" spans="1:2">
      <c r="A1239" s="31">
        <v>34971</v>
      </c>
      <c r="B1239">
        <v>58.386982</v>
      </c>
    </row>
    <row r="1240" spans="1:2">
      <c r="A1240" s="31">
        <v>34974</v>
      </c>
      <c r="B1240">
        <v>58.386982</v>
      </c>
    </row>
    <row r="1241" spans="1:2">
      <c r="A1241" s="31">
        <v>34975</v>
      </c>
      <c r="B1241">
        <v>58.386982</v>
      </c>
    </row>
    <row r="1242" spans="1:2">
      <c r="A1242" s="31">
        <v>34976</v>
      </c>
      <c r="B1242">
        <v>60.694485</v>
      </c>
    </row>
    <row r="1243" spans="1:2">
      <c r="A1243" s="31">
        <v>34977</v>
      </c>
      <c r="B1243">
        <v>60.135082</v>
      </c>
    </row>
    <row r="1244" spans="1:2">
      <c r="A1244" s="31">
        <v>34978</v>
      </c>
      <c r="B1244">
        <v>60.135082</v>
      </c>
    </row>
    <row r="1245" spans="1:2">
      <c r="A1245" s="31">
        <v>34981</v>
      </c>
      <c r="B1245">
        <v>60.135082</v>
      </c>
    </row>
    <row r="1246" spans="1:2">
      <c r="A1246" s="31">
        <v>34982</v>
      </c>
      <c r="B1246">
        <v>60.135082</v>
      </c>
    </row>
    <row r="1247" spans="1:2">
      <c r="A1247" s="31">
        <v>34983</v>
      </c>
      <c r="B1247">
        <v>59.855404</v>
      </c>
    </row>
    <row r="1248" spans="1:2">
      <c r="A1248" s="31">
        <v>34984</v>
      </c>
      <c r="B1248">
        <v>59.855404</v>
      </c>
    </row>
    <row r="1249" spans="1:2">
      <c r="A1249" s="31">
        <v>34985</v>
      </c>
      <c r="B1249">
        <v>59.855404</v>
      </c>
    </row>
    <row r="1250" spans="1:2">
      <c r="A1250" s="31">
        <v>34988</v>
      </c>
      <c r="B1250">
        <v>59.715549</v>
      </c>
    </row>
    <row r="1251" spans="1:2">
      <c r="A1251" s="31">
        <v>34989</v>
      </c>
      <c r="B1251">
        <v>59.715549</v>
      </c>
    </row>
    <row r="1252" spans="1:2">
      <c r="A1252" s="31">
        <v>34990</v>
      </c>
      <c r="B1252">
        <v>59.016308</v>
      </c>
    </row>
    <row r="1253" spans="1:2">
      <c r="A1253" s="31">
        <v>34991</v>
      </c>
      <c r="B1253">
        <v>58.317051</v>
      </c>
    </row>
    <row r="1254" spans="1:2">
      <c r="A1254" s="31">
        <v>34992</v>
      </c>
      <c r="B1254">
        <v>57.897499</v>
      </c>
    </row>
    <row r="1255" spans="1:2">
      <c r="A1255" s="31">
        <v>34995</v>
      </c>
      <c r="B1255">
        <v>58.037346</v>
      </c>
    </row>
    <row r="1256" spans="1:2">
      <c r="A1256" s="31">
        <v>34996</v>
      </c>
      <c r="B1256">
        <v>58.037346</v>
      </c>
    </row>
    <row r="1257" spans="1:2">
      <c r="A1257" s="31">
        <v>34997</v>
      </c>
      <c r="B1257">
        <v>58.037346</v>
      </c>
    </row>
    <row r="1258" spans="1:2">
      <c r="A1258" s="31">
        <v>34998</v>
      </c>
      <c r="B1258">
        <v>57.477959</v>
      </c>
    </row>
    <row r="1259" spans="1:2">
      <c r="A1259" s="31">
        <v>34999</v>
      </c>
      <c r="B1259">
        <v>58.037346</v>
      </c>
    </row>
    <row r="1260" spans="1:2">
      <c r="A1260" s="31">
        <v>35002</v>
      </c>
      <c r="B1260">
        <v>58.037346</v>
      </c>
    </row>
    <row r="1261" spans="1:2">
      <c r="A1261" s="31">
        <v>35003</v>
      </c>
      <c r="B1261">
        <v>58.177208</v>
      </c>
    </row>
    <row r="1262" spans="1:2">
      <c r="A1262" s="31">
        <v>35004</v>
      </c>
      <c r="B1262">
        <v>58.596767</v>
      </c>
    </row>
    <row r="1263" spans="1:2">
      <c r="A1263" s="31">
        <v>35005</v>
      </c>
      <c r="B1263">
        <v>58.037346</v>
      </c>
    </row>
    <row r="1264" spans="1:2">
      <c r="A1264" s="31">
        <v>35006</v>
      </c>
      <c r="B1264">
        <v>57.617813</v>
      </c>
    </row>
    <row r="1265" spans="1:2">
      <c r="A1265" s="31">
        <v>35009</v>
      </c>
      <c r="B1265">
        <v>55.380238</v>
      </c>
    </row>
    <row r="1266" spans="1:2">
      <c r="A1266" s="31">
        <v>35010</v>
      </c>
      <c r="B1266">
        <v>55.380238</v>
      </c>
    </row>
    <row r="1267" spans="1:2">
      <c r="A1267" s="31">
        <v>35011</v>
      </c>
      <c r="B1267">
        <v>54.680992</v>
      </c>
    </row>
    <row r="1268" spans="1:2">
      <c r="A1268" s="31">
        <v>35012</v>
      </c>
      <c r="B1268">
        <v>54.261429</v>
      </c>
    </row>
    <row r="1269" spans="1:2">
      <c r="A1269" s="31">
        <v>35013</v>
      </c>
      <c r="B1269">
        <v>53.002804</v>
      </c>
    </row>
    <row r="1270" spans="1:2">
      <c r="A1270" s="31">
        <v>35016</v>
      </c>
      <c r="B1270">
        <v>52.023849</v>
      </c>
    </row>
    <row r="1271" spans="1:2">
      <c r="A1271" s="31">
        <v>35017</v>
      </c>
      <c r="B1271">
        <v>51.044907</v>
      </c>
    </row>
    <row r="1272" spans="1:2">
      <c r="A1272" s="31">
        <v>35018</v>
      </c>
      <c r="B1272">
        <v>51.324604</v>
      </c>
    </row>
    <row r="1273" spans="1:2">
      <c r="A1273" s="31">
        <v>35019</v>
      </c>
      <c r="B1273">
        <v>51.184757</v>
      </c>
    </row>
    <row r="1274" spans="1:2">
      <c r="A1274" s="31">
        <v>35020</v>
      </c>
      <c r="B1274">
        <v>50.345665</v>
      </c>
    </row>
    <row r="1275" spans="1:2">
      <c r="A1275" s="31">
        <v>35023</v>
      </c>
      <c r="B1275">
        <v>50.205814</v>
      </c>
    </row>
    <row r="1276" spans="1:2">
      <c r="A1276" s="31">
        <v>35024</v>
      </c>
      <c r="B1276">
        <v>49.087006</v>
      </c>
    </row>
    <row r="1277" spans="1:2">
      <c r="A1277" s="31">
        <v>35025</v>
      </c>
      <c r="B1277">
        <v>47.968216</v>
      </c>
    </row>
    <row r="1278" spans="1:2">
      <c r="A1278" s="31">
        <v>35026</v>
      </c>
      <c r="B1278">
        <v>48.387775</v>
      </c>
    </row>
    <row r="1279" spans="1:2">
      <c r="A1279" s="31">
        <v>35027</v>
      </c>
      <c r="B1279">
        <v>50.625355</v>
      </c>
    </row>
    <row r="1280" spans="1:2">
      <c r="A1280" s="31">
        <v>35030</v>
      </c>
      <c r="B1280">
        <v>50.625355</v>
      </c>
    </row>
    <row r="1281" spans="1:2">
      <c r="A1281" s="31">
        <v>35031</v>
      </c>
      <c r="B1281">
        <v>49.506569</v>
      </c>
    </row>
    <row r="1282" spans="1:2">
      <c r="A1282" s="31">
        <v>35032</v>
      </c>
      <c r="B1282">
        <v>49.926109</v>
      </c>
    </row>
    <row r="1283" spans="1:2">
      <c r="A1283" s="31">
        <v>35033</v>
      </c>
      <c r="B1283">
        <v>50.765209</v>
      </c>
    </row>
    <row r="1284" spans="1:2">
      <c r="A1284" s="31">
        <v>35034</v>
      </c>
      <c r="B1284">
        <v>51.044907</v>
      </c>
    </row>
    <row r="1285" spans="1:2">
      <c r="A1285" s="31">
        <v>35037</v>
      </c>
      <c r="B1285">
        <v>50.90506</v>
      </c>
    </row>
    <row r="1286" spans="1:2">
      <c r="A1286" s="31">
        <v>35038</v>
      </c>
      <c r="B1286">
        <v>53.002804</v>
      </c>
    </row>
    <row r="1287" spans="1:2">
      <c r="A1287" s="31">
        <v>35039</v>
      </c>
      <c r="B1287">
        <v>53.002804</v>
      </c>
    </row>
    <row r="1288" spans="1:2">
      <c r="A1288" s="31">
        <v>35040</v>
      </c>
      <c r="B1288">
        <v>53.562191</v>
      </c>
    </row>
    <row r="1289" spans="1:2">
      <c r="A1289" s="31">
        <v>35041</v>
      </c>
      <c r="B1289">
        <v>53.142643</v>
      </c>
    </row>
    <row r="1290" spans="1:2">
      <c r="A1290" s="31">
        <v>35044</v>
      </c>
      <c r="B1290">
        <v>52.023849</v>
      </c>
    </row>
    <row r="1291" spans="1:2">
      <c r="A1291" s="31">
        <v>35045</v>
      </c>
      <c r="B1291">
        <v>51.464447</v>
      </c>
    </row>
    <row r="1292" spans="1:2">
      <c r="A1292" s="31">
        <v>35046</v>
      </c>
      <c r="B1292">
        <v>52.023849</v>
      </c>
    </row>
    <row r="1293" spans="1:2">
      <c r="A1293" s="31">
        <v>35047</v>
      </c>
      <c r="B1293">
        <v>51.744137</v>
      </c>
    </row>
    <row r="1294" spans="1:2">
      <c r="A1294" s="31">
        <v>35048</v>
      </c>
      <c r="B1294">
        <v>51.744137</v>
      </c>
    </row>
    <row r="1295" spans="1:2">
      <c r="A1295" s="31">
        <v>35051</v>
      </c>
      <c r="B1295">
        <v>52.023849</v>
      </c>
    </row>
    <row r="1296" spans="1:2">
      <c r="A1296" s="31">
        <v>35052</v>
      </c>
      <c r="B1296">
        <v>52.583248</v>
      </c>
    </row>
    <row r="1297" spans="1:2">
      <c r="A1297" s="31">
        <v>35053</v>
      </c>
      <c r="B1297">
        <v>51.744137</v>
      </c>
    </row>
    <row r="1298" spans="1:2">
      <c r="A1298" s="31">
        <v>35054</v>
      </c>
      <c r="B1298">
        <v>52.583248</v>
      </c>
    </row>
    <row r="1299" spans="1:2">
      <c r="A1299" s="31">
        <v>35055</v>
      </c>
      <c r="B1299">
        <v>53.142643</v>
      </c>
    </row>
    <row r="1300" spans="1:2">
      <c r="A1300" s="31">
        <v>35058</v>
      </c>
      <c r="B1300">
        <v>53.142643</v>
      </c>
    </row>
    <row r="1301" spans="1:2">
      <c r="A1301" s="31">
        <v>35059</v>
      </c>
      <c r="B1301">
        <v>53.142643</v>
      </c>
    </row>
    <row r="1302" spans="1:2">
      <c r="A1302" s="31">
        <v>35060</v>
      </c>
      <c r="B1302">
        <v>53.142643</v>
      </c>
    </row>
    <row r="1303" spans="1:2">
      <c r="A1303" s="31">
        <v>35061</v>
      </c>
      <c r="B1303">
        <v>53.142643</v>
      </c>
    </row>
    <row r="1304" spans="1:2">
      <c r="A1304" s="31">
        <v>35062</v>
      </c>
      <c r="B1304">
        <v>53.142643</v>
      </c>
    </row>
    <row r="1305" spans="1:2">
      <c r="A1305" s="31">
        <v>35065</v>
      </c>
      <c r="B1305">
        <v>53.142643</v>
      </c>
    </row>
    <row r="1306" spans="1:2">
      <c r="A1306" s="31">
        <v>35066</v>
      </c>
      <c r="B1306">
        <v>52.834965</v>
      </c>
    </row>
    <row r="1307" spans="1:2">
      <c r="A1307" s="31">
        <v>35067</v>
      </c>
      <c r="B1307">
        <v>52.660164</v>
      </c>
    </row>
    <row r="1308" spans="1:2">
      <c r="A1308" s="31">
        <v>35068</v>
      </c>
      <c r="B1308">
        <v>52.261585</v>
      </c>
    </row>
    <row r="1309" spans="1:2">
      <c r="A1309" s="31">
        <v>35069</v>
      </c>
      <c r="B1309">
        <v>52.072803</v>
      </c>
    </row>
    <row r="1310" spans="1:2">
      <c r="A1310" s="31">
        <v>35072</v>
      </c>
      <c r="B1310">
        <v>52.093773</v>
      </c>
    </row>
    <row r="1311" spans="1:2">
      <c r="A1311" s="31">
        <v>35073</v>
      </c>
      <c r="B1311">
        <v>51.226707</v>
      </c>
    </row>
    <row r="1312" spans="1:2">
      <c r="A1312" s="31">
        <v>35074</v>
      </c>
      <c r="B1312">
        <v>52.051815</v>
      </c>
    </row>
    <row r="1313" spans="1:2">
      <c r="A1313" s="31">
        <v>35075</v>
      </c>
      <c r="B1313">
        <v>52.492336</v>
      </c>
    </row>
    <row r="1314" spans="1:2">
      <c r="A1314" s="31">
        <v>35076</v>
      </c>
      <c r="B1314">
        <v>53.128658</v>
      </c>
    </row>
    <row r="1315" spans="1:2">
      <c r="A1315" s="31">
        <v>35079</v>
      </c>
      <c r="B1315">
        <v>52.820984</v>
      </c>
    </row>
    <row r="1316" spans="1:2">
      <c r="A1316" s="31">
        <v>35080</v>
      </c>
      <c r="B1316">
        <v>52.70211</v>
      </c>
    </row>
    <row r="1317" spans="1:2">
      <c r="A1317" s="31">
        <v>35081</v>
      </c>
      <c r="B1317">
        <v>52.464371</v>
      </c>
    </row>
    <row r="1318" spans="1:2">
      <c r="A1318" s="31">
        <v>35082</v>
      </c>
      <c r="B1318">
        <v>52.597225</v>
      </c>
    </row>
    <row r="1319" spans="1:2">
      <c r="A1319" s="31">
        <v>35083</v>
      </c>
      <c r="B1319">
        <v>52.688137</v>
      </c>
    </row>
    <row r="1320" spans="1:2">
      <c r="A1320" s="31">
        <v>35086</v>
      </c>
      <c r="B1320">
        <v>53.149635</v>
      </c>
    </row>
    <row r="1321" spans="1:2">
      <c r="A1321" s="31">
        <v>35087</v>
      </c>
      <c r="B1321">
        <v>51.751133</v>
      </c>
    </row>
    <row r="1322" spans="1:2">
      <c r="A1322" s="31">
        <v>35088</v>
      </c>
      <c r="B1322">
        <v>50.177841</v>
      </c>
    </row>
    <row r="1323" spans="1:2">
      <c r="A1323" s="31">
        <v>35089</v>
      </c>
      <c r="B1323">
        <v>50.380627</v>
      </c>
    </row>
    <row r="1324" spans="1:2">
      <c r="A1324" s="31">
        <v>35090</v>
      </c>
      <c r="B1324">
        <v>50.380627</v>
      </c>
    </row>
    <row r="1325" spans="1:2">
      <c r="A1325" s="31">
        <v>35093</v>
      </c>
      <c r="B1325">
        <v>50.611362</v>
      </c>
    </row>
    <row r="1326" spans="1:2">
      <c r="A1326" s="31">
        <v>35094</v>
      </c>
      <c r="B1326">
        <v>50.492504</v>
      </c>
    </row>
    <row r="1327" spans="1:2">
      <c r="A1327" s="31">
        <v>35095</v>
      </c>
      <c r="B1327">
        <v>51.429482</v>
      </c>
    </row>
    <row r="1328" spans="1:2">
      <c r="A1328" s="31">
        <v>35096</v>
      </c>
      <c r="B1328">
        <v>52.890907</v>
      </c>
    </row>
    <row r="1329" spans="1:2">
      <c r="A1329" s="31">
        <v>35097</v>
      </c>
      <c r="B1329">
        <v>55.296303</v>
      </c>
    </row>
    <row r="1330" spans="1:2">
      <c r="A1330" s="31">
        <v>35100</v>
      </c>
      <c r="B1330">
        <v>55.59</v>
      </c>
    </row>
    <row r="1331" spans="1:2">
      <c r="A1331" s="31">
        <v>35101</v>
      </c>
      <c r="B1331">
        <v>54.429245</v>
      </c>
    </row>
    <row r="1332" spans="1:2">
      <c r="A1332" s="31">
        <v>35102</v>
      </c>
      <c r="B1332">
        <v>55.254372</v>
      </c>
    </row>
    <row r="1333" spans="1:2">
      <c r="A1333" s="31">
        <v>35103</v>
      </c>
      <c r="B1333">
        <v>59.659607</v>
      </c>
    </row>
    <row r="1334" spans="1:2">
      <c r="A1334" s="31">
        <v>35104</v>
      </c>
      <c r="B1334">
        <v>61.813274</v>
      </c>
    </row>
    <row r="1335" spans="1:2">
      <c r="A1335" s="31">
        <v>35107</v>
      </c>
      <c r="B1335">
        <v>60.023212</v>
      </c>
    </row>
    <row r="1336" spans="1:2">
      <c r="A1336" s="31">
        <v>35108</v>
      </c>
      <c r="B1336">
        <v>59.771484</v>
      </c>
    </row>
    <row r="1337" spans="1:2">
      <c r="A1337" s="31">
        <v>35109</v>
      </c>
      <c r="B1337">
        <v>60.149075</v>
      </c>
    </row>
    <row r="1338" spans="1:2">
      <c r="A1338" s="31">
        <v>35110</v>
      </c>
      <c r="B1338">
        <v>60.023212</v>
      </c>
    </row>
    <row r="1339" spans="1:2">
      <c r="A1339" s="31">
        <v>35111</v>
      </c>
      <c r="B1339">
        <v>58.42194</v>
      </c>
    </row>
    <row r="1340" spans="1:2">
      <c r="A1340" s="31">
        <v>35114</v>
      </c>
      <c r="B1340">
        <v>57.366093</v>
      </c>
    </row>
    <row r="1341" spans="1:2">
      <c r="A1341" s="31">
        <v>35115</v>
      </c>
      <c r="B1341">
        <v>57.54789</v>
      </c>
    </row>
    <row r="1342" spans="1:2">
      <c r="A1342" s="31">
        <v>35116</v>
      </c>
      <c r="B1342">
        <v>57.54789</v>
      </c>
    </row>
    <row r="1343" spans="1:2">
      <c r="A1343" s="31">
        <v>35117</v>
      </c>
      <c r="B1343">
        <v>59.09322</v>
      </c>
    </row>
    <row r="1344" spans="1:2">
      <c r="A1344" s="31">
        <v>35118</v>
      </c>
      <c r="B1344">
        <v>60.421787</v>
      </c>
    </row>
    <row r="1345" spans="1:2">
      <c r="A1345" s="31">
        <v>35121</v>
      </c>
      <c r="B1345">
        <v>57.673733</v>
      </c>
    </row>
    <row r="1346" spans="1:2">
      <c r="A1346" s="31">
        <v>35122</v>
      </c>
      <c r="B1346">
        <v>59.54071</v>
      </c>
    </row>
    <row r="1347" spans="1:2">
      <c r="A1347" s="31">
        <v>35123</v>
      </c>
      <c r="B1347">
        <v>59.379894</v>
      </c>
    </row>
    <row r="1348" spans="1:2">
      <c r="A1348" s="31">
        <v>35124</v>
      </c>
      <c r="B1348">
        <v>59.100212</v>
      </c>
    </row>
    <row r="1349" spans="1:2">
      <c r="A1349" s="31">
        <v>35125</v>
      </c>
      <c r="B1349">
        <v>59.268013</v>
      </c>
    </row>
    <row r="1350" spans="1:2">
      <c r="A1350" s="31">
        <v>35128</v>
      </c>
      <c r="B1350">
        <v>59.715549</v>
      </c>
    </row>
    <row r="1351" spans="1:2">
      <c r="A1351" s="31">
        <v>35129</v>
      </c>
      <c r="B1351">
        <v>59.715549</v>
      </c>
    </row>
    <row r="1352" spans="1:2">
      <c r="A1352" s="31">
        <v>35130</v>
      </c>
      <c r="B1352">
        <v>59.400879</v>
      </c>
    </row>
    <row r="1353" spans="1:2">
      <c r="A1353" s="31">
        <v>35131</v>
      </c>
      <c r="B1353">
        <v>59.156143</v>
      </c>
    </row>
    <row r="1354" spans="1:2">
      <c r="A1354" s="31">
        <v>35132</v>
      </c>
      <c r="B1354">
        <v>59.023308</v>
      </c>
    </row>
    <row r="1355" spans="1:2">
      <c r="A1355" s="31">
        <v>35135</v>
      </c>
      <c r="B1355">
        <v>57.617813</v>
      </c>
    </row>
    <row r="1356" spans="1:2">
      <c r="A1356" s="31">
        <v>35136</v>
      </c>
      <c r="B1356">
        <v>58.268108</v>
      </c>
    </row>
    <row r="1357" spans="1:2">
      <c r="A1357" s="31">
        <v>35137</v>
      </c>
      <c r="B1357">
        <v>58.967346</v>
      </c>
    </row>
    <row r="1358" spans="1:2">
      <c r="A1358" s="31">
        <v>35138</v>
      </c>
      <c r="B1358">
        <v>58.505852</v>
      </c>
    </row>
    <row r="1359" spans="1:2">
      <c r="A1359" s="31">
        <v>35139</v>
      </c>
      <c r="B1359">
        <v>58.359001</v>
      </c>
    </row>
    <row r="1360" spans="1:2">
      <c r="A1360" s="31">
        <v>35142</v>
      </c>
      <c r="B1360">
        <v>58.645699</v>
      </c>
    </row>
    <row r="1361" spans="1:2">
      <c r="A1361" s="31">
        <v>35143</v>
      </c>
      <c r="B1361">
        <v>58.086308</v>
      </c>
    </row>
    <row r="1362" spans="1:2">
      <c r="A1362" s="31">
        <v>35144</v>
      </c>
      <c r="B1362">
        <v>58.086308</v>
      </c>
    </row>
    <row r="1363" spans="1:2">
      <c r="A1363" s="31">
        <v>35145</v>
      </c>
      <c r="B1363">
        <v>59.016308</v>
      </c>
    </row>
    <row r="1364" spans="1:2">
      <c r="A1364" s="31">
        <v>35146</v>
      </c>
      <c r="B1364">
        <v>59.030285</v>
      </c>
    </row>
    <row r="1365" spans="1:2">
      <c r="A1365" s="31">
        <v>35149</v>
      </c>
      <c r="B1365">
        <v>59.638641</v>
      </c>
    </row>
    <row r="1366" spans="1:2">
      <c r="A1366" s="31">
        <v>35150</v>
      </c>
      <c r="B1366">
        <v>59.743515</v>
      </c>
    </row>
    <row r="1367" spans="1:2">
      <c r="A1367" s="31">
        <v>35151</v>
      </c>
      <c r="B1367">
        <v>61.330803</v>
      </c>
    </row>
    <row r="1368" spans="1:2">
      <c r="A1368" s="31">
        <v>35152</v>
      </c>
      <c r="B1368">
        <v>63.407566</v>
      </c>
    </row>
    <row r="1369" spans="1:2">
      <c r="A1369" s="31">
        <v>35153</v>
      </c>
      <c r="B1369">
        <v>62.939075</v>
      </c>
    </row>
    <row r="1370" spans="1:2">
      <c r="A1370" s="31">
        <v>35156</v>
      </c>
      <c r="B1370">
        <v>63.624336</v>
      </c>
    </row>
    <row r="1371" spans="1:2">
      <c r="A1371" s="31">
        <v>35157</v>
      </c>
      <c r="B1371">
        <v>62.47757</v>
      </c>
    </row>
    <row r="1372" spans="1:2">
      <c r="A1372" s="31">
        <v>35158</v>
      </c>
      <c r="B1372">
        <v>62.435604</v>
      </c>
    </row>
    <row r="1373" spans="1:2">
      <c r="A1373" s="31">
        <v>35159</v>
      </c>
      <c r="B1373">
        <v>61.708405</v>
      </c>
    </row>
    <row r="1374" spans="1:2">
      <c r="A1374" s="31">
        <v>35160</v>
      </c>
      <c r="B1374">
        <v>61.708405</v>
      </c>
    </row>
    <row r="1375" spans="1:2">
      <c r="A1375" s="31">
        <v>35163</v>
      </c>
      <c r="B1375">
        <v>61.967125</v>
      </c>
    </row>
    <row r="1376" spans="1:2">
      <c r="A1376" s="31">
        <v>35164</v>
      </c>
      <c r="B1376">
        <v>61.114037</v>
      </c>
    </row>
    <row r="1377" spans="1:2">
      <c r="A1377" s="31">
        <v>35165</v>
      </c>
      <c r="B1377">
        <v>62.169907</v>
      </c>
    </row>
    <row r="1378" spans="1:2">
      <c r="A1378" s="31">
        <v>35166</v>
      </c>
      <c r="B1378">
        <v>62.260815</v>
      </c>
    </row>
    <row r="1379" spans="1:2">
      <c r="A1379" s="31">
        <v>35167</v>
      </c>
      <c r="B1379">
        <v>62.183868</v>
      </c>
    </row>
    <row r="1380" spans="1:2">
      <c r="A1380" s="31">
        <v>35170</v>
      </c>
      <c r="B1380">
        <v>64.03688</v>
      </c>
    </row>
    <row r="1381" spans="1:2">
      <c r="A1381" s="31">
        <v>35171</v>
      </c>
      <c r="B1381">
        <v>65.078766</v>
      </c>
    </row>
    <row r="1382" spans="1:2">
      <c r="A1382" s="31">
        <v>35172</v>
      </c>
      <c r="B1382">
        <v>67.973618</v>
      </c>
    </row>
    <row r="1383" spans="1:2">
      <c r="A1383" s="31">
        <v>35173</v>
      </c>
      <c r="B1383">
        <v>67.672966</v>
      </c>
    </row>
    <row r="1384" spans="1:2">
      <c r="A1384" s="31">
        <v>35174</v>
      </c>
      <c r="B1384">
        <v>67.70092</v>
      </c>
    </row>
    <row r="1385" spans="1:2">
      <c r="A1385" s="31">
        <v>35177</v>
      </c>
      <c r="B1385">
        <v>67.260406</v>
      </c>
    </row>
    <row r="1386" spans="1:2">
      <c r="A1386" s="31">
        <v>35178</v>
      </c>
      <c r="B1386">
        <v>67.651985</v>
      </c>
    </row>
    <row r="1387" spans="1:2">
      <c r="A1387" s="31">
        <v>35179</v>
      </c>
      <c r="B1387">
        <v>69.938515</v>
      </c>
    </row>
    <row r="1388" spans="1:2">
      <c r="A1388" s="31">
        <v>35180</v>
      </c>
      <c r="B1388">
        <v>66.714989</v>
      </c>
    </row>
    <row r="1389" spans="1:2">
      <c r="A1389" s="31">
        <v>35181</v>
      </c>
      <c r="B1389">
        <v>67.120567</v>
      </c>
    </row>
    <row r="1390" spans="1:2">
      <c r="A1390" s="31">
        <v>35184</v>
      </c>
      <c r="B1390">
        <v>65.847923</v>
      </c>
    </row>
    <row r="1391" spans="1:2">
      <c r="A1391" s="31">
        <v>35185</v>
      </c>
      <c r="B1391">
        <v>66.854836</v>
      </c>
    </row>
    <row r="1392" spans="1:2">
      <c r="A1392" s="31">
        <v>35186</v>
      </c>
      <c r="B1392">
        <v>68.672867</v>
      </c>
    </row>
    <row r="1393" spans="1:2">
      <c r="A1393" s="31">
        <v>35187</v>
      </c>
      <c r="B1393">
        <v>68.11348</v>
      </c>
    </row>
    <row r="1394" spans="1:2">
      <c r="A1394" s="31">
        <v>35188</v>
      </c>
      <c r="B1394">
        <v>66.903786</v>
      </c>
    </row>
    <row r="1395" spans="1:2">
      <c r="A1395" s="31">
        <v>35191</v>
      </c>
      <c r="B1395">
        <v>65.819954</v>
      </c>
    </row>
    <row r="1396" spans="1:2">
      <c r="A1396" s="31">
        <v>35192</v>
      </c>
      <c r="B1396">
        <v>65.973793</v>
      </c>
    </row>
    <row r="1397" spans="1:2">
      <c r="A1397" s="31">
        <v>35193</v>
      </c>
      <c r="B1397">
        <v>66.777916</v>
      </c>
    </row>
    <row r="1398" spans="1:2">
      <c r="A1398" s="31">
        <v>35194</v>
      </c>
      <c r="B1398">
        <v>66.134621</v>
      </c>
    </row>
    <row r="1399" spans="1:2">
      <c r="A1399" s="31">
        <v>35195</v>
      </c>
      <c r="B1399">
        <v>64.400475</v>
      </c>
    </row>
    <row r="1400" spans="1:2">
      <c r="A1400" s="31">
        <v>35198</v>
      </c>
      <c r="B1400">
        <v>64.750122</v>
      </c>
    </row>
    <row r="1401" spans="1:2">
      <c r="A1401" s="31">
        <v>35199</v>
      </c>
      <c r="B1401">
        <v>65.113731</v>
      </c>
    </row>
    <row r="1402" spans="1:2">
      <c r="A1402" s="31">
        <v>35200</v>
      </c>
      <c r="B1402">
        <v>68.134453</v>
      </c>
    </row>
    <row r="1403" spans="1:2">
      <c r="A1403" s="31">
        <v>35201</v>
      </c>
      <c r="B1403">
        <v>69.064453</v>
      </c>
    </row>
    <row r="1404" spans="1:2">
      <c r="A1404" s="31">
        <v>35202</v>
      </c>
      <c r="B1404">
        <v>68.980545</v>
      </c>
    </row>
    <row r="1405" spans="1:2">
      <c r="A1405" s="31">
        <v>35205</v>
      </c>
      <c r="B1405">
        <v>67.232437</v>
      </c>
    </row>
    <row r="1406" spans="1:2">
      <c r="A1406" s="31">
        <v>35206</v>
      </c>
      <c r="B1406">
        <v>67.057625</v>
      </c>
    </row>
    <row r="1407" spans="1:2">
      <c r="A1407" s="31">
        <v>35207</v>
      </c>
      <c r="B1407">
        <v>67.288376</v>
      </c>
    </row>
    <row r="1408" spans="1:2">
      <c r="A1408" s="31">
        <v>35208</v>
      </c>
      <c r="B1408">
        <v>67.197479</v>
      </c>
    </row>
    <row r="1409" spans="1:2">
      <c r="A1409" s="31">
        <v>35209</v>
      </c>
      <c r="B1409">
        <v>67.791832</v>
      </c>
    </row>
    <row r="1410" spans="1:2">
      <c r="A1410" s="31">
        <v>35212</v>
      </c>
      <c r="B1410">
        <v>67.232437</v>
      </c>
    </row>
    <row r="1411" spans="1:2">
      <c r="A1411" s="31">
        <v>35213</v>
      </c>
      <c r="B1411">
        <v>66.582138</v>
      </c>
    </row>
    <row r="1412" spans="1:2">
      <c r="A1412" s="31">
        <v>35214</v>
      </c>
      <c r="B1412">
        <v>68.414154</v>
      </c>
    </row>
    <row r="1413" spans="1:2">
      <c r="A1413" s="31">
        <v>35215</v>
      </c>
      <c r="B1413">
        <v>67.693924</v>
      </c>
    </row>
    <row r="1414" spans="1:2">
      <c r="A1414" s="31">
        <v>35216</v>
      </c>
      <c r="B1414">
        <v>67.798813</v>
      </c>
    </row>
    <row r="1415" spans="1:2">
      <c r="A1415" s="31">
        <v>35219</v>
      </c>
      <c r="B1415">
        <v>68.540024</v>
      </c>
    </row>
    <row r="1416" spans="1:2">
      <c r="A1416" s="31">
        <v>35220</v>
      </c>
      <c r="B1416">
        <v>68.931587</v>
      </c>
    </row>
    <row r="1417" spans="1:2">
      <c r="A1417" s="31">
        <v>35221</v>
      </c>
      <c r="B1417">
        <v>69.421082</v>
      </c>
    </row>
    <row r="1418" spans="1:2">
      <c r="A1418" s="31">
        <v>35222</v>
      </c>
      <c r="B1418">
        <v>71.029327</v>
      </c>
    </row>
    <row r="1419" spans="1:2">
      <c r="A1419" s="31">
        <v>35223</v>
      </c>
      <c r="B1419">
        <v>72.273994</v>
      </c>
    </row>
    <row r="1420" spans="1:2">
      <c r="A1420" s="31">
        <v>35226</v>
      </c>
      <c r="B1420">
        <v>73.73542</v>
      </c>
    </row>
    <row r="1421" spans="1:2">
      <c r="A1421" s="31">
        <v>35227</v>
      </c>
      <c r="B1421">
        <v>75.001465</v>
      </c>
    </row>
    <row r="1422" spans="1:2">
      <c r="A1422" s="31">
        <v>35228</v>
      </c>
      <c r="B1422">
        <v>73.615166</v>
      </c>
    </row>
    <row r="1423" spans="1:2">
      <c r="A1423" s="31">
        <v>35229</v>
      </c>
      <c r="B1423">
        <v>75.270256</v>
      </c>
    </row>
    <row r="1424" spans="1:2">
      <c r="A1424" s="31">
        <v>35230</v>
      </c>
      <c r="B1424">
        <v>75.970474</v>
      </c>
    </row>
    <row r="1425" spans="1:2">
      <c r="A1425" s="31">
        <v>35233</v>
      </c>
      <c r="B1425">
        <v>75.001465</v>
      </c>
    </row>
    <row r="1426" spans="1:2">
      <c r="A1426" s="31">
        <v>35234</v>
      </c>
      <c r="B1426">
        <v>76.034126</v>
      </c>
    </row>
    <row r="1427" spans="1:2">
      <c r="A1427" s="31">
        <v>35235</v>
      </c>
      <c r="B1427">
        <v>74.513435</v>
      </c>
    </row>
    <row r="1428" spans="1:2">
      <c r="A1428" s="31">
        <v>35236</v>
      </c>
      <c r="B1428">
        <v>74.612465</v>
      </c>
    </row>
    <row r="1429" spans="1:2">
      <c r="A1429" s="31">
        <v>35237</v>
      </c>
      <c r="B1429">
        <v>73.643471</v>
      </c>
    </row>
    <row r="1430" spans="1:2">
      <c r="A1430" s="31">
        <v>35240</v>
      </c>
      <c r="B1430">
        <v>73.332268</v>
      </c>
    </row>
    <row r="1431" spans="1:2">
      <c r="A1431" s="31">
        <v>35241</v>
      </c>
      <c r="B1431">
        <v>72.377419</v>
      </c>
    </row>
    <row r="1432" spans="1:2">
      <c r="A1432" s="31">
        <v>35242</v>
      </c>
      <c r="B1432">
        <v>71.931824</v>
      </c>
    </row>
    <row r="1433" spans="1:2">
      <c r="A1433" s="31">
        <v>35243</v>
      </c>
      <c r="B1433">
        <v>72.596672</v>
      </c>
    </row>
    <row r="1434" spans="1:2">
      <c r="A1434" s="31">
        <v>35244</v>
      </c>
      <c r="B1434">
        <v>72.86544</v>
      </c>
    </row>
    <row r="1435" spans="1:2">
      <c r="A1435" s="31">
        <v>35247</v>
      </c>
      <c r="B1435">
        <v>72.257179</v>
      </c>
    </row>
    <row r="1436" spans="1:2">
      <c r="A1436" s="31">
        <v>35248</v>
      </c>
      <c r="B1436">
        <v>73.487869</v>
      </c>
    </row>
    <row r="1437" spans="1:2">
      <c r="A1437" s="31">
        <v>35249</v>
      </c>
      <c r="B1437">
        <v>72.52594</v>
      </c>
    </row>
    <row r="1438" spans="1:2">
      <c r="A1438" s="31">
        <v>35250</v>
      </c>
      <c r="B1438">
        <v>73.80616</v>
      </c>
    </row>
    <row r="1439" spans="1:2">
      <c r="A1439" s="31">
        <v>35251</v>
      </c>
      <c r="B1439">
        <v>74.386139</v>
      </c>
    </row>
    <row r="1440" spans="1:2">
      <c r="A1440" s="31">
        <v>35254</v>
      </c>
      <c r="B1440">
        <v>75.135857</v>
      </c>
    </row>
    <row r="1441" spans="1:2">
      <c r="A1441" s="31">
        <v>35255</v>
      </c>
      <c r="B1441">
        <v>75.440002</v>
      </c>
    </row>
    <row r="1442" spans="1:2">
      <c r="A1442" s="31">
        <v>35256</v>
      </c>
      <c r="B1442">
        <v>74.902458</v>
      </c>
    </row>
    <row r="1443" spans="1:2">
      <c r="A1443" s="31">
        <v>35257</v>
      </c>
      <c r="B1443">
        <v>75.270256</v>
      </c>
    </row>
    <row r="1444" spans="1:2">
      <c r="A1444" s="31">
        <v>35258</v>
      </c>
      <c r="B1444">
        <v>75.45414</v>
      </c>
    </row>
    <row r="1445" spans="1:2">
      <c r="A1445" s="31">
        <v>35261</v>
      </c>
      <c r="B1445">
        <v>75.270256</v>
      </c>
    </row>
    <row r="1446" spans="1:2">
      <c r="A1446" s="31">
        <v>35262</v>
      </c>
      <c r="B1446">
        <v>74.690269</v>
      </c>
    </row>
    <row r="1447" spans="1:2">
      <c r="A1447" s="31">
        <v>35263</v>
      </c>
      <c r="B1447">
        <v>77.50528</v>
      </c>
    </row>
    <row r="1448" spans="1:2">
      <c r="A1448" s="31">
        <v>35264</v>
      </c>
      <c r="B1448">
        <v>78.68647</v>
      </c>
    </row>
    <row r="1449" spans="1:2">
      <c r="A1449" s="31">
        <v>35265</v>
      </c>
      <c r="B1449">
        <v>78.757217</v>
      </c>
    </row>
    <row r="1450" spans="1:2">
      <c r="A1450" s="31">
        <v>35268</v>
      </c>
      <c r="B1450">
        <v>78.778412</v>
      </c>
    </row>
    <row r="1451" spans="1:2">
      <c r="A1451" s="31">
        <v>35269</v>
      </c>
      <c r="B1451">
        <v>75.178284</v>
      </c>
    </row>
    <row r="1452" spans="1:2">
      <c r="A1452" s="31">
        <v>35270</v>
      </c>
      <c r="B1452">
        <v>74.343704</v>
      </c>
    </row>
    <row r="1453" spans="1:2">
      <c r="A1453" s="31">
        <v>35271</v>
      </c>
      <c r="B1453">
        <v>73.869797</v>
      </c>
    </row>
    <row r="1454" spans="1:2">
      <c r="A1454" s="31">
        <v>35272</v>
      </c>
      <c r="B1454">
        <v>73.784927</v>
      </c>
    </row>
    <row r="1455" spans="1:2">
      <c r="A1455" s="31">
        <v>35275</v>
      </c>
      <c r="B1455">
        <v>72.342033</v>
      </c>
    </row>
    <row r="1456" spans="1:2">
      <c r="A1456" s="31">
        <v>35276</v>
      </c>
      <c r="B1456">
        <v>71.047699</v>
      </c>
    </row>
    <row r="1457" spans="1:2">
      <c r="A1457" s="31">
        <v>35277</v>
      </c>
      <c r="B1457">
        <v>72.540092</v>
      </c>
    </row>
    <row r="1458" spans="1:2">
      <c r="A1458" s="31">
        <v>35278</v>
      </c>
      <c r="B1458">
        <v>69.845306</v>
      </c>
    </row>
    <row r="1459" spans="1:2">
      <c r="A1459" s="31">
        <v>35279</v>
      </c>
      <c r="B1459">
        <v>69.852371</v>
      </c>
    </row>
    <row r="1460" spans="1:2">
      <c r="A1460" s="31">
        <v>35282</v>
      </c>
      <c r="B1460">
        <v>70.326248</v>
      </c>
    </row>
    <row r="1461" spans="1:2">
      <c r="A1461" s="31">
        <v>35283</v>
      </c>
      <c r="B1461">
        <v>71.097206</v>
      </c>
    </row>
    <row r="1462" spans="1:2">
      <c r="A1462" s="31">
        <v>35284</v>
      </c>
      <c r="B1462">
        <v>70.764771</v>
      </c>
    </row>
    <row r="1463" spans="1:2">
      <c r="A1463" s="31">
        <v>35285</v>
      </c>
      <c r="B1463">
        <v>70.658684</v>
      </c>
    </row>
    <row r="1464" spans="1:2">
      <c r="A1464" s="31">
        <v>35286</v>
      </c>
      <c r="B1464">
        <v>70.750626</v>
      </c>
    </row>
    <row r="1465" spans="1:2">
      <c r="A1465" s="31">
        <v>35289</v>
      </c>
      <c r="B1465">
        <v>70.80722</v>
      </c>
    </row>
    <row r="1466" spans="1:2">
      <c r="A1466" s="31">
        <v>35290</v>
      </c>
      <c r="B1466">
        <v>69.852371</v>
      </c>
    </row>
    <row r="1467" spans="1:2">
      <c r="A1467" s="31">
        <v>35291</v>
      </c>
      <c r="B1467">
        <v>69.343117</v>
      </c>
    </row>
    <row r="1468" spans="1:2">
      <c r="A1468" s="31">
        <v>35292</v>
      </c>
      <c r="B1468">
        <v>69.343117</v>
      </c>
    </row>
    <row r="1469" spans="1:2">
      <c r="A1469" s="31">
        <v>35293</v>
      </c>
      <c r="B1469">
        <v>66.429062</v>
      </c>
    </row>
    <row r="1470" spans="1:2">
      <c r="A1470" s="31">
        <v>35296</v>
      </c>
      <c r="B1470">
        <v>64.26474</v>
      </c>
    </row>
    <row r="1471" spans="1:2">
      <c r="A1471" s="31">
        <v>35297</v>
      </c>
      <c r="B1471">
        <v>65.375198</v>
      </c>
    </row>
    <row r="1472" spans="1:2">
      <c r="A1472" s="31">
        <v>35298</v>
      </c>
      <c r="B1472">
        <v>67.963898</v>
      </c>
    </row>
    <row r="1473" spans="1:2">
      <c r="A1473" s="31">
        <v>35299</v>
      </c>
      <c r="B1473">
        <v>69.336037</v>
      </c>
    </row>
    <row r="1474" spans="1:2">
      <c r="A1474" s="31">
        <v>35300</v>
      </c>
      <c r="B1474">
        <v>69.873589</v>
      </c>
    </row>
    <row r="1475" spans="1:2">
      <c r="A1475" s="31">
        <v>35303</v>
      </c>
      <c r="B1475">
        <v>70.015045</v>
      </c>
    </row>
    <row r="1476" spans="1:2">
      <c r="A1476" s="31">
        <v>35304</v>
      </c>
      <c r="B1476">
        <v>70.800133</v>
      </c>
    </row>
    <row r="1477" spans="1:2">
      <c r="A1477" s="31">
        <v>35305</v>
      </c>
      <c r="B1477">
        <v>71.005264</v>
      </c>
    </row>
    <row r="1478" spans="1:2">
      <c r="A1478" s="31">
        <v>35306</v>
      </c>
      <c r="B1478">
        <v>70.524315</v>
      </c>
    </row>
    <row r="1479" spans="1:2">
      <c r="A1479" s="31">
        <v>35307</v>
      </c>
      <c r="B1479">
        <v>72.037903</v>
      </c>
    </row>
    <row r="1480" spans="1:2">
      <c r="A1480" s="31">
        <v>35310</v>
      </c>
      <c r="B1480">
        <v>73.268608</v>
      </c>
    </row>
    <row r="1481" spans="1:2">
      <c r="A1481" s="31">
        <v>35311</v>
      </c>
      <c r="B1481">
        <v>70.43943</v>
      </c>
    </row>
    <row r="1482" spans="1:2">
      <c r="A1482" s="31">
        <v>35312</v>
      </c>
      <c r="B1482">
        <v>71.387184</v>
      </c>
    </row>
    <row r="1483" spans="1:2">
      <c r="A1483" s="31">
        <v>35313</v>
      </c>
      <c r="B1483">
        <v>72.12986</v>
      </c>
    </row>
    <row r="1484" spans="1:2">
      <c r="A1484" s="31">
        <v>35314</v>
      </c>
      <c r="B1484">
        <v>71.549866</v>
      </c>
    </row>
    <row r="1485" spans="1:2">
      <c r="A1485" s="31">
        <v>35317</v>
      </c>
      <c r="B1485">
        <v>68.529732</v>
      </c>
    </row>
    <row r="1486" spans="1:2">
      <c r="A1486" s="31">
        <v>35318</v>
      </c>
      <c r="B1486">
        <v>66.789787</v>
      </c>
    </row>
    <row r="1487" spans="1:2">
      <c r="A1487" s="31">
        <v>35319</v>
      </c>
      <c r="B1487">
        <v>65.870293</v>
      </c>
    </row>
    <row r="1488" spans="1:2">
      <c r="A1488" s="31">
        <v>35320</v>
      </c>
      <c r="B1488">
        <v>65.03569</v>
      </c>
    </row>
    <row r="1489" spans="1:2">
      <c r="A1489" s="31">
        <v>35321</v>
      </c>
      <c r="B1489">
        <v>64.547653</v>
      </c>
    </row>
    <row r="1490" spans="1:2">
      <c r="A1490" s="31">
        <v>35324</v>
      </c>
      <c r="B1490">
        <v>63.423061</v>
      </c>
    </row>
    <row r="1491" spans="1:2">
      <c r="A1491" s="31">
        <v>35325</v>
      </c>
      <c r="B1491">
        <v>64.172798</v>
      </c>
    </row>
    <row r="1492" spans="1:2">
      <c r="A1492" s="31">
        <v>35326</v>
      </c>
      <c r="B1492">
        <v>68.176094</v>
      </c>
    </row>
    <row r="1493" spans="1:2">
      <c r="A1493" s="31">
        <v>35327</v>
      </c>
      <c r="B1493">
        <v>65.297386</v>
      </c>
    </row>
    <row r="1494" spans="1:2">
      <c r="A1494" s="31">
        <v>35328</v>
      </c>
      <c r="B1494">
        <v>64.844719</v>
      </c>
    </row>
    <row r="1495" spans="1:2">
      <c r="A1495" s="31">
        <v>35331</v>
      </c>
      <c r="B1495">
        <v>65.021568</v>
      </c>
    </row>
    <row r="1496" spans="1:2">
      <c r="A1496" s="31">
        <v>35332</v>
      </c>
      <c r="B1496">
        <v>64.60424</v>
      </c>
    </row>
    <row r="1497" spans="1:2">
      <c r="A1497" s="31">
        <v>35333</v>
      </c>
      <c r="B1497">
        <v>65.170082</v>
      </c>
    </row>
    <row r="1498" spans="1:2">
      <c r="A1498" s="31">
        <v>35334</v>
      </c>
      <c r="B1498">
        <v>64.781052</v>
      </c>
    </row>
    <row r="1499" spans="1:2">
      <c r="A1499" s="31">
        <v>35335</v>
      </c>
      <c r="B1499">
        <v>63.713058</v>
      </c>
    </row>
    <row r="1500" spans="1:2">
      <c r="A1500" s="31">
        <v>35338</v>
      </c>
      <c r="B1500">
        <v>63.352333</v>
      </c>
    </row>
    <row r="1501" spans="1:2">
      <c r="A1501" s="31">
        <v>35339</v>
      </c>
      <c r="B1501">
        <v>62.008472</v>
      </c>
    </row>
    <row r="1502" spans="1:2">
      <c r="A1502" s="31">
        <v>35340</v>
      </c>
      <c r="B1502">
        <v>62.008472</v>
      </c>
    </row>
    <row r="1503" spans="1:2">
      <c r="A1503" s="31">
        <v>35341</v>
      </c>
      <c r="B1503">
        <v>61.541645</v>
      </c>
    </row>
    <row r="1504" spans="1:2">
      <c r="A1504" s="31">
        <v>35342</v>
      </c>
      <c r="B1504">
        <v>57.234234</v>
      </c>
    </row>
    <row r="1505" spans="1:2">
      <c r="A1505" s="31">
        <v>35345</v>
      </c>
      <c r="B1505">
        <v>55.90453</v>
      </c>
    </row>
    <row r="1506" spans="1:2">
      <c r="A1506" s="31">
        <v>35346</v>
      </c>
      <c r="B1506">
        <v>56.915939</v>
      </c>
    </row>
    <row r="1507" spans="1:2">
      <c r="A1507" s="31">
        <v>35347</v>
      </c>
      <c r="B1507">
        <v>56.272312</v>
      </c>
    </row>
    <row r="1508" spans="1:2">
      <c r="A1508" s="31">
        <v>35348</v>
      </c>
      <c r="B1508">
        <v>58.160805</v>
      </c>
    </row>
    <row r="1509" spans="1:2">
      <c r="A1509" s="31">
        <v>35349</v>
      </c>
      <c r="B1509">
        <v>59.815868</v>
      </c>
    </row>
    <row r="1510" spans="1:2">
      <c r="A1510" s="31">
        <v>35352</v>
      </c>
      <c r="B1510">
        <v>59.440994</v>
      </c>
    </row>
    <row r="1511" spans="1:2">
      <c r="A1511" s="31">
        <v>35353</v>
      </c>
      <c r="B1511">
        <v>60.282677</v>
      </c>
    </row>
    <row r="1512" spans="1:2">
      <c r="A1512" s="31">
        <v>35354</v>
      </c>
      <c r="B1512">
        <v>59.440994</v>
      </c>
    </row>
    <row r="1513" spans="1:2">
      <c r="A1513" s="31">
        <v>35355</v>
      </c>
      <c r="B1513">
        <v>59.257111</v>
      </c>
    </row>
    <row r="1514" spans="1:2">
      <c r="A1514" s="31">
        <v>35356</v>
      </c>
      <c r="B1514">
        <v>59.306602</v>
      </c>
    </row>
    <row r="1515" spans="1:2">
      <c r="A1515" s="31">
        <v>35359</v>
      </c>
      <c r="B1515">
        <v>59.306602</v>
      </c>
    </row>
    <row r="1516" spans="1:2">
      <c r="A1516" s="31">
        <v>35360</v>
      </c>
      <c r="B1516">
        <v>61.272877</v>
      </c>
    </row>
    <row r="1517" spans="1:2">
      <c r="A1517" s="31">
        <v>35361</v>
      </c>
      <c r="B1517">
        <v>62.751133</v>
      </c>
    </row>
    <row r="1518" spans="1:2">
      <c r="A1518" s="31">
        <v>35362</v>
      </c>
      <c r="B1518">
        <v>60.395855</v>
      </c>
    </row>
    <row r="1519" spans="1:2">
      <c r="A1519" s="31">
        <v>35363</v>
      </c>
      <c r="B1519">
        <v>60.898026</v>
      </c>
    </row>
    <row r="1520" spans="1:2">
      <c r="A1520" s="31">
        <v>35366</v>
      </c>
      <c r="B1520">
        <v>61.018272</v>
      </c>
    </row>
    <row r="1521" spans="1:2">
      <c r="A1521" s="31">
        <v>35367</v>
      </c>
      <c r="B1521">
        <v>58.931744</v>
      </c>
    </row>
    <row r="1522" spans="1:2">
      <c r="A1522" s="31">
        <v>35368</v>
      </c>
      <c r="B1522">
        <v>58.931744</v>
      </c>
    </row>
    <row r="1523" spans="1:2">
      <c r="A1523" s="31">
        <v>35369</v>
      </c>
      <c r="B1523">
        <v>58.662975</v>
      </c>
    </row>
    <row r="1524" spans="1:2">
      <c r="A1524" s="31">
        <v>35370</v>
      </c>
      <c r="B1524">
        <v>58.655891</v>
      </c>
    </row>
    <row r="1525" spans="1:2">
      <c r="A1525" s="31">
        <v>35373</v>
      </c>
      <c r="B1525">
        <v>57.715202</v>
      </c>
    </row>
    <row r="1526" spans="1:2">
      <c r="A1526" s="31">
        <v>35374</v>
      </c>
      <c r="B1526">
        <v>55.649891</v>
      </c>
    </row>
    <row r="1527" spans="1:2">
      <c r="A1527" s="31">
        <v>35375</v>
      </c>
      <c r="B1527">
        <v>55.805508</v>
      </c>
    </row>
    <row r="1528" spans="1:2">
      <c r="A1528" s="31">
        <v>35376</v>
      </c>
      <c r="B1528">
        <v>56.717918</v>
      </c>
    </row>
    <row r="1529" spans="1:2">
      <c r="A1529" s="31">
        <v>35377</v>
      </c>
      <c r="B1529">
        <v>57.234234</v>
      </c>
    </row>
    <row r="1530" spans="1:2">
      <c r="A1530" s="31">
        <v>35380</v>
      </c>
      <c r="B1530">
        <v>59.448086</v>
      </c>
    </row>
    <row r="1531" spans="1:2">
      <c r="A1531" s="31">
        <v>35381</v>
      </c>
      <c r="B1531">
        <v>59.448086</v>
      </c>
    </row>
    <row r="1532" spans="1:2">
      <c r="A1532" s="31">
        <v>35382</v>
      </c>
      <c r="B1532">
        <v>59.214664</v>
      </c>
    </row>
    <row r="1533" spans="1:2">
      <c r="A1533" s="31">
        <v>35383</v>
      </c>
      <c r="B1533">
        <v>57.503014</v>
      </c>
    </row>
    <row r="1534" spans="1:2">
      <c r="A1534" s="31">
        <v>35384</v>
      </c>
      <c r="B1534">
        <v>57.969833</v>
      </c>
    </row>
    <row r="1535" spans="1:2">
      <c r="A1535" s="31">
        <v>35387</v>
      </c>
      <c r="B1535">
        <v>57.708122</v>
      </c>
    </row>
    <row r="1536" spans="1:2">
      <c r="A1536" s="31">
        <v>35388</v>
      </c>
      <c r="B1536">
        <v>56.831085</v>
      </c>
    </row>
    <row r="1537" spans="1:2">
      <c r="A1537" s="31">
        <v>35389</v>
      </c>
      <c r="B1537">
        <v>54.843586</v>
      </c>
    </row>
    <row r="1538" spans="1:2">
      <c r="A1538" s="31">
        <v>35390</v>
      </c>
      <c r="B1538">
        <v>53.429001</v>
      </c>
    </row>
    <row r="1539" spans="1:2">
      <c r="A1539" s="31">
        <v>35391</v>
      </c>
      <c r="B1539">
        <v>49.729851</v>
      </c>
    </row>
    <row r="1540" spans="1:2">
      <c r="A1540" s="31">
        <v>35394</v>
      </c>
      <c r="B1540">
        <v>49.828873</v>
      </c>
    </row>
    <row r="1541" spans="1:2">
      <c r="A1541" s="31">
        <v>35395</v>
      </c>
      <c r="B1541">
        <v>48.59111</v>
      </c>
    </row>
    <row r="1542" spans="1:2">
      <c r="A1542" s="31">
        <v>35396</v>
      </c>
      <c r="B1542">
        <v>45.309265</v>
      </c>
    </row>
    <row r="1543" spans="1:2">
      <c r="A1543" s="31">
        <v>35397</v>
      </c>
      <c r="B1543">
        <v>44.877804</v>
      </c>
    </row>
    <row r="1544" spans="1:2">
      <c r="A1544" s="31">
        <v>35398</v>
      </c>
      <c r="B1544">
        <v>44.976833</v>
      </c>
    </row>
    <row r="1545" spans="1:2">
      <c r="A1545" s="31">
        <v>35401</v>
      </c>
      <c r="B1545">
        <v>41.992054</v>
      </c>
    </row>
    <row r="1546" spans="1:2">
      <c r="A1546" s="31">
        <v>35402</v>
      </c>
      <c r="B1546">
        <v>41.383778</v>
      </c>
    </row>
    <row r="1547" spans="1:2">
      <c r="A1547" s="31">
        <v>35403</v>
      </c>
      <c r="B1547">
        <v>41.864738</v>
      </c>
    </row>
    <row r="1548" spans="1:2">
      <c r="A1548" s="31">
        <v>35404</v>
      </c>
      <c r="B1548">
        <v>43.625896</v>
      </c>
    </row>
    <row r="1549" spans="1:2">
      <c r="A1549" s="31">
        <v>35405</v>
      </c>
      <c r="B1549">
        <v>44.06443</v>
      </c>
    </row>
    <row r="1550" spans="1:2">
      <c r="A1550" s="31">
        <v>35408</v>
      </c>
      <c r="B1550">
        <v>43.095428</v>
      </c>
    </row>
    <row r="1551" spans="1:2">
      <c r="A1551" s="31">
        <v>35409</v>
      </c>
      <c r="B1551">
        <v>43.265182</v>
      </c>
    </row>
    <row r="1552" spans="1:2">
      <c r="A1552" s="31">
        <v>35410</v>
      </c>
      <c r="B1552">
        <v>46.200455</v>
      </c>
    </row>
    <row r="1553" spans="1:2">
      <c r="A1553" s="31">
        <v>35411</v>
      </c>
      <c r="B1553">
        <v>44.990978</v>
      </c>
    </row>
    <row r="1554" spans="1:2">
      <c r="A1554" s="31">
        <v>35412</v>
      </c>
      <c r="B1554">
        <v>44.49588</v>
      </c>
    </row>
    <row r="1555" spans="1:2">
      <c r="A1555" s="31">
        <v>35415</v>
      </c>
      <c r="B1555">
        <v>47.593822</v>
      </c>
    </row>
    <row r="1556" spans="1:2">
      <c r="A1556" s="31">
        <v>35416</v>
      </c>
      <c r="B1556">
        <v>49.149879</v>
      </c>
    </row>
    <row r="1557" spans="1:2">
      <c r="A1557" s="31">
        <v>35417</v>
      </c>
      <c r="B1557">
        <v>48.386002</v>
      </c>
    </row>
    <row r="1558" spans="1:2">
      <c r="A1558" s="31">
        <v>35418</v>
      </c>
      <c r="B1558">
        <v>47.862598</v>
      </c>
    </row>
    <row r="1559" spans="1:2">
      <c r="A1559" s="31">
        <v>35419</v>
      </c>
      <c r="B1559">
        <v>48.576962</v>
      </c>
    </row>
    <row r="1560" spans="1:2">
      <c r="A1560" s="31">
        <v>35422</v>
      </c>
      <c r="B1560">
        <v>47.996979</v>
      </c>
    </row>
    <row r="1561" spans="1:2">
      <c r="A1561" s="31">
        <v>35423</v>
      </c>
      <c r="B1561">
        <v>47.64333</v>
      </c>
    </row>
    <row r="1562" spans="1:2">
      <c r="A1562" s="31">
        <v>35424</v>
      </c>
      <c r="B1562">
        <v>47.64333</v>
      </c>
    </row>
    <row r="1563" spans="1:2">
      <c r="A1563" s="31">
        <v>35425</v>
      </c>
      <c r="B1563">
        <v>49.319622</v>
      </c>
    </row>
    <row r="1564" spans="1:2">
      <c r="A1564" s="31">
        <v>35426</v>
      </c>
      <c r="B1564">
        <v>49.319622</v>
      </c>
    </row>
    <row r="1565" spans="1:2">
      <c r="A1565" s="31">
        <v>35429</v>
      </c>
      <c r="B1565">
        <v>49.319622</v>
      </c>
    </row>
    <row r="1566" spans="1:2">
      <c r="A1566" s="31">
        <v>35430</v>
      </c>
      <c r="B1566">
        <v>47.721142</v>
      </c>
    </row>
    <row r="1567" spans="1:2">
      <c r="A1567" s="31">
        <v>35431</v>
      </c>
      <c r="B1567">
        <v>50.981758</v>
      </c>
    </row>
    <row r="1568" spans="1:2">
      <c r="A1568" s="31">
        <v>35432</v>
      </c>
      <c r="B1568">
        <v>50.465431</v>
      </c>
    </row>
    <row r="1569" spans="1:2">
      <c r="A1569" s="31">
        <v>35433</v>
      </c>
      <c r="B1569">
        <v>50.720062</v>
      </c>
    </row>
    <row r="1570" spans="1:2">
      <c r="A1570" s="31">
        <v>35436</v>
      </c>
      <c r="B1570">
        <v>50.005711</v>
      </c>
    </row>
    <row r="1571" spans="1:2">
      <c r="A1571" s="31">
        <v>35437</v>
      </c>
      <c r="B1571">
        <v>48.654774</v>
      </c>
    </row>
    <row r="1572" spans="1:2">
      <c r="A1572" s="31">
        <v>35438</v>
      </c>
      <c r="B1572">
        <v>49.461075</v>
      </c>
    </row>
    <row r="1573" spans="1:2">
      <c r="A1573" s="31">
        <v>35439</v>
      </c>
      <c r="B1573">
        <v>49.305481</v>
      </c>
    </row>
    <row r="1574" spans="1:2">
      <c r="A1574" s="31">
        <v>35440</v>
      </c>
      <c r="B1574">
        <v>50.57859</v>
      </c>
    </row>
    <row r="1575" spans="1:2">
      <c r="A1575" s="31">
        <v>35443</v>
      </c>
      <c r="B1575">
        <v>49.934967</v>
      </c>
    </row>
    <row r="1576" spans="1:2">
      <c r="A1576" s="31">
        <v>35444</v>
      </c>
      <c r="B1576">
        <v>49.015491</v>
      </c>
    </row>
    <row r="1577" spans="1:2">
      <c r="A1577" s="31">
        <v>35445</v>
      </c>
      <c r="B1577">
        <v>52.438786</v>
      </c>
    </row>
    <row r="1578" spans="1:2">
      <c r="A1578" s="31">
        <v>35446</v>
      </c>
      <c r="B1578">
        <v>50.012772</v>
      </c>
    </row>
    <row r="1579" spans="1:2">
      <c r="A1579" s="31">
        <v>35447</v>
      </c>
      <c r="B1579">
        <v>48.881104</v>
      </c>
    </row>
    <row r="1580" spans="1:2">
      <c r="A1580" s="31">
        <v>35450</v>
      </c>
      <c r="B1580">
        <v>47.353344</v>
      </c>
    </row>
    <row r="1581" spans="1:2">
      <c r="A1581" s="31">
        <v>35451</v>
      </c>
      <c r="B1581">
        <v>47.374565</v>
      </c>
    </row>
    <row r="1582" spans="1:2">
      <c r="A1582" s="31">
        <v>35452</v>
      </c>
      <c r="B1582">
        <v>47.226032</v>
      </c>
    </row>
    <row r="1583" spans="1:2">
      <c r="A1583" s="31">
        <v>35453</v>
      </c>
      <c r="B1583">
        <v>47.226032</v>
      </c>
    </row>
    <row r="1584" spans="1:2">
      <c r="A1584" s="31">
        <v>35454</v>
      </c>
      <c r="B1584">
        <v>47.374565</v>
      </c>
    </row>
    <row r="1585" spans="1:2">
      <c r="A1585" s="31">
        <v>35457</v>
      </c>
      <c r="B1585">
        <v>50.04813</v>
      </c>
    </row>
    <row r="1586" spans="1:2">
      <c r="A1586" s="31">
        <v>35458</v>
      </c>
      <c r="B1586">
        <v>49.927887</v>
      </c>
    </row>
    <row r="1587" spans="1:2">
      <c r="A1587" s="31">
        <v>35459</v>
      </c>
      <c r="B1587">
        <v>49.064991</v>
      </c>
    </row>
    <row r="1588" spans="1:2">
      <c r="A1588" s="31">
        <v>35460</v>
      </c>
      <c r="B1588">
        <v>47.332127</v>
      </c>
    </row>
    <row r="1589" spans="1:2">
      <c r="A1589" s="31">
        <v>35461</v>
      </c>
      <c r="B1589">
        <v>45.401211</v>
      </c>
    </row>
    <row r="1590" spans="1:2">
      <c r="A1590" s="31">
        <v>35464</v>
      </c>
      <c r="B1590">
        <v>43.533951</v>
      </c>
    </row>
    <row r="1591" spans="1:2">
      <c r="A1591" s="31">
        <v>35465</v>
      </c>
      <c r="B1591">
        <v>43.505669</v>
      </c>
    </row>
    <row r="1592" spans="1:2">
      <c r="A1592" s="31">
        <v>35466</v>
      </c>
      <c r="B1592">
        <v>44.255398</v>
      </c>
    </row>
    <row r="1593" spans="1:2">
      <c r="A1593" s="31">
        <v>35467</v>
      </c>
      <c r="B1593">
        <v>44.92025</v>
      </c>
    </row>
    <row r="1594" spans="1:2">
      <c r="A1594" s="31">
        <v>35468</v>
      </c>
      <c r="B1594">
        <v>45.231457</v>
      </c>
    </row>
    <row r="1595" spans="1:2">
      <c r="A1595" s="31">
        <v>35471</v>
      </c>
      <c r="B1595">
        <v>45.090004</v>
      </c>
    </row>
    <row r="1596" spans="1:2">
      <c r="A1596" s="31">
        <v>35472</v>
      </c>
      <c r="B1596">
        <v>46.907745</v>
      </c>
    </row>
    <row r="1597" spans="1:2">
      <c r="A1597" s="31">
        <v>35473</v>
      </c>
      <c r="B1597">
        <v>47.119942</v>
      </c>
    </row>
    <row r="1598" spans="1:2">
      <c r="A1598" s="31">
        <v>35474</v>
      </c>
      <c r="B1598">
        <v>47.240177</v>
      </c>
    </row>
    <row r="1599" spans="1:2">
      <c r="A1599" s="31">
        <v>35475</v>
      </c>
      <c r="B1599">
        <v>48.428425</v>
      </c>
    </row>
    <row r="1600" spans="1:2">
      <c r="A1600" s="31">
        <v>35478</v>
      </c>
      <c r="B1600">
        <v>49.05085</v>
      </c>
    </row>
    <row r="1601" spans="1:2">
      <c r="A1601" s="31">
        <v>35479</v>
      </c>
      <c r="B1601">
        <v>48.209171</v>
      </c>
    </row>
    <row r="1602" spans="1:2">
      <c r="A1602" s="31">
        <v>35480</v>
      </c>
      <c r="B1602">
        <v>48.85281</v>
      </c>
    </row>
    <row r="1603" spans="1:2">
      <c r="A1603" s="31">
        <v>35481</v>
      </c>
      <c r="B1603">
        <v>48.506229</v>
      </c>
    </row>
    <row r="1604" spans="1:2">
      <c r="A1604" s="31">
        <v>35482</v>
      </c>
      <c r="B1604">
        <v>48.605251</v>
      </c>
    </row>
    <row r="1605" spans="1:2">
      <c r="A1605" s="31">
        <v>35485</v>
      </c>
      <c r="B1605">
        <v>47.565533</v>
      </c>
    </row>
    <row r="1606" spans="1:2">
      <c r="A1606" s="31">
        <v>35486</v>
      </c>
      <c r="B1606">
        <v>47.91917</v>
      </c>
    </row>
    <row r="1607" spans="1:2">
      <c r="A1607" s="31">
        <v>35487</v>
      </c>
      <c r="B1607">
        <v>47.714054</v>
      </c>
    </row>
    <row r="1608" spans="1:2">
      <c r="A1608" s="31">
        <v>35488</v>
      </c>
      <c r="B1608">
        <v>49.439857</v>
      </c>
    </row>
    <row r="1609" spans="1:2">
      <c r="A1609" s="31">
        <v>35489</v>
      </c>
      <c r="B1609">
        <v>51.462715</v>
      </c>
    </row>
    <row r="1610" spans="1:2">
      <c r="A1610" s="31">
        <v>35492</v>
      </c>
      <c r="B1610">
        <v>55.119423</v>
      </c>
    </row>
    <row r="1611" spans="1:2">
      <c r="A1611" s="31">
        <v>35493</v>
      </c>
      <c r="B1611">
        <v>55.02042</v>
      </c>
    </row>
    <row r="1612" spans="1:2">
      <c r="A1612" s="31">
        <v>35494</v>
      </c>
      <c r="B1612">
        <v>56.831085</v>
      </c>
    </row>
    <row r="1613" spans="1:2">
      <c r="A1613" s="31">
        <v>35495</v>
      </c>
      <c r="B1613">
        <v>57.715202</v>
      </c>
    </row>
    <row r="1614" spans="1:2">
      <c r="A1614" s="31">
        <v>35496</v>
      </c>
      <c r="B1614">
        <v>57.715202</v>
      </c>
    </row>
    <row r="1615" spans="1:2">
      <c r="A1615" s="31">
        <v>35499</v>
      </c>
      <c r="B1615">
        <v>55.770149</v>
      </c>
    </row>
    <row r="1616" spans="1:2">
      <c r="A1616" s="31">
        <v>35500</v>
      </c>
      <c r="B1616">
        <v>53.754353</v>
      </c>
    </row>
    <row r="1617" spans="1:2">
      <c r="A1617" s="31">
        <v>35501</v>
      </c>
      <c r="B1617">
        <v>54.723354</v>
      </c>
    </row>
    <row r="1618" spans="1:2">
      <c r="A1618" s="31">
        <v>35502</v>
      </c>
      <c r="B1618">
        <v>55.338692</v>
      </c>
    </row>
    <row r="1619" spans="1:2">
      <c r="A1619" s="31">
        <v>35503</v>
      </c>
      <c r="B1619">
        <v>55.176018</v>
      </c>
    </row>
    <row r="1620" spans="1:2">
      <c r="A1620" s="31">
        <v>35506</v>
      </c>
      <c r="B1620">
        <v>54.935535</v>
      </c>
    </row>
    <row r="1621" spans="1:2">
      <c r="A1621" s="31">
        <v>35507</v>
      </c>
      <c r="B1621">
        <v>53.591675</v>
      </c>
    </row>
    <row r="1622" spans="1:2">
      <c r="A1622" s="31">
        <v>35508</v>
      </c>
      <c r="B1622">
        <v>52.905602</v>
      </c>
    </row>
    <row r="1623" spans="1:2">
      <c r="A1623" s="31">
        <v>35509</v>
      </c>
      <c r="B1623">
        <v>53.867516</v>
      </c>
    </row>
    <row r="1624" spans="1:2">
      <c r="A1624" s="31">
        <v>35510</v>
      </c>
      <c r="B1624">
        <v>54.242393</v>
      </c>
    </row>
    <row r="1625" spans="1:2">
      <c r="A1625" s="31">
        <v>35513</v>
      </c>
      <c r="B1625">
        <v>54.242393</v>
      </c>
    </row>
    <row r="1626" spans="1:2">
      <c r="A1626" s="31">
        <v>35514</v>
      </c>
      <c r="B1626">
        <v>55.451851</v>
      </c>
    </row>
    <row r="1627" spans="1:2">
      <c r="A1627" s="31">
        <v>35515</v>
      </c>
      <c r="B1627">
        <v>55.225529</v>
      </c>
    </row>
    <row r="1628" spans="1:2">
      <c r="A1628" s="31">
        <v>35516</v>
      </c>
      <c r="B1628">
        <v>54.737488</v>
      </c>
    </row>
    <row r="1629" spans="1:2">
      <c r="A1629" s="31">
        <v>35517</v>
      </c>
      <c r="B1629">
        <v>54.737488</v>
      </c>
    </row>
    <row r="1630" spans="1:2">
      <c r="A1630" s="31">
        <v>35520</v>
      </c>
      <c r="B1630">
        <v>49.305481</v>
      </c>
    </row>
    <row r="1631" spans="1:2">
      <c r="A1631" s="31">
        <v>35521</v>
      </c>
      <c r="B1631">
        <v>50.43008</v>
      </c>
    </row>
    <row r="1632" spans="1:2">
      <c r="A1632" s="31">
        <v>35522</v>
      </c>
      <c r="B1632">
        <v>51.745644</v>
      </c>
    </row>
    <row r="1633" spans="1:2">
      <c r="A1633" s="31">
        <v>35523</v>
      </c>
      <c r="B1633">
        <v>51.964893</v>
      </c>
    </row>
    <row r="1634" spans="1:2">
      <c r="A1634" s="31">
        <v>35524</v>
      </c>
      <c r="B1634">
        <v>51.582966</v>
      </c>
    </row>
    <row r="1635" spans="1:2">
      <c r="A1635" s="31">
        <v>35527</v>
      </c>
      <c r="B1635">
        <v>51.455643</v>
      </c>
    </row>
    <row r="1636" spans="1:2">
      <c r="A1636" s="31">
        <v>35528</v>
      </c>
      <c r="B1636">
        <v>51.455643</v>
      </c>
    </row>
    <row r="1637" spans="1:2">
      <c r="A1637" s="31">
        <v>35529</v>
      </c>
      <c r="B1637">
        <v>54.334328</v>
      </c>
    </row>
    <row r="1638" spans="1:2">
      <c r="A1638" s="31">
        <v>35530</v>
      </c>
      <c r="B1638">
        <v>52.587322</v>
      </c>
    </row>
    <row r="1639" spans="1:2">
      <c r="A1639" s="31">
        <v>35531</v>
      </c>
      <c r="B1639">
        <v>53.329967</v>
      </c>
    </row>
    <row r="1640" spans="1:2">
      <c r="A1640" s="31">
        <v>35534</v>
      </c>
      <c r="B1640">
        <v>53.329967</v>
      </c>
    </row>
    <row r="1641" spans="1:2">
      <c r="A1641" s="31">
        <v>35535</v>
      </c>
      <c r="B1641">
        <v>53.443146</v>
      </c>
    </row>
    <row r="1642" spans="1:2">
      <c r="A1642" s="31">
        <v>35536</v>
      </c>
      <c r="B1642">
        <v>53.443146</v>
      </c>
    </row>
    <row r="1643" spans="1:2">
      <c r="A1643" s="31">
        <v>35537</v>
      </c>
      <c r="B1643">
        <v>54.150433</v>
      </c>
    </row>
    <row r="1644" spans="1:2">
      <c r="A1644" s="31">
        <v>35538</v>
      </c>
      <c r="B1644">
        <v>54.150433</v>
      </c>
    </row>
    <row r="1645" spans="1:2">
      <c r="A1645" s="31">
        <v>35541</v>
      </c>
      <c r="B1645">
        <v>55.105282</v>
      </c>
    </row>
    <row r="1646" spans="1:2">
      <c r="A1646" s="31">
        <v>35542</v>
      </c>
      <c r="B1646">
        <v>55.685268</v>
      </c>
    </row>
    <row r="1647" spans="1:2">
      <c r="A1647" s="31">
        <v>35543</v>
      </c>
      <c r="B1647">
        <v>56.640121</v>
      </c>
    </row>
    <row r="1648" spans="1:2">
      <c r="A1648" s="31">
        <v>35544</v>
      </c>
      <c r="B1648">
        <v>56.526939</v>
      </c>
    </row>
    <row r="1649" spans="1:2">
      <c r="A1649" s="31">
        <v>35545</v>
      </c>
      <c r="B1649">
        <v>56.555244</v>
      </c>
    </row>
    <row r="1650" spans="1:2">
      <c r="A1650" s="31">
        <v>35548</v>
      </c>
      <c r="B1650">
        <v>56.314762</v>
      </c>
    </row>
    <row r="1651" spans="1:2">
      <c r="A1651" s="31">
        <v>35549</v>
      </c>
      <c r="B1651">
        <v>56.5411</v>
      </c>
    </row>
    <row r="1652" spans="1:2">
      <c r="A1652" s="31">
        <v>35550</v>
      </c>
      <c r="B1652">
        <v>57.389847</v>
      </c>
    </row>
    <row r="1653" spans="1:2">
      <c r="A1653" s="31">
        <v>35551</v>
      </c>
      <c r="B1653">
        <v>57.389847</v>
      </c>
    </row>
    <row r="1654" spans="1:2">
      <c r="A1654" s="31">
        <v>35552</v>
      </c>
      <c r="B1654">
        <v>55.763069</v>
      </c>
    </row>
    <row r="1655" spans="1:2">
      <c r="A1655" s="31">
        <v>35555</v>
      </c>
      <c r="B1655">
        <v>53.924103</v>
      </c>
    </row>
    <row r="1656" spans="1:2">
      <c r="A1656" s="31">
        <v>35556</v>
      </c>
      <c r="B1656">
        <v>53.068283</v>
      </c>
    </row>
    <row r="1657" spans="1:2">
      <c r="A1657" s="31">
        <v>35557</v>
      </c>
      <c r="B1657">
        <v>52.905602</v>
      </c>
    </row>
    <row r="1658" spans="1:2">
      <c r="A1658" s="31">
        <v>35558</v>
      </c>
      <c r="B1658">
        <v>53.032902</v>
      </c>
    </row>
    <row r="1659" spans="1:2">
      <c r="A1659" s="31">
        <v>35559</v>
      </c>
      <c r="B1659">
        <v>52.686337</v>
      </c>
    </row>
    <row r="1660" spans="1:2">
      <c r="A1660" s="31">
        <v>35562</v>
      </c>
      <c r="B1660">
        <v>52.151459</v>
      </c>
    </row>
    <row r="1661" spans="1:2">
      <c r="A1661" s="31">
        <v>35563</v>
      </c>
      <c r="B1661">
        <v>53.279049</v>
      </c>
    </row>
    <row r="1662" spans="1:2">
      <c r="A1662" s="31">
        <v>35564</v>
      </c>
      <c r="B1662">
        <v>54.905384</v>
      </c>
    </row>
    <row r="1663" spans="1:2">
      <c r="A1663" s="31">
        <v>35565</v>
      </c>
      <c r="B1663">
        <v>55.129478</v>
      </c>
    </row>
    <row r="1664" spans="1:2">
      <c r="A1664" s="31">
        <v>35566</v>
      </c>
      <c r="B1664">
        <v>56.806416</v>
      </c>
    </row>
    <row r="1665" spans="1:2">
      <c r="A1665" s="31">
        <v>35569</v>
      </c>
      <c r="B1665">
        <v>58.143639</v>
      </c>
    </row>
    <row r="1666" spans="1:2">
      <c r="A1666" s="31">
        <v>35570</v>
      </c>
      <c r="B1666">
        <v>57.818356</v>
      </c>
    </row>
    <row r="1667" spans="1:2">
      <c r="A1667" s="31">
        <v>35571</v>
      </c>
      <c r="B1667">
        <v>56.936504</v>
      </c>
    </row>
    <row r="1668" spans="1:2">
      <c r="A1668" s="31">
        <v>35572</v>
      </c>
      <c r="B1668">
        <v>56.661846</v>
      </c>
    </row>
    <row r="1669" spans="1:2">
      <c r="A1669" s="31">
        <v>35573</v>
      </c>
      <c r="B1669">
        <v>56.763046</v>
      </c>
    </row>
    <row r="1670" spans="1:2">
      <c r="A1670" s="31">
        <v>35576</v>
      </c>
      <c r="B1670">
        <v>57.789444</v>
      </c>
    </row>
    <row r="1671" spans="1:2">
      <c r="A1671" s="31">
        <v>35577</v>
      </c>
      <c r="B1671">
        <v>56.748596</v>
      </c>
    </row>
    <row r="1672" spans="1:2">
      <c r="A1672" s="31">
        <v>35578</v>
      </c>
      <c r="B1672">
        <v>57.189507</v>
      </c>
    </row>
    <row r="1673" spans="1:2">
      <c r="A1673" s="31">
        <v>35579</v>
      </c>
      <c r="B1673">
        <v>57.073856</v>
      </c>
    </row>
    <row r="1674" spans="1:2">
      <c r="A1674" s="31">
        <v>35580</v>
      </c>
      <c r="B1674">
        <v>57.182278</v>
      </c>
    </row>
    <row r="1675" spans="1:2">
      <c r="A1675" s="31">
        <v>35583</v>
      </c>
      <c r="B1675">
        <v>57.652119</v>
      </c>
    </row>
    <row r="1676" spans="1:2">
      <c r="A1676" s="31">
        <v>35584</v>
      </c>
      <c r="B1676">
        <v>58.143639</v>
      </c>
    </row>
    <row r="1677" spans="1:2">
      <c r="A1677" s="31">
        <v>35585</v>
      </c>
      <c r="B1677">
        <v>57.977371</v>
      </c>
    </row>
    <row r="1678" spans="1:2">
      <c r="A1678" s="31">
        <v>35586</v>
      </c>
      <c r="B1678">
        <v>58.360485</v>
      </c>
    </row>
    <row r="1679" spans="1:2">
      <c r="A1679" s="31">
        <v>35587</v>
      </c>
      <c r="B1679">
        <v>58.331554</v>
      </c>
    </row>
    <row r="1680" spans="1:2">
      <c r="A1680" s="31">
        <v>35590</v>
      </c>
      <c r="B1680">
        <v>57.478638</v>
      </c>
    </row>
    <row r="1681" spans="1:2">
      <c r="A1681" s="31">
        <v>35591</v>
      </c>
      <c r="B1681">
        <v>57.623192</v>
      </c>
    </row>
    <row r="1682" spans="1:2">
      <c r="A1682" s="31">
        <v>35592</v>
      </c>
      <c r="B1682">
        <v>58.158089</v>
      </c>
    </row>
    <row r="1683" spans="1:2">
      <c r="A1683" s="31">
        <v>35593</v>
      </c>
      <c r="B1683">
        <v>58.548405</v>
      </c>
    </row>
    <row r="1684" spans="1:2">
      <c r="A1684" s="31">
        <v>35594</v>
      </c>
      <c r="B1684">
        <v>61.41077</v>
      </c>
    </row>
    <row r="1685" spans="1:2">
      <c r="A1685" s="31">
        <v>35597</v>
      </c>
      <c r="B1685">
        <v>61.714348</v>
      </c>
    </row>
    <row r="1686" spans="1:2">
      <c r="A1686" s="31">
        <v>35598</v>
      </c>
      <c r="B1686">
        <v>62.372135</v>
      </c>
    </row>
    <row r="1687" spans="1:2">
      <c r="A1687" s="31">
        <v>35599</v>
      </c>
      <c r="B1687">
        <v>64.330978</v>
      </c>
    </row>
    <row r="1688" spans="1:2">
      <c r="A1688" s="31">
        <v>35600</v>
      </c>
      <c r="B1688">
        <v>63.405758</v>
      </c>
    </row>
    <row r="1689" spans="1:2">
      <c r="A1689" s="31">
        <v>35601</v>
      </c>
      <c r="B1689">
        <v>65.465775</v>
      </c>
    </row>
    <row r="1690" spans="1:2">
      <c r="A1690" s="31">
        <v>35604</v>
      </c>
      <c r="B1690">
        <v>66.600624</v>
      </c>
    </row>
    <row r="1691" spans="1:2">
      <c r="A1691" s="31">
        <v>35605</v>
      </c>
      <c r="B1691">
        <v>65.978989</v>
      </c>
    </row>
    <row r="1692" spans="1:2">
      <c r="A1692" s="31">
        <v>35606</v>
      </c>
      <c r="B1692">
        <v>65.66095</v>
      </c>
    </row>
    <row r="1693" spans="1:2">
      <c r="A1693" s="31">
        <v>35607</v>
      </c>
      <c r="B1693">
        <v>64.981506</v>
      </c>
    </row>
    <row r="1694" spans="1:2">
      <c r="A1694" s="31">
        <v>35608</v>
      </c>
      <c r="B1694">
        <v>64.020134</v>
      </c>
    </row>
    <row r="1695" spans="1:2">
      <c r="A1695" s="31">
        <v>35611</v>
      </c>
      <c r="B1695">
        <v>64.432167</v>
      </c>
    </row>
    <row r="1696" spans="1:2">
      <c r="A1696" s="31">
        <v>35612</v>
      </c>
      <c r="B1696">
        <v>64.663452</v>
      </c>
    </row>
    <row r="1697" spans="1:2">
      <c r="A1697" s="31">
        <v>35613</v>
      </c>
      <c r="B1697">
        <v>65.704323</v>
      </c>
    </row>
    <row r="1698" spans="1:2">
      <c r="A1698" s="31">
        <v>35614</v>
      </c>
      <c r="B1698">
        <v>64.583939</v>
      </c>
    </row>
    <row r="1699" spans="1:2">
      <c r="A1699" s="31">
        <v>35615</v>
      </c>
      <c r="B1699">
        <v>64.410477</v>
      </c>
    </row>
    <row r="1700" spans="1:2">
      <c r="A1700" s="31">
        <v>35618</v>
      </c>
      <c r="B1700">
        <v>63.066029</v>
      </c>
    </row>
    <row r="1701" spans="1:2">
      <c r="A1701" s="31">
        <v>35619</v>
      </c>
      <c r="B1701">
        <v>61.764957</v>
      </c>
    </row>
    <row r="1702" spans="1:2">
      <c r="A1702" s="31">
        <v>35620</v>
      </c>
      <c r="B1702">
        <v>65.494728</v>
      </c>
    </row>
    <row r="1703" spans="1:2">
      <c r="A1703" s="31">
        <v>35621</v>
      </c>
      <c r="B1703">
        <v>65.053802</v>
      </c>
    </row>
    <row r="1704" spans="1:2">
      <c r="A1704" s="31">
        <v>35622</v>
      </c>
      <c r="B1704">
        <v>63.738243</v>
      </c>
    </row>
    <row r="1705" spans="1:2">
      <c r="A1705" s="31">
        <v>35625</v>
      </c>
      <c r="B1705">
        <v>61.193943</v>
      </c>
    </row>
    <row r="1706" spans="1:2">
      <c r="A1706" s="31">
        <v>35626</v>
      </c>
      <c r="B1706">
        <v>59.719372</v>
      </c>
    </row>
    <row r="1707" spans="1:2">
      <c r="A1707" s="31">
        <v>35627</v>
      </c>
      <c r="B1707">
        <v>58.606243</v>
      </c>
    </row>
    <row r="1708" spans="1:2">
      <c r="A1708" s="31">
        <v>35628</v>
      </c>
      <c r="B1708">
        <v>58.714657</v>
      </c>
    </row>
    <row r="1709" spans="1:2">
      <c r="A1709" s="31">
        <v>35629</v>
      </c>
      <c r="B1709">
        <v>58.714657</v>
      </c>
    </row>
    <row r="1710" spans="1:2">
      <c r="A1710" s="31">
        <v>35632</v>
      </c>
      <c r="B1710">
        <v>57.037701</v>
      </c>
    </row>
    <row r="1711" spans="1:2">
      <c r="A1711" s="31">
        <v>35633</v>
      </c>
      <c r="B1711">
        <v>57.413574</v>
      </c>
    </row>
    <row r="1712" spans="1:2">
      <c r="A1712" s="31">
        <v>35634</v>
      </c>
      <c r="B1712">
        <v>58.967648</v>
      </c>
    </row>
    <row r="1713" spans="1:2">
      <c r="A1713" s="31">
        <v>35635</v>
      </c>
      <c r="B1713">
        <v>57.550919</v>
      </c>
    </row>
    <row r="1714" spans="1:2">
      <c r="A1714" s="31">
        <v>35636</v>
      </c>
      <c r="B1714">
        <v>55.628216</v>
      </c>
    </row>
    <row r="1715" spans="1:2">
      <c r="A1715" s="31">
        <v>35639</v>
      </c>
      <c r="B1715">
        <v>55.924576</v>
      </c>
    </row>
    <row r="1716" spans="1:2">
      <c r="A1716" s="31">
        <v>35640</v>
      </c>
      <c r="B1716">
        <v>56.445</v>
      </c>
    </row>
    <row r="1717" spans="1:2">
      <c r="A1717" s="31">
        <v>35641</v>
      </c>
      <c r="B1717">
        <v>56.372707</v>
      </c>
    </row>
    <row r="1718" spans="1:2">
      <c r="A1718" s="31">
        <v>35642</v>
      </c>
      <c r="B1718">
        <v>56.799183</v>
      </c>
    </row>
    <row r="1719" spans="1:2">
      <c r="A1719" s="31">
        <v>35643</v>
      </c>
      <c r="B1719">
        <v>56.893147</v>
      </c>
    </row>
    <row r="1720" spans="1:2">
      <c r="A1720" s="31">
        <v>35646</v>
      </c>
      <c r="B1720">
        <v>57.124454</v>
      </c>
    </row>
    <row r="1721" spans="1:2">
      <c r="A1721" s="31">
        <v>35647</v>
      </c>
      <c r="B1721">
        <v>57.073856</v>
      </c>
    </row>
    <row r="1722" spans="1:2">
      <c r="A1722" s="31">
        <v>35648</v>
      </c>
      <c r="B1722">
        <v>58.642368</v>
      </c>
    </row>
    <row r="1723" spans="1:2">
      <c r="A1723" s="31">
        <v>35649</v>
      </c>
      <c r="B1723">
        <v>55.367992</v>
      </c>
    </row>
    <row r="1724" spans="1:2">
      <c r="A1724" s="31">
        <v>35650</v>
      </c>
      <c r="B1724">
        <v>54.471703</v>
      </c>
    </row>
    <row r="1725" spans="1:2">
      <c r="A1725" s="31">
        <v>35653</v>
      </c>
      <c r="B1725">
        <v>54.500607</v>
      </c>
    </row>
    <row r="1726" spans="1:2">
      <c r="A1726" s="31">
        <v>35654</v>
      </c>
      <c r="B1726">
        <v>53.813938</v>
      </c>
    </row>
    <row r="1727" spans="1:2">
      <c r="A1727" s="31">
        <v>35655</v>
      </c>
      <c r="B1727">
        <v>53.792252</v>
      </c>
    </row>
    <row r="1728" spans="1:2">
      <c r="A1728" s="31">
        <v>35656</v>
      </c>
      <c r="B1728">
        <v>53.79948</v>
      </c>
    </row>
    <row r="1729" spans="1:2">
      <c r="A1729" s="31">
        <v>35657</v>
      </c>
      <c r="B1729">
        <v>53.79948</v>
      </c>
    </row>
    <row r="1730" spans="1:2">
      <c r="A1730" s="31">
        <v>35660</v>
      </c>
      <c r="B1730">
        <v>53.806705</v>
      </c>
    </row>
    <row r="1731" spans="1:2">
      <c r="A1731" s="31">
        <v>35661</v>
      </c>
      <c r="B1731">
        <v>54.038013</v>
      </c>
    </row>
    <row r="1732" spans="1:2">
      <c r="A1732" s="31">
        <v>35662</v>
      </c>
      <c r="B1732">
        <v>53.07666</v>
      </c>
    </row>
    <row r="1733" spans="1:2">
      <c r="A1733" s="31">
        <v>35663</v>
      </c>
      <c r="B1733">
        <v>51.833408</v>
      </c>
    </row>
    <row r="1734" spans="1:2">
      <c r="A1734" s="31">
        <v>35664</v>
      </c>
      <c r="B1734">
        <v>50.264889</v>
      </c>
    </row>
    <row r="1735" spans="1:2">
      <c r="A1735" s="31">
        <v>35667</v>
      </c>
      <c r="B1735">
        <v>50.011913</v>
      </c>
    </row>
    <row r="1736" spans="1:2">
      <c r="A1736" s="31">
        <v>35668</v>
      </c>
      <c r="B1736">
        <v>49.903481</v>
      </c>
    </row>
    <row r="1737" spans="1:2">
      <c r="A1737" s="31">
        <v>35669</v>
      </c>
      <c r="B1737">
        <v>50.63353</v>
      </c>
    </row>
    <row r="1738" spans="1:2">
      <c r="A1738" s="31">
        <v>35670</v>
      </c>
      <c r="B1738">
        <v>49.202347</v>
      </c>
    </row>
    <row r="1739" spans="1:2">
      <c r="A1739" s="31">
        <v>35671</v>
      </c>
      <c r="B1739">
        <v>48.12534</v>
      </c>
    </row>
    <row r="1740" spans="1:2">
      <c r="A1740" s="31">
        <v>35674</v>
      </c>
      <c r="B1740">
        <v>49.252949</v>
      </c>
    </row>
    <row r="1741" spans="1:2">
      <c r="A1741" s="31">
        <v>35675</v>
      </c>
      <c r="B1741">
        <v>49.664955</v>
      </c>
    </row>
    <row r="1742" spans="1:2">
      <c r="A1742" s="31">
        <v>35676</v>
      </c>
      <c r="B1742">
        <v>49.968536</v>
      </c>
    </row>
    <row r="1743" spans="1:2">
      <c r="A1743" s="31">
        <v>35677</v>
      </c>
      <c r="B1743">
        <v>50.351635</v>
      </c>
    </row>
    <row r="1744" spans="1:2">
      <c r="A1744" s="31">
        <v>35678</v>
      </c>
      <c r="B1744">
        <v>51.132275</v>
      </c>
    </row>
    <row r="1745" spans="1:2">
      <c r="A1745" s="31">
        <v>35681</v>
      </c>
      <c r="B1745">
        <v>51.168415</v>
      </c>
    </row>
    <row r="1746" spans="1:2">
      <c r="A1746" s="31">
        <v>35682</v>
      </c>
      <c r="B1746">
        <v>51.674404</v>
      </c>
    </row>
    <row r="1747" spans="1:2">
      <c r="A1747" s="31">
        <v>35683</v>
      </c>
      <c r="B1747">
        <v>50.575706</v>
      </c>
    </row>
    <row r="1748" spans="1:2">
      <c r="A1748" s="31">
        <v>35684</v>
      </c>
      <c r="B1748">
        <v>51.168415</v>
      </c>
    </row>
    <row r="1749" spans="1:2">
      <c r="A1749" s="31">
        <v>35685</v>
      </c>
      <c r="B1749">
        <v>50.951569</v>
      </c>
    </row>
    <row r="1750" spans="1:2">
      <c r="A1750" s="31">
        <v>35688</v>
      </c>
      <c r="B1750">
        <v>51.515377</v>
      </c>
    </row>
    <row r="1751" spans="1:2">
      <c r="A1751" s="31">
        <v>35689</v>
      </c>
      <c r="B1751">
        <v>51.804501</v>
      </c>
    </row>
    <row r="1752" spans="1:2">
      <c r="A1752" s="31">
        <v>35690</v>
      </c>
      <c r="B1752">
        <v>51.125046</v>
      </c>
    </row>
    <row r="1753" spans="1:2">
      <c r="A1753" s="31">
        <v>35691</v>
      </c>
      <c r="B1753">
        <v>48.161491</v>
      </c>
    </row>
    <row r="1754" spans="1:2">
      <c r="A1754" s="31">
        <v>35692</v>
      </c>
      <c r="B1754">
        <v>48.28437</v>
      </c>
    </row>
    <row r="1755" spans="1:2">
      <c r="A1755" s="31">
        <v>35695</v>
      </c>
      <c r="B1755">
        <v>47.084492</v>
      </c>
    </row>
    <row r="1756" spans="1:2">
      <c r="A1756" s="31">
        <v>35696</v>
      </c>
      <c r="B1756">
        <v>45.53043</v>
      </c>
    </row>
    <row r="1757" spans="1:2">
      <c r="A1757" s="31">
        <v>35697</v>
      </c>
      <c r="B1757">
        <v>46.968842</v>
      </c>
    </row>
    <row r="1758" spans="1:2">
      <c r="A1758" s="31">
        <v>35698</v>
      </c>
      <c r="B1758">
        <v>47.192909</v>
      </c>
    </row>
    <row r="1759" spans="1:2">
      <c r="A1759" s="31">
        <v>35699</v>
      </c>
      <c r="B1759">
        <v>47.576008</v>
      </c>
    </row>
    <row r="1760" spans="1:2">
      <c r="A1760" s="31">
        <v>35702</v>
      </c>
      <c r="B1760">
        <v>48.580723</v>
      </c>
    </row>
    <row r="1761" spans="1:2">
      <c r="A1761" s="31">
        <v>35703</v>
      </c>
      <c r="B1761">
        <v>49.296318</v>
      </c>
    </row>
    <row r="1762" spans="1:2">
      <c r="A1762" s="31">
        <v>35704</v>
      </c>
      <c r="B1762">
        <v>47.843441</v>
      </c>
    </row>
    <row r="1763" spans="1:2">
      <c r="A1763" s="31">
        <v>35705</v>
      </c>
      <c r="B1763">
        <v>47.843441</v>
      </c>
    </row>
    <row r="1764" spans="1:2">
      <c r="A1764" s="31">
        <v>35706</v>
      </c>
      <c r="B1764">
        <v>47.843441</v>
      </c>
    </row>
    <row r="1765" spans="1:2">
      <c r="A1765" s="31">
        <v>35709</v>
      </c>
      <c r="B1765">
        <v>47.843441</v>
      </c>
    </row>
    <row r="1766" spans="1:2">
      <c r="A1766" s="31">
        <v>35710</v>
      </c>
      <c r="B1766">
        <v>47.843441</v>
      </c>
    </row>
    <row r="1767" spans="1:2">
      <c r="A1767" s="31">
        <v>35711</v>
      </c>
      <c r="B1767">
        <v>47.843441</v>
      </c>
    </row>
    <row r="1768" spans="1:2">
      <c r="A1768" s="31">
        <v>35712</v>
      </c>
      <c r="B1768">
        <v>48.313278</v>
      </c>
    </row>
    <row r="1769" spans="1:2">
      <c r="A1769" s="31">
        <v>35713</v>
      </c>
      <c r="B1769">
        <v>49.498707</v>
      </c>
    </row>
    <row r="1770" spans="1:2">
      <c r="A1770" s="31">
        <v>35716</v>
      </c>
      <c r="B1770">
        <v>48.587955</v>
      </c>
    </row>
    <row r="1771" spans="1:2">
      <c r="A1771" s="31">
        <v>35717</v>
      </c>
      <c r="B1771">
        <v>48.783112</v>
      </c>
    </row>
    <row r="1772" spans="1:2">
      <c r="A1772" s="31">
        <v>35718</v>
      </c>
      <c r="B1772">
        <v>49.55653</v>
      </c>
    </row>
    <row r="1773" spans="1:2">
      <c r="A1773" s="31">
        <v>35719</v>
      </c>
      <c r="B1773">
        <v>50.785328</v>
      </c>
    </row>
    <row r="1774" spans="1:2">
      <c r="A1774" s="31">
        <v>35720</v>
      </c>
      <c r="B1774">
        <v>50.22876</v>
      </c>
    </row>
    <row r="1775" spans="1:2">
      <c r="A1775" s="31">
        <v>35723</v>
      </c>
      <c r="B1775">
        <v>49.180656</v>
      </c>
    </row>
    <row r="1776" spans="1:2">
      <c r="A1776" s="31">
        <v>35724</v>
      </c>
      <c r="B1776">
        <v>48.363873</v>
      </c>
    </row>
    <row r="1777" spans="1:2">
      <c r="A1777" s="31">
        <v>35725</v>
      </c>
      <c r="B1777">
        <v>47.865124</v>
      </c>
    </row>
    <row r="1778" spans="1:2">
      <c r="A1778" s="31">
        <v>35726</v>
      </c>
      <c r="B1778">
        <v>48.306049</v>
      </c>
    </row>
    <row r="1779" spans="1:2">
      <c r="A1779" s="31">
        <v>35727</v>
      </c>
      <c r="B1779">
        <v>48.132568</v>
      </c>
    </row>
    <row r="1780" spans="1:2">
      <c r="A1780" s="31">
        <v>35730</v>
      </c>
      <c r="B1780">
        <v>47.03389</v>
      </c>
    </row>
    <row r="1781" spans="1:2">
      <c r="A1781" s="31">
        <v>35731</v>
      </c>
      <c r="B1781">
        <v>43.759518</v>
      </c>
    </row>
    <row r="1782" spans="1:2">
      <c r="A1782" s="31">
        <v>35732</v>
      </c>
      <c r="B1782">
        <v>47.178448</v>
      </c>
    </row>
    <row r="1783" spans="1:2">
      <c r="A1783" s="31">
        <v>35733</v>
      </c>
      <c r="B1783">
        <v>46.101444</v>
      </c>
    </row>
    <row r="1784" spans="1:2">
      <c r="A1784" s="31">
        <v>35734</v>
      </c>
      <c r="B1784">
        <v>46.101444</v>
      </c>
    </row>
    <row r="1785" spans="1:2">
      <c r="A1785" s="31">
        <v>35737</v>
      </c>
      <c r="B1785">
        <v>47.315788</v>
      </c>
    </row>
    <row r="1786" spans="1:2">
      <c r="A1786" s="31">
        <v>35738</v>
      </c>
      <c r="B1786">
        <v>49.187881</v>
      </c>
    </row>
    <row r="1787" spans="1:2">
      <c r="A1787" s="31">
        <v>35739</v>
      </c>
      <c r="B1787">
        <v>48.291599</v>
      </c>
    </row>
    <row r="1788" spans="1:2">
      <c r="A1788" s="31">
        <v>35740</v>
      </c>
      <c r="B1788">
        <v>48.313278</v>
      </c>
    </row>
    <row r="1789" spans="1:2">
      <c r="A1789" s="31">
        <v>35741</v>
      </c>
      <c r="B1789">
        <v>48.891537</v>
      </c>
    </row>
    <row r="1790" spans="1:2">
      <c r="A1790" s="31">
        <v>35744</v>
      </c>
      <c r="B1790">
        <v>49.173439</v>
      </c>
    </row>
    <row r="1791" spans="1:2">
      <c r="A1791" s="31">
        <v>35745</v>
      </c>
      <c r="B1791">
        <v>49.202347</v>
      </c>
    </row>
    <row r="1792" spans="1:2">
      <c r="A1792" s="31">
        <v>35746</v>
      </c>
      <c r="B1792">
        <v>48.255451</v>
      </c>
    </row>
    <row r="1793" spans="1:2">
      <c r="A1793" s="31">
        <v>35747</v>
      </c>
      <c r="B1793">
        <v>47.922951</v>
      </c>
    </row>
    <row r="1794" spans="1:2">
      <c r="A1794" s="31">
        <v>35748</v>
      </c>
      <c r="B1794">
        <v>47.922951</v>
      </c>
    </row>
    <row r="1795" spans="1:2">
      <c r="A1795" s="31">
        <v>35751</v>
      </c>
      <c r="B1795">
        <v>45.711128</v>
      </c>
    </row>
    <row r="1796" spans="1:2">
      <c r="A1796" s="31">
        <v>35752</v>
      </c>
      <c r="B1796">
        <v>47.055565</v>
      </c>
    </row>
    <row r="1797" spans="1:2">
      <c r="A1797" s="31">
        <v>35753</v>
      </c>
      <c r="B1797">
        <v>45.414772</v>
      </c>
    </row>
    <row r="1798" spans="1:2">
      <c r="A1798" s="31">
        <v>35754</v>
      </c>
      <c r="B1798">
        <v>45.848465</v>
      </c>
    </row>
    <row r="1799" spans="1:2">
      <c r="A1799" s="31">
        <v>35755</v>
      </c>
      <c r="B1799">
        <v>46.238777</v>
      </c>
    </row>
    <row r="1800" spans="1:2">
      <c r="A1800" s="31">
        <v>35758</v>
      </c>
      <c r="B1800">
        <v>44.771469</v>
      </c>
    </row>
    <row r="1801" spans="1:2">
      <c r="A1801" s="31">
        <v>35759</v>
      </c>
      <c r="B1801">
        <v>45.15456</v>
      </c>
    </row>
    <row r="1802" spans="1:2">
      <c r="A1802" s="31">
        <v>35760</v>
      </c>
      <c r="B1802">
        <v>44.937714</v>
      </c>
    </row>
    <row r="1803" spans="1:2">
      <c r="A1803" s="31">
        <v>35761</v>
      </c>
      <c r="B1803">
        <v>46.564056</v>
      </c>
    </row>
    <row r="1804" spans="1:2">
      <c r="A1804" s="31">
        <v>35762</v>
      </c>
      <c r="B1804">
        <v>45.414772</v>
      </c>
    </row>
    <row r="1805" spans="1:2">
      <c r="A1805" s="31">
        <v>35765</v>
      </c>
      <c r="B1805">
        <v>43.773968</v>
      </c>
    </row>
    <row r="1806" spans="1:2">
      <c r="A1806" s="31">
        <v>35766</v>
      </c>
      <c r="B1806">
        <v>42.480118</v>
      </c>
    </row>
    <row r="1807" spans="1:2">
      <c r="A1807" s="31">
        <v>35767</v>
      </c>
      <c r="B1807">
        <v>42.039204</v>
      </c>
    </row>
    <row r="1808" spans="1:2">
      <c r="A1808" s="31">
        <v>35768</v>
      </c>
      <c r="B1808">
        <v>41.815136</v>
      </c>
    </row>
    <row r="1809" spans="1:2">
      <c r="A1809" s="31">
        <v>35769</v>
      </c>
      <c r="B1809">
        <v>40.564648</v>
      </c>
    </row>
    <row r="1810" spans="1:2">
      <c r="A1810" s="31">
        <v>35772</v>
      </c>
      <c r="B1810">
        <v>40.557419</v>
      </c>
    </row>
    <row r="1811" spans="1:2">
      <c r="A1811" s="31">
        <v>35773</v>
      </c>
      <c r="B1811">
        <v>39.415367</v>
      </c>
    </row>
    <row r="1812" spans="1:2">
      <c r="A1812" s="31">
        <v>35774</v>
      </c>
      <c r="B1812">
        <v>37.174629</v>
      </c>
    </row>
    <row r="1813" spans="1:2">
      <c r="A1813" s="31">
        <v>35775</v>
      </c>
      <c r="B1813">
        <v>38.273315</v>
      </c>
    </row>
    <row r="1814" spans="1:2">
      <c r="A1814" s="31">
        <v>35776</v>
      </c>
      <c r="B1814">
        <v>38.844345</v>
      </c>
    </row>
    <row r="1815" spans="1:2">
      <c r="A1815" s="31">
        <v>35779</v>
      </c>
      <c r="B1815">
        <v>39.899651</v>
      </c>
    </row>
    <row r="1816" spans="1:2">
      <c r="A1816" s="31">
        <v>35780</v>
      </c>
      <c r="B1816">
        <v>41.807892</v>
      </c>
    </row>
    <row r="1817" spans="1:2">
      <c r="A1817" s="31">
        <v>35781</v>
      </c>
      <c r="B1817">
        <v>41.236866</v>
      </c>
    </row>
    <row r="1818" spans="1:2">
      <c r="A1818" s="31">
        <v>35782</v>
      </c>
      <c r="B1818">
        <v>40.542965</v>
      </c>
    </row>
    <row r="1819" spans="1:2">
      <c r="A1819" s="31">
        <v>35783</v>
      </c>
      <c r="B1819">
        <v>41.265793</v>
      </c>
    </row>
    <row r="1820" spans="1:2">
      <c r="A1820" s="31">
        <v>35786</v>
      </c>
      <c r="B1820">
        <v>41.070625</v>
      </c>
    </row>
    <row r="1821" spans="1:2">
      <c r="A1821" s="31">
        <v>35787</v>
      </c>
      <c r="B1821">
        <v>40.709206</v>
      </c>
    </row>
    <row r="1822" spans="1:2">
      <c r="A1822" s="31">
        <v>35788</v>
      </c>
      <c r="B1822">
        <v>39.53825</v>
      </c>
    </row>
    <row r="1823" spans="1:2">
      <c r="A1823" s="31">
        <v>35789</v>
      </c>
      <c r="B1823">
        <v>39.53825</v>
      </c>
    </row>
    <row r="1824" spans="1:2">
      <c r="A1824" s="31">
        <v>35790</v>
      </c>
      <c r="B1824">
        <v>39.914108</v>
      </c>
    </row>
    <row r="1825" spans="1:2">
      <c r="A1825" s="31">
        <v>35793</v>
      </c>
      <c r="B1825">
        <v>43.455929</v>
      </c>
    </row>
    <row r="1826" spans="1:2">
      <c r="A1826" s="31">
        <v>35794</v>
      </c>
      <c r="B1826">
        <v>42.718651</v>
      </c>
    </row>
    <row r="1827" spans="1:2">
      <c r="A1827" s="31">
        <v>35795</v>
      </c>
      <c r="B1827">
        <v>43.043919</v>
      </c>
    </row>
    <row r="1828" spans="1:2">
      <c r="A1828" s="31">
        <v>35796</v>
      </c>
      <c r="B1828">
        <v>43.405334</v>
      </c>
    </row>
    <row r="1829" spans="1:2">
      <c r="A1829" s="31">
        <v>35797</v>
      </c>
      <c r="B1829">
        <v>44.258259</v>
      </c>
    </row>
    <row r="1830" spans="1:2">
      <c r="A1830" s="31">
        <v>35800</v>
      </c>
      <c r="B1830">
        <v>43.17403</v>
      </c>
    </row>
    <row r="1831" spans="1:2">
      <c r="A1831" s="31">
        <v>35801</v>
      </c>
      <c r="B1831">
        <v>42.321098</v>
      </c>
    </row>
    <row r="1832" spans="1:2">
      <c r="A1832" s="31">
        <v>35802</v>
      </c>
      <c r="B1832">
        <v>42.378929</v>
      </c>
    </row>
    <row r="1833" spans="1:2">
      <c r="A1833" s="31">
        <v>35803</v>
      </c>
      <c r="B1833">
        <v>41.713928</v>
      </c>
    </row>
    <row r="1834" spans="1:2">
      <c r="A1834" s="31">
        <v>35804</v>
      </c>
      <c r="B1834">
        <v>40.767044</v>
      </c>
    </row>
    <row r="1835" spans="1:2">
      <c r="A1835" s="31">
        <v>35807</v>
      </c>
      <c r="B1835">
        <v>39.176838</v>
      </c>
    </row>
    <row r="1836" spans="1:2">
      <c r="A1836" s="31">
        <v>35808</v>
      </c>
      <c r="B1836">
        <v>39.596077</v>
      </c>
    </row>
    <row r="1837" spans="1:2">
      <c r="A1837" s="31">
        <v>35809</v>
      </c>
      <c r="B1837">
        <v>37.015602</v>
      </c>
    </row>
    <row r="1838" spans="1:2">
      <c r="A1838" s="31">
        <v>35810</v>
      </c>
      <c r="B1838">
        <v>35.288063</v>
      </c>
    </row>
    <row r="1839" spans="1:2">
      <c r="A1839" s="31">
        <v>35811</v>
      </c>
      <c r="B1839">
        <v>36.242184</v>
      </c>
    </row>
    <row r="1840" spans="1:2">
      <c r="A1840" s="31">
        <v>35814</v>
      </c>
      <c r="B1840">
        <v>36.690334</v>
      </c>
    </row>
    <row r="1841" spans="1:2">
      <c r="A1841" s="31">
        <v>35815</v>
      </c>
      <c r="B1841">
        <v>36.372303</v>
      </c>
    </row>
    <row r="1842" spans="1:2">
      <c r="A1842" s="31">
        <v>35816</v>
      </c>
      <c r="B1842">
        <v>36.45903</v>
      </c>
    </row>
    <row r="1843" spans="1:2">
      <c r="A1843" s="31">
        <v>35817</v>
      </c>
      <c r="B1843">
        <v>35.475998</v>
      </c>
    </row>
    <row r="1844" spans="1:2">
      <c r="A1844" s="31">
        <v>35818</v>
      </c>
      <c r="B1844">
        <v>35.316975</v>
      </c>
    </row>
    <row r="1845" spans="1:2">
      <c r="A1845" s="31">
        <v>35821</v>
      </c>
      <c r="B1845">
        <v>35.316975</v>
      </c>
    </row>
    <row r="1846" spans="1:2">
      <c r="A1846" s="31">
        <v>35822</v>
      </c>
      <c r="B1846">
        <v>34.044815</v>
      </c>
    </row>
    <row r="1847" spans="1:2">
      <c r="A1847" s="31">
        <v>35823</v>
      </c>
      <c r="B1847">
        <v>33.994228</v>
      </c>
    </row>
    <row r="1848" spans="1:2">
      <c r="A1848" s="31">
        <v>35824</v>
      </c>
      <c r="B1848">
        <v>33.849651</v>
      </c>
    </row>
    <row r="1849" spans="1:2">
      <c r="A1849" s="31">
        <v>35825</v>
      </c>
      <c r="B1849">
        <v>34.261665</v>
      </c>
    </row>
    <row r="1850" spans="1:2">
      <c r="A1850" s="31">
        <v>35828</v>
      </c>
      <c r="B1850">
        <v>33.582214</v>
      </c>
    </row>
    <row r="1851" spans="1:2">
      <c r="A1851" s="31">
        <v>35829</v>
      </c>
      <c r="B1851">
        <v>32.165489</v>
      </c>
    </row>
    <row r="1852" spans="1:2">
      <c r="A1852" s="31">
        <v>35830</v>
      </c>
      <c r="B1852">
        <v>32.591953</v>
      </c>
    </row>
    <row r="1853" spans="1:2">
      <c r="A1853" s="31">
        <v>35831</v>
      </c>
      <c r="B1853">
        <v>32.917213</v>
      </c>
    </row>
    <row r="1854" spans="1:2">
      <c r="A1854" s="31">
        <v>35832</v>
      </c>
      <c r="B1854">
        <v>32.584721</v>
      </c>
    </row>
    <row r="1855" spans="1:2">
      <c r="A1855" s="31">
        <v>35835</v>
      </c>
      <c r="B1855">
        <v>33.76292</v>
      </c>
    </row>
    <row r="1856" spans="1:2">
      <c r="A1856" s="31">
        <v>35836</v>
      </c>
      <c r="B1856">
        <v>33.112373</v>
      </c>
    </row>
    <row r="1857" spans="1:2">
      <c r="A1857" s="31">
        <v>35837</v>
      </c>
      <c r="B1857">
        <v>32.989494</v>
      </c>
    </row>
    <row r="1858" spans="1:2">
      <c r="A1858" s="31">
        <v>35838</v>
      </c>
      <c r="B1858">
        <v>32.90276</v>
      </c>
    </row>
    <row r="1859" spans="1:2">
      <c r="A1859" s="31">
        <v>35839</v>
      </c>
      <c r="B1859">
        <v>33.921936</v>
      </c>
    </row>
    <row r="1860" spans="1:2">
      <c r="A1860" s="31">
        <v>35842</v>
      </c>
      <c r="B1860">
        <v>33.921936</v>
      </c>
    </row>
    <row r="1861" spans="1:2">
      <c r="A1861" s="31">
        <v>35843</v>
      </c>
      <c r="B1861">
        <v>34.514648</v>
      </c>
    </row>
    <row r="1862" spans="1:2">
      <c r="A1862" s="31">
        <v>35844</v>
      </c>
      <c r="B1862">
        <v>34.362854</v>
      </c>
    </row>
    <row r="1863" spans="1:2">
      <c r="A1863" s="31">
        <v>35845</v>
      </c>
      <c r="B1863">
        <v>34.348396</v>
      </c>
    </row>
    <row r="1864" spans="1:2">
      <c r="A1864" s="31">
        <v>35846</v>
      </c>
      <c r="B1864">
        <v>33.553295</v>
      </c>
    </row>
    <row r="1865" spans="1:2">
      <c r="A1865" s="31">
        <v>35849</v>
      </c>
      <c r="B1865">
        <v>33.842422</v>
      </c>
    </row>
    <row r="1866" spans="1:2">
      <c r="A1866" s="31">
        <v>35850</v>
      </c>
      <c r="B1866">
        <v>33.813519</v>
      </c>
    </row>
    <row r="1867" spans="1:2">
      <c r="A1867" s="31">
        <v>35851</v>
      </c>
      <c r="B1867">
        <v>35.62056</v>
      </c>
    </row>
    <row r="1868" spans="1:2">
      <c r="A1868" s="31">
        <v>35852</v>
      </c>
      <c r="B1868">
        <v>35.808498</v>
      </c>
    </row>
    <row r="1869" spans="1:2">
      <c r="A1869" s="31">
        <v>35853</v>
      </c>
      <c r="B1869">
        <v>36.039795</v>
      </c>
    </row>
    <row r="1870" spans="1:2">
      <c r="A1870" s="31">
        <v>35856</v>
      </c>
      <c r="B1870">
        <v>37.073437</v>
      </c>
    </row>
    <row r="1871" spans="1:2">
      <c r="A1871" s="31">
        <v>35857</v>
      </c>
      <c r="B1871">
        <v>34.839916</v>
      </c>
    </row>
    <row r="1872" spans="1:2">
      <c r="A1872" s="31">
        <v>35858</v>
      </c>
      <c r="B1872">
        <v>35.895237</v>
      </c>
    </row>
    <row r="1873" spans="1:2">
      <c r="A1873" s="31">
        <v>35859</v>
      </c>
      <c r="B1873">
        <v>35.635014</v>
      </c>
    </row>
    <row r="1874" spans="1:2">
      <c r="A1874" s="31">
        <v>35860</v>
      </c>
      <c r="B1874">
        <v>35.533825</v>
      </c>
    </row>
    <row r="1875" spans="1:2">
      <c r="A1875" s="31">
        <v>35863</v>
      </c>
      <c r="B1875">
        <v>36.26387</v>
      </c>
    </row>
    <row r="1876" spans="1:2">
      <c r="A1876" s="31">
        <v>35864</v>
      </c>
      <c r="B1876">
        <v>35.851868</v>
      </c>
    </row>
    <row r="1877" spans="1:2">
      <c r="A1877" s="31">
        <v>35865</v>
      </c>
      <c r="B1877">
        <v>35.475998</v>
      </c>
    </row>
    <row r="1878" spans="1:2">
      <c r="A1878" s="31">
        <v>35866</v>
      </c>
      <c r="B1878">
        <v>34.926655</v>
      </c>
    </row>
    <row r="1879" spans="1:2">
      <c r="A1879" s="31">
        <v>35867</v>
      </c>
      <c r="B1879">
        <v>34.926655</v>
      </c>
    </row>
    <row r="1880" spans="1:2">
      <c r="A1880" s="31">
        <v>35870</v>
      </c>
      <c r="B1880">
        <v>35.569958</v>
      </c>
    </row>
    <row r="1881" spans="1:2">
      <c r="A1881" s="31">
        <v>35871</v>
      </c>
      <c r="B1881">
        <v>35.316975</v>
      </c>
    </row>
    <row r="1882" spans="1:2">
      <c r="A1882" s="31">
        <v>35872</v>
      </c>
      <c r="B1882">
        <v>36.589142</v>
      </c>
    </row>
    <row r="1883" spans="1:2">
      <c r="A1883" s="31">
        <v>35873</v>
      </c>
      <c r="B1883">
        <v>38.0131</v>
      </c>
    </row>
    <row r="1884" spans="1:2">
      <c r="A1884" s="31">
        <v>35874</v>
      </c>
      <c r="B1884">
        <v>39.697266</v>
      </c>
    </row>
    <row r="1885" spans="1:2">
      <c r="A1885" s="31">
        <v>35877</v>
      </c>
      <c r="B1885">
        <v>40.369492</v>
      </c>
    </row>
    <row r="1886" spans="1:2">
      <c r="A1886" s="31">
        <v>35878</v>
      </c>
      <c r="B1886">
        <v>41.171818</v>
      </c>
    </row>
    <row r="1887" spans="1:2">
      <c r="A1887" s="31">
        <v>35879</v>
      </c>
      <c r="B1887">
        <v>41.403118</v>
      </c>
    </row>
    <row r="1888" spans="1:2">
      <c r="A1888" s="31">
        <v>35880</v>
      </c>
      <c r="B1888">
        <v>39.906891</v>
      </c>
    </row>
    <row r="1889" spans="1:2">
      <c r="A1889" s="31">
        <v>35881</v>
      </c>
      <c r="B1889">
        <v>42.169312</v>
      </c>
    </row>
    <row r="1890" spans="1:2">
      <c r="A1890" s="31">
        <v>35884</v>
      </c>
      <c r="B1890">
        <v>41.005566</v>
      </c>
    </row>
    <row r="1891" spans="1:2">
      <c r="A1891" s="31">
        <v>35885</v>
      </c>
      <c r="B1891">
        <v>42.039204</v>
      </c>
    </row>
    <row r="1892" spans="1:2">
      <c r="A1892" s="31">
        <v>35886</v>
      </c>
      <c r="B1892">
        <v>42.241592</v>
      </c>
    </row>
    <row r="1893" spans="1:2">
      <c r="A1893" s="31">
        <v>35887</v>
      </c>
      <c r="B1893">
        <v>45.761726</v>
      </c>
    </row>
    <row r="1894" spans="1:2">
      <c r="A1894" s="31">
        <v>35888</v>
      </c>
      <c r="B1894">
        <v>46.636333</v>
      </c>
    </row>
    <row r="1895" spans="1:2">
      <c r="A1895" s="31">
        <v>35891</v>
      </c>
      <c r="B1895">
        <v>46.289387</v>
      </c>
    </row>
    <row r="1896" spans="1:2">
      <c r="A1896" s="31">
        <v>35892</v>
      </c>
      <c r="B1896">
        <v>44.453419</v>
      </c>
    </row>
    <row r="1897" spans="1:2">
      <c r="A1897" s="31">
        <v>35893</v>
      </c>
      <c r="B1897">
        <v>44.453419</v>
      </c>
    </row>
    <row r="1898" spans="1:2">
      <c r="A1898" s="31">
        <v>35894</v>
      </c>
      <c r="B1898">
        <v>42.884899</v>
      </c>
    </row>
    <row r="1899" spans="1:2">
      <c r="A1899" s="31">
        <v>35895</v>
      </c>
      <c r="B1899">
        <v>42.328323</v>
      </c>
    </row>
    <row r="1900" spans="1:2">
      <c r="A1900" s="31">
        <v>35898</v>
      </c>
      <c r="B1900">
        <v>40.723675</v>
      </c>
    </row>
    <row r="1901" spans="1:2">
      <c r="A1901" s="31">
        <v>35899</v>
      </c>
      <c r="B1901">
        <v>40.723675</v>
      </c>
    </row>
    <row r="1902" spans="1:2">
      <c r="A1902" s="31">
        <v>35900</v>
      </c>
      <c r="B1902">
        <v>42.219913</v>
      </c>
    </row>
    <row r="1903" spans="1:2">
      <c r="A1903" s="31">
        <v>35901</v>
      </c>
      <c r="B1903">
        <v>40.983879</v>
      </c>
    </row>
    <row r="1904" spans="1:2">
      <c r="A1904" s="31">
        <v>35902</v>
      </c>
      <c r="B1904">
        <v>41.554913</v>
      </c>
    </row>
    <row r="1905" spans="1:2">
      <c r="A1905" s="31">
        <v>35905</v>
      </c>
      <c r="B1905">
        <v>41.0923</v>
      </c>
    </row>
    <row r="1906" spans="1:2">
      <c r="A1906" s="31">
        <v>35906</v>
      </c>
      <c r="B1906">
        <v>40.651382</v>
      </c>
    </row>
    <row r="1907" spans="1:2">
      <c r="A1907" s="31">
        <v>35907</v>
      </c>
      <c r="B1907">
        <v>41.099545</v>
      </c>
    </row>
    <row r="1908" spans="1:2">
      <c r="A1908" s="31">
        <v>35908</v>
      </c>
      <c r="B1908">
        <v>40.17432</v>
      </c>
    </row>
    <row r="1909" spans="1:2">
      <c r="A1909" s="31">
        <v>35909</v>
      </c>
      <c r="B1909">
        <v>40.47068</v>
      </c>
    </row>
    <row r="1910" spans="1:2">
      <c r="A1910" s="31">
        <v>35912</v>
      </c>
      <c r="B1910">
        <v>40.159878</v>
      </c>
    </row>
    <row r="1911" spans="1:2">
      <c r="A1911" s="31">
        <v>35913</v>
      </c>
      <c r="B1911">
        <v>39.798454</v>
      </c>
    </row>
    <row r="1912" spans="1:2">
      <c r="A1912" s="31">
        <v>35914</v>
      </c>
      <c r="B1912">
        <v>39.812908</v>
      </c>
    </row>
    <row r="1913" spans="1:2">
      <c r="A1913" s="31">
        <v>35915</v>
      </c>
      <c r="B1913">
        <v>40.17432</v>
      </c>
    </row>
    <row r="1914" spans="1:2">
      <c r="A1914" s="31">
        <v>35916</v>
      </c>
      <c r="B1914">
        <v>40.17432</v>
      </c>
    </row>
    <row r="1915" spans="1:2">
      <c r="A1915" s="31">
        <v>35919</v>
      </c>
      <c r="B1915">
        <v>40.889923</v>
      </c>
    </row>
    <row r="1916" spans="1:2">
      <c r="A1916" s="31">
        <v>35920</v>
      </c>
      <c r="B1916">
        <v>41.056164</v>
      </c>
    </row>
    <row r="1917" spans="1:2">
      <c r="A1917" s="31">
        <v>35921</v>
      </c>
      <c r="B1917">
        <v>40.405621</v>
      </c>
    </row>
    <row r="1918" spans="1:2">
      <c r="A1918" s="31">
        <v>35922</v>
      </c>
      <c r="B1918">
        <v>40.405621</v>
      </c>
    </row>
    <row r="1919" spans="1:2">
      <c r="A1919" s="31">
        <v>35923</v>
      </c>
      <c r="B1919">
        <v>39.624981</v>
      </c>
    </row>
    <row r="1920" spans="1:2">
      <c r="A1920" s="31">
        <v>35926</v>
      </c>
      <c r="B1920">
        <v>38.51907</v>
      </c>
    </row>
    <row r="1921" spans="1:2">
      <c r="A1921" s="31">
        <v>35927</v>
      </c>
      <c r="B1921">
        <v>37.572174</v>
      </c>
    </row>
    <row r="1922" spans="1:2">
      <c r="A1922" s="31">
        <v>35928</v>
      </c>
      <c r="B1922">
        <v>37.369785</v>
      </c>
    </row>
    <row r="1923" spans="1:2">
      <c r="A1923" s="31">
        <v>35929</v>
      </c>
      <c r="B1923">
        <v>39.422588</v>
      </c>
    </row>
    <row r="1924" spans="1:2">
      <c r="A1924" s="31">
        <v>35930</v>
      </c>
      <c r="B1924">
        <v>38.591358</v>
      </c>
    </row>
    <row r="1925" spans="1:2">
      <c r="A1925" s="31">
        <v>35933</v>
      </c>
      <c r="B1925">
        <v>40.47068</v>
      </c>
    </row>
    <row r="1926" spans="1:2">
      <c r="A1926" s="31">
        <v>35934</v>
      </c>
      <c r="B1926">
        <v>40.33334</v>
      </c>
    </row>
    <row r="1927" spans="1:2">
      <c r="A1927" s="31">
        <v>35935</v>
      </c>
      <c r="B1927">
        <v>40.383945</v>
      </c>
    </row>
    <row r="1928" spans="1:2">
      <c r="A1928" s="31">
        <v>35936</v>
      </c>
      <c r="B1928">
        <v>39.241882</v>
      </c>
    </row>
    <row r="1929" spans="1:2">
      <c r="A1929" s="31">
        <v>35937</v>
      </c>
      <c r="B1929">
        <v>39.155151</v>
      </c>
    </row>
    <row r="1930" spans="1:2">
      <c r="A1930" s="31">
        <v>35940</v>
      </c>
      <c r="B1930">
        <v>38.670853</v>
      </c>
    </row>
    <row r="1931" spans="1:2">
      <c r="A1931" s="31">
        <v>35941</v>
      </c>
      <c r="B1931">
        <v>37.817928</v>
      </c>
    </row>
    <row r="1932" spans="1:2">
      <c r="A1932" s="31">
        <v>35942</v>
      </c>
      <c r="B1932">
        <v>38.757599</v>
      </c>
    </row>
    <row r="1933" spans="1:2">
      <c r="A1933" s="31">
        <v>35943</v>
      </c>
      <c r="B1933">
        <v>37.18185</v>
      </c>
    </row>
    <row r="1934" spans="1:2">
      <c r="A1934" s="31">
        <v>35944</v>
      </c>
      <c r="B1934">
        <v>36.227734</v>
      </c>
    </row>
    <row r="1935" spans="1:2">
      <c r="A1935" s="31">
        <v>35947</v>
      </c>
      <c r="B1935">
        <v>34.471287</v>
      </c>
    </row>
    <row r="1936" spans="1:2">
      <c r="A1936" s="31">
        <v>35948</v>
      </c>
      <c r="B1936">
        <v>33.177433</v>
      </c>
    </row>
    <row r="1937" spans="1:2">
      <c r="A1937" s="31">
        <v>35949</v>
      </c>
      <c r="B1937">
        <v>31.645044</v>
      </c>
    </row>
    <row r="1938" spans="1:2">
      <c r="A1938" s="31">
        <v>35950</v>
      </c>
      <c r="B1938">
        <v>31.392069</v>
      </c>
    </row>
    <row r="1939" spans="1:2">
      <c r="A1939" s="31">
        <v>35951</v>
      </c>
      <c r="B1939">
        <v>30.213869</v>
      </c>
    </row>
    <row r="1940" spans="1:2">
      <c r="A1940" s="31">
        <v>35954</v>
      </c>
      <c r="B1940">
        <v>29.259747</v>
      </c>
    </row>
    <row r="1941" spans="1:2">
      <c r="A1941" s="31">
        <v>35955</v>
      </c>
      <c r="B1941">
        <v>30.65661</v>
      </c>
    </row>
    <row r="1942" spans="1:2">
      <c r="A1942" s="31">
        <v>35956</v>
      </c>
      <c r="B1942">
        <v>29.148294</v>
      </c>
    </row>
    <row r="1943" spans="1:2">
      <c r="A1943" s="31">
        <v>35957</v>
      </c>
      <c r="B1943">
        <v>29.148294</v>
      </c>
    </row>
    <row r="1944" spans="1:2">
      <c r="A1944" s="31">
        <v>35958</v>
      </c>
      <c r="B1944">
        <v>29.631254</v>
      </c>
    </row>
    <row r="1945" spans="1:2">
      <c r="A1945" s="31">
        <v>35961</v>
      </c>
      <c r="B1945">
        <v>27.580544</v>
      </c>
    </row>
    <row r="1946" spans="1:2">
      <c r="A1946" s="31">
        <v>35962</v>
      </c>
      <c r="B1946">
        <v>27.283337</v>
      </c>
    </row>
    <row r="1947" spans="1:2">
      <c r="A1947" s="31">
        <v>35963</v>
      </c>
      <c r="B1947">
        <v>29.735271</v>
      </c>
    </row>
    <row r="1948" spans="1:2">
      <c r="A1948" s="31">
        <v>35964</v>
      </c>
      <c r="B1948">
        <v>28.791655</v>
      </c>
    </row>
    <row r="1949" spans="1:2">
      <c r="A1949" s="31">
        <v>35965</v>
      </c>
      <c r="B1949">
        <v>27.298199</v>
      </c>
    </row>
    <row r="1950" spans="1:2">
      <c r="A1950" s="31">
        <v>35968</v>
      </c>
      <c r="B1950">
        <v>24.898275</v>
      </c>
    </row>
    <row r="1951" spans="1:2">
      <c r="A1951" s="31">
        <v>35969</v>
      </c>
      <c r="B1951">
        <v>25.403522</v>
      </c>
    </row>
    <row r="1952" spans="1:2">
      <c r="A1952" s="31">
        <v>35970</v>
      </c>
      <c r="B1952">
        <v>26.064804</v>
      </c>
    </row>
    <row r="1953" spans="1:2">
      <c r="A1953" s="31">
        <v>35971</v>
      </c>
      <c r="B1953">
        <v>26.414017</v>
      </c>
    </row>
    <row r="1954" spans="1:2">
      <c r="A1954" s="31">
        <v>35972</v>
      </c>
      <c r="B1954">
        <v>24.905706</v>
      </c>
    </row>
    <row r="1955" spans="1:2">
      <c r="A1955" s="31">
        <v>35975</v>
      </c>
      <c r="B1955">
        <v>24.831404</v>
      </c>
    </row>
    <row r="1956" spans="1:2">
      <c r="A1956" s="31">
        <v>35976</v>
      </c>
      <c r="B1956">
        <v>24.556492</v>
      </c>
    </row>
    <row r="1957" spans="1:2">
      <c r="A1957" s="31">
        <v>35977</v>
      </c>
      <c r="B1957">
        <v>24.385595</v>
      </c>
    </row>
    <row r="1958" spans="1:2">
      <c r="A1958" s="31">
        <v>35978</v>
      </c>
      <c r="B1958">
        <v>23.479126</v>
      </c>
    </row>
    <row r="1959" spans="1:2">
      <c r="A1959" s="31">
        <v>35979</v>
      </c>
      <c r="B1959">
        <v>22.431484</v>
      </c>
    </row>
    <row r="1960" spans="1:2">
      <c r="A1960" s="31">
        <v>35982</v>
      </c>
      <c r="B1960">
        <v>23.271084</v>
      </c>
    </row>
    <row r="1961" spans="1:2">
      <c r="A1961" s="31">
        <v>35983</v>
      </c>
      <c r="B1961">
        <v>23.88035</v>
      </c>
    </row>
    <row r="1962" spans="1:2">
      <c r="A1962" s="31">
        <v>35984</v>
      </c>
      <c r="B1962">
        <v>24.088396</v>
      </c>
    </row>
    <row r="1963" spans="1:2">
      <c r="A1963" s="31">
        <v>35985</v>
      </c>
      <c r="B1963">
        <v>26.012791</v>
      </c>
    </row>
    <row r="1964" spans="1:2">
      <c r="A1964" s="31">
        <v>35986</v>
      </c>
      <c r="B1964">
        <v>26.183685</v>
      </c>
    </row>
    <row r="1965" spans="1:2">
      <c r="A1965" s="31">
        <v>35989</v>
      </c>
      <c r="B1965">
        <v>25.05431</v>
      </c>
    </row>
    <row r="1966" spans="1:2">
      <c r="A1966" s="31">
        <v>35990</v>
      </c>
      <c r="B1966">
        <v>25.017153</v>
      </c>
    </row>
    <row r="1967" spans="1:2">
      <c r="A1967" s="31">
        <v>35991</v>
      </c>
      <c r="B1967">
        <v>25.061737</v>
      </c>
    </row>
    <row r="1968" spans="1:2">
      <c r="A1968" s="31">
        <v>35992</v>
      </c>
      <c r="B1968">
        <v>25.685865</v>
      </c>
    </row>
    <row r="1969" spans="1:2">
      <c r="A1969" s="31">
        <v>35993</v>
      </c>
      <c r="B1969">
        <v>25.046877</v>
      </c>
    </row>
    <row r="1970" spans="1:2">
      <c r="A1970" s="31">
        <v>35996</v>
      </c>
      <c r="B1970">
        <v>23.048178</v>
      </c>
    </row>
    <row r="1971" spans="1:2">
      <c r="A1971" s="31">
        <v>35997</v>
      </c>
      <c r="B1971">
        <v>21.361547</v>
      </c>
    </row>
    <row r="1972" spans="1:2">
      <c r="A1972" s="31">
        <v>35998</v>
      </c>
      <c r="B1972">
        <v>21.62903</v>
      </c>
    </row>
    <row r="1973" spans="1:2">
      <c r="A1973" s="31">
        <v>35999</v>
      </c>
      <c r="B1973">
        <v>20.380774</v>
      </c>
    </row>
    <row r="1974" spans="1:2">
      <c r="A1974" s="31">
        <v>36000</v>
      </c>
      <c r="B1974">
        <v>18.761013</v>
      </c>
    </row>
    <row r="1975" spans="1:2">
      <c r="A1975" s="31">
        <v>36003</v>
      </c>
      <c r="B1975">
        <v>17.483032</v>
      </c>
    </row>
    <row r="1976" spans="1:2">
      <c r="A1976" s="31">
        <v>36004</v>
      </c>
      <c r="B1976">
        <v>18.88732</v>
      </c>
    </row>
    <row r="1977" spans="1:2">
      <c r="A1977" s="31">
        <v>36005</v>
      </c>
      <c r="B1977">
        <v>19.347992</v>
      </c>
    </row>
    <row r="1978" spans="1:2">
      <c r="A1978" s="31">
        <v>36006</v>
      </c>
      <c r="B1978">
        <v>19.444578</v>
      </c>
    </row>
    <row r="1979" spans="1:2">
      <c r="A1979" s="31">
        <v>36007</v>
      </c>
      <c r="B1979">
        <v>19.593184</v>
      </c>
    </row>
    <row r="1980" spans="1:2">
      <c r="A1980" s="31">
        <v>36010</v>
      </c>
      <c r="B1980">
        <v>19.102795</v>
      </c>
    </row>
    <row r="1981" spans="1:2">
      <c r="A1981" s="31">
        <v>36011</v>
      </c>
      <c r="B1981">
        <v>19.41486</v>
      </c>
    </row>
    <row r="1982" spans="1:2">
      <c r="A1982" s="31">
        <v>36012</v>
      </c>
      <c r="B1982">
        <v>20.655689</v>
      </c>
    </row>
    <row r="1983" spans="1:2">
      <c r="A1983" s="31">
        <v>36013</v>
      </c>
      <c r="B1983">
        <v>20.930605</v>
      </c>
    </row>
    <row r="1984" spans="1:2">
      <c r="A1984" s="31">
        <v>36014</v>
      </c>
      <c r="B1984">
        <v>21.621595</v>
      </c>
    </row>
    <row r="1985" spans="1:2">
      <c r="A1985" s="31">
        <v>36017</v>
      </c>
      <c r="B1985">
        <v>19.920109</v>
      </c>
    </row>
    <row r="1986" spans="1:2">
      <c r="A1986" s="31">
        <v>36018</v>
      </c>
      <c r="B1986">
        <v>19.444578</v>
      </c>
    </row>
    <row r="1987" spans="1:2">
      <c r="A1987" s="31">
        <v>36019</v>
      </c>
      <c r="B1987">
        <v>19.637762</v>
      </c>
    </row>
    <row r="1988" spans="1:2">
      <c r="A1988" s="31">
        <v>36020</v>
      </c>
      <c r="B1988">
        <v>20.239599</v>
      </c>
    </row>
    <row r="1989" spans="1:2">
      <c r="A1989" s="31">
        <v>36021</v>
      </c>
      <c r="B1989">
        <v>19.98698</v>
      </c>
    </row>
    <row r="1990" spans="1:2">
      <c r="A1990" s="31">
        <v>36024</v>
      </c>
      <c r="B1990">
        <v>19.712067</v>
      </c>
    </row>
    <row r="1991" spans="1:2">
      <c r="A1991" s="31">
        <v>36025</v>
      </c>
      <c r="B1991">
        <v>19.504021</v>
      </c>
    </row>
    <row r="1992" spans="1:2">
      <c r="A1992" s="31">
        <v>36026</v>
      </c>
      <c r="B1992">
        <v>20.640829</v>
      </c>
    </row>
    <row r="1993" spans="1:2">
      <c r="A1993" s="31">
        <v>36027</v>
      </c>
      <c r="B1993">
        <v>21.46557</v>
      </c>
    </row>
    <row r="1994" spans="1:2">
      <c r="A1994" s="31">
        <v>36028</v>
      </c>
      <c r="B1994">
        <v>20.8563</v>
      </c>
    </row>
    <row r="1995" spans="1:2">
      <c r="A1995" s="31">
        <v>36031</v>
      </c>
      <c r="B1995">
        <v>20.417925</v>
      </c>
    </row>
    <row r="1996" spans="1:2">
      <c r="A1996" s="31">
        <v>36032</v>
      </c>
      <c r="B1996">
        <v>20.484791</v>
      </c>
    </row>
    <row r="1997" spans="1:2">
      <c r="A1997" s="31">
        <v>36033</v>
      </c>
      <c r="B1997">
        <v>20.484791</v>
      </c>
    </row>
    <row r="1998" spans="1:2">
      <c r="A1998" s="31">
        <v>36034</v>
      </c>
      <c r="B1998">
        <v>20.239599</v>
      </c>
    </row>
    <row r="1999" spans="1:2">
      <c r="A1999" s="31">
        <v>36035</v>
      </c>
      <c r="B1999">
        <v>19.095367</v>
      </c>
    </row>
    <row r="2000" spans="1:2">
      <c r="A2000" s="31">
        <v>36038</v>
      </c>
      <c r="B2000">
        <v>19.139944</v>
      </c>
    </row>
    <row r="2001" spans="1:2">
      <c r="A2001" s="31">
        <v>36039</v>
      </c>
      <c r="B2001">
        <v>18.708998</v>
      </c>
    </row>
    <row r="2002" spans="1:2">
      <c r="A2002" s="31">
        <v>36040</v>
      </c>
      <c r="B2002">
        <v>19.117655</v>
      </c>
    </row>
    <row r="2003" spans="1:2">
      <c r="A2003" s="31">
        <v>36041</v>
      </c>
      <c r="B2003">
        <v>19.266256</v>
      </c>
    </row>
    <row r="2004" spans="1:2">
      <c r="A2004" s="31">
        <v>36042</v>
      </c>
      <c r="B2004">
        <v>19.920109</v>
      </c>
    </row>
    <row r="2005" spans="1:2">
      <c r="A2005" s="31">
        <v>36045</v>
      </c>
      <c r="B2005">
        <v>20.618538</v>
      </c>
    </row>
    <row r="2006" spans="1:2">
      <c r="A2006" s="31">
        <v>36046</v>
      </c>
      <c r="B2006">
        <v>21.428419</v>
      </c>
    </row>
    <row r="2007" spans="1:2">
      <c r="A2007" s="31">
        <v>36047</v>
      </c>
      <c r="B2007">
        <v>21.227804</v>
      </c>
    </row>
    <row r="2008" spans="1:2">
      <c r="A2008" s="31">
        <v>36048</v>
      </c>
      <c r="B2008">
        <v>21.175798</v>
      </c>
    </row>
    <row r="2009" spans="1:2">
      <c r="A2009" s="31">
        <v>36049</v>
      </c>
      <c r="B2009">
        <v>20.975176</v>
      </c>
    </row>
    <row r="2010" spans="1:2">
      <c r="A2010" s="31">
        <v>36052</v>
      </c>
      <c r="B2010">
        <v>21.614168</v>
      </c>
    </row>
    <row r="2011" spans="1:2">
      <c r="A2011" s="31">
        <v>36053</v>
      </c>
      <c r="B2011">
        <v>21.517578</v>
      </c>
    </row>
    <row r="2012" spans="1:2">
      <c r="A2012" s="31">
        <v>36054</v>
      </c>
      <c r="B2012">
        <v>22.149139</v>
      </c>
    </row>
    <row r="2013" spans="1:2">
      <c r="A2013" s="31">
        <v>36055</v>
      </c>
      <c r="B2013">
        <v>22.268021</v>
      </c>
    </row>
    <row r="2014" spans="1:2">
      <c r="A2014" s="31">
        <v>36056</v>
      </c>
      <c r="B2014">
        <v>22.11199</v>
      </c>
    </row>
    <row r="2015" spans="1:2">
      <c r="A2015" s="31">
        <v>36059</v>
      </c>
      <c r="B2015">
        <v>21.77763</v>
      </c>
    </row>
    <row r="2016" spans="1:2">
      <c r="A2016" s="31">
        <v>36060</v>
      </c>
      <c r="B2016">
        <v>21.56216</v>
      </c>
    </row>
    <row r="2017" spans="1:2">
      <c r="A2017" s="31">
        <v>36061</v>
      </c>
      <c r="B2017">
        <v>22.030254</v>
      </c>
    </row>
    <row r="2018" spans="1:2">
      <c r="A2018" s="31">
        <v>36062</v>
      </c>
      <c r="B2018">
        <v>22.617231</v>
      </c>
    </row>
    <row r="2019" spans="1:2">
      <c r="A2019" s="31">
        <v>36063</v>
      </c>
      <c r="B2019">
        <v>22.216009</v>
      </c>
    </row>
    <row r="2020" spans="1:2">
      <c r="A2020" s="31">
        <v>36066</v>
      </c>
      <c r="B2020">
        <v>21.881659</v>
      </c>
    </row>
    <row r="2021" spans="1:2">
      <c r="A2021" s="31">
        <v>36067</v>
      </c>
      <c r="B2021">
        <v>21.138643</v>
      </c>
    </row>
    <row r="2022" spans="1:2">
      <c r="A2022" s="31">
        <v>36068</v>
      </c>
      <c r="B2022">
        <v>20.655689</v>
      </c>
    </row>
    <row r="2023" spans="1:2">
      <c r="A2023" s="31">
        <v>36069</v>
      </c>
      <c r="B2023">
        <v>20.655689</v>
      </c>
    </row>
    <row r="2024" spans="1:2">
      <c r="A2024" s="31">
        <v>36070</v>
      </c>
      <c r="B2024">
        <v>20.655689</v>
      </c>
    </row>
    <row r="2025" spans="1:2">
      <c r="A2025" s="31">
        <v>36073</v>
      </c>
      <c r="B2025">
        <v>19.236536</v>
      </c>
    </row>
    <row r="2026" spans="1:2">
      <c r="A2026" s="31">
        <v>36074</v>
      </c>
      <c r="B2026">
        <v>19.437149</v>
      </c>
    </row>
    <row r="2027" spans="1:2">
      <c r="A2027" s="31">
        <v>36075</v>
      </c>
      <c r="B2027">
        <v>19.98698</v>
      </c>
    </row>
    <row r="2028" spans="1:2">
      <c r="A2028" s="31">
        <v>36076</v>
      </c>
      <c r="B2028">
        <v>18.998772</v>
      </c>
    </row>
    <row r="2029" spans="1:2">
      <c r="A2029" s="31">
        <v>36077</v>
      </c>
      <c r="B2029">
        <v>18.924473</v>
      </c>
    </row>
    <row r="2030" spans="1:2">
      <c r="A2030" s="31">
        <v>36080</v>
      </c>
      <c r="B2030">
        <v>18.255766</v>
      </c>
    </row>
    <row r="2031" spans="1:2">
      <c r="A2031" s="31">
        <v>36081</v>
      </c>
      <c r="B2031">
        <v>18.107161</v>
      </c>
    </row>
    <row r="2032" spans="1:2">
      <c r="A2032" s="31">
        <v>36082</v>
      </c>
      <c r="B2032">
        <v>18.226042</v>
      </c>
    </row>
    <row r="2033" spans="1:2">
      <c r="A2033" s="31">
        <v>36083</v>
      </c>
      <c r="B2033">
        <v>16.769745</v>
      </c>
    </row>
    <row r="2034" spans="1:2">
      <c r="A2034" s="31">
        <v>36084</v>
      </c>
      <c r="B2034">
        <v>15.432324</v>
      </c>
    </row>
    <row r="2035" spans="1:2">
      <c r="A2035" s="31">
        <v>36087</v>
      </c>
      <c r="B2035">
        <v>14.637304</v>
      </c>
    </row>
    <row r="2036" spans="1:2">
      <c r="A2036" s="31">
        <v>36088</v>
      </c>
      <c r="B2036">
        <v>13.872002</v>
      </c>
    </row>
    <row r="2037" spans="1:2">
      <c r="A2037" s="31">
        <v>36089</v>
      </c>
      <c r="B2037">
        <v>13.872002</v>
      </c>
    </row>
    <row r="2038" spans="1:2">
      <c r="A2038" s="31">
        <v>36090</v>
      </c>
      <c r="B2038">
        <v>14.592722</v>
      </c>
    </row>
    <row r="2039" spans="1:2">
      <c r="A2039" s="31">
        <v>36091</v>
      </c>
      <c r="B2039">
        <v>15.08311</v>
      </c>
    </row>
    <row r="2040" spans="1:2">
      <c r="A2040" s="31">
        <v>36094</v>
      </c>
      <c r="B2040">
        <v>16.138186</v>
      </c>
    </row>
    <row r="2041" spans="1:2">
      <c r="A2041" s="31">
        <v>36095</v>
      </c>
      <c r="B2041">
        <v>17.059515</v>
      </c>
    </row>
    <row r="2042" spans="1:2">
      <c r="A2042" s="31">
        <v>36096</v>
      </c>
      <c r="B2042">
        <v>16.405664</v>
      </c>
    </row>
    <row r="2043" spans="1:2">
      <c r="A2043" s="31">
        <v>36097</v>
      </c>
      <c r="B2043">
        <v>16.821753</v>
      </c>
    </row>
    <row r="2044" spans="1:2">
      <c r="A2044" s="31">
        <v>36098</v>
      </c>
      <c r="B2044">
        <v>16.79203</v>
      </c>
    </row>
    <row r="2045" spans="1:2">
      <c r="A2045" s="31">
        <v>36101</v>
      </c>
      <c r="B2045">
        <v>16.844046</v>
      </c>
    </row>
    <row r="2046" spans="1:2">
      <c r="A2046" s="31">
        <v>36102</v>
      </c>
      <c r="B2046">
        <v>16.69544</v>
      </c>
    </row>
    <row r="2047" spans="1:2">
      <c r="A2047" s="31">
        <v>36103</v>
      </c>
      <c r="B2047">
        <v>16.69544</v>
      </c>
    </row>
    <row r="2048" spans="1:2">
      <c r="A2048" s="31">
        <v>36104</v>
      </c>
      <c r="B2048">
        <v>18.032864</v>
      </c>
    </row>
    <row r="2049" spans="1:2">
      <c r="A2049" s="31">
        <v>36105</v>
      </c>
      <c r="B2049">
        <v>18.86503</v>
      </c>
    </row>
    <row r="2050" spans="1:2">
      <c r="A2050" s="31">
        <v>36108</v>
      </c>
      <c r="B2050">
        <v>19.823513</v>
      </c>
    </row>
    <row r="2051" spans="1:2">
      <c r="A2051" s="31">
        <v>36109</v>
      </c>
      <c r="B2051">
        <v>19.942394</v>
      </c>
    </row>
    <row r="2052" spans="1:2">
      <c r="A2052" s="31">
        <v>36110</v>
      </c>
      <c r="B2052">
        <v>20.336193</v>
      </c>
    </row>
    <row r="2053" spans="1:2">
      <c r="A2053" s="31">
        <v>36111</v>
      </c>
      <c r="B2053">
        <v>20.752281</v>
      </c>
    </row>
    <row r="2054" spans="1:2">
      <c r="A2054" s="31">
        <v>36112</v>
      </c>
      <c r="B2054">
        <v>20.967754</v>
      </c>
    </row>
    <row r="2055" spans="1:2">
      <c r="A2055" s="31">
        <v>36115</v>
      </c>
      <c r="B2055">
        <v>20.529377</v>
      </c>
    </row>
    <row r="2056" spans="1:2">
      <c r="A2056" s="31">
        <v>36116</v>
      </c>
      <c r="B2056">
        <v>21.799921</v>
      </c>
    </row>
    <row r="2057" spans="1:2">
      <c r="A2057" s="31">
        <v>36117</v>
      </c>
      <c r="B2057">
        <v>21.695898</v>
      </c>
    </row>
    <row r="2058" spans="1:2">
      <c r="A2058" s="31">
        <v>36118</v>
      </c>
      <c r="B2058">
        <v>21.123785</v>
      </c>
    </row>
    <row r="2059" spans="1:2">
      <c r="A2059" s="31">
        <v>36119</v>
      </c>
      <c r="B2059">
        <v>20.670547</v>
      </c>
    </row>
    <row r="2060" spans="1:2">
      <c r="A2060" s="31">
        <v>36122</v>
      </c>
      <c r="B2060">
        <v>19.54117</v>
      </c>
    </row>
    <row r="2061" spans="1:2">
      <c r="A2061" s="31">
        <v>36123</v>
      </c>
      <c r="B2061">
        <v>19.407433</v>
      </c>
    </row>
    <row r="2062" spans="1:2">
      <c r="A2062" s="31">
        <v>36124</v>
      </c>
      <c r="B2062">
        <v>19.407433</v>
      </c>
    </row>
    <row r="2063" spans="1:2">
      <c r="A2063" s="31">
        <v>36125</v>
      </c>
      <c r="B2063">
        <v>17.943699</v>
      </c>
    </row>
    <row r="2064" spans="1:2">
      <c r="A2064" s="31">
        <v>36126</v>
      </c>
      <c r="B2064">
        <v>17.163538</v>
      </c>
    </row>
    <row r="2065" spans="1:2">
      <c r="A2065" s="31">
        <v>36129</v>
      </c>
      <c r="B2065">
        <v>17.757946</v>
      </c>
    </row>
    <row r="2066" spans="1:2">
      <c r="A2066" s="31">
        <v>36130</v>
      </c>
      <c r="B2066">
        <v>17.99571</v>
      </c>
    </row>
    <row r="2067" spans="1:2">
      <c r="A2067" s="31">
        <v>36131</v>
      </c>
      <c r="B2067">
        <v>17.809958</v>
      </c>
    </row>
    <row r="2068" spans="1:2">
      <c r="A2068" s="31">
        <v>36132</v>
      </c>
      <c r="B2068">
        <v>17.787668</v>
      </c>
    </row>
    <row r="2069" spans="1:2">
      <c r="A2069" s="31">
        <v>36133</v>
      </c>
      <c r="B2069">
        <v>18.218613</v>
      </c>
    </row>
    <row r="2070" spans="1:2">
      <c r="A2070" s="31">
        <v>36136</v>
      </c>
      <c r="B2070">
        <v>19.325699</v>
      </c>
    </row>
    <row r="2071" spans="1:2">
      <c r="A2071" s="31">
        <v>36137</v>
      </c>
      <c r="B2071">
        <v>19.749212</v>
      </c>
    </row>
    <row r="2072" spans="1:2">
      <c r="A2072" s="31">
        <v>36138</v>
      </c>
      <c r="B2072">
        <v>19.801224</v>
      </c>
    </row>
    <row r="2073" spans="1:2">
      <c r="A2073" s="31">
        <v>36139</v>
      </c>
      <c r="B2073">
        <v>20.744848</v>
      </c>
    </row>
    <row r="2074" spans="1:2">
      <c r="A2074" s="31">
        <v>36140</v>
      </c>
      <c r="B2074">
        <v>21.242664</v>
      </c>
    </row>
    <row r="2075" spans="1:2">
      <c r="A2075" s="31">
        <v>36143</v>
      </c>
      <c r="B2075">
        <v>20.75971</v>
      </c>
    </row>
    <row r="2076" spans="1:2">
      <c r="A2076" s="31">
        <v>36144</v>
      </c>
      <c r="B2076">
        <v>20.551662</v>
      </c>
    </row>
    <row r="2077" spans="1:2">
      <c r="A2077" s="31">
        <v>36145</v>
      </c>
      <c r="B2077">
        <v>21.681042</v>
      </c>
    </row>
    <row r="2078" spans="1:2">
      <c r="A2078" s="31">
        <v>36146</v>
      </c>
      <c r="B2078">
        <v>20.254463</v>
      </c>
    </row>
    <row r="2079" spans="1:2">
      <c r="A2079" s="31">
        <v>36147</v>
      </c>
      <c r="B2079">
        <v>21.012331</v>
      </c>
    </row>
    <row r="2080" spans="1:2">
      <c r="A2080" s="31">
        <v>36150</v>
      </c>
      <c r="B2080">
        <v>22.698969</v>
      </c>
    </row>
    <row r="2081" spans="1:2">
      <c r="A2081" s="31">
        <v>36151</v>
      </c>
      <c r="B2081">
        <v>23.181923</v>
      </c>
    </row>
    <row r="2082" spans="1:2">
      <c r="A2082" s="31">
        <v>36152</v>
      </c>
      <c r="B2082">
        <v>23.382534</v>
      </c>
    </row>
    <row r="2083" spans="1:2">
      <c r="A2083" s="31">
        <v>36153</v>
      </c>
      <c r="B2083">
        <v>24.712524</v>
      </c>
    </row>
    <row r="2084" spans="1:2">
      <c r="A2084" s="31">
        <v>36154</v>
      </c>
      <c r="B2084">
        <v>24.712524</v>
      </c>
    </row>
    <row r="2085" spans="1:2">
      <c r="A2085" s="31">
        <v>36157</v>
      </c>
      <c r="B2085">
        <v>25.581848</v>
      </c>
    </row>
    <row r="2086" spans="1:2">
      <c r="A2086" s="31">
        <v>36158</v>
      </c>
      <c r="B2086">
        <v>25.819607</v>
      </c>
    </row>
    <row r="2087" spans="1:2">
      <c r="A2087" s="31">
        <v>36159</v>
      </c>
      <c r="B2087">
        <v>25.06917</v>
      </c>
    </row>
    <row r="2088" spans="1:2">
      <c r="A2088" s="31">
        <v>36160</v>
      </c>
      <c r="B2088">
        <v>24.311296</v>
      </c>
    </row>
    <row r="2089" spans="1:2">
      <c r="A2089" s="31">
        <v>36161</v>
      </c>
      <c r="B2089">
        <v>24.690231</v>
      </c>
    </row>
    <row r="2090" spans="1:2">
      <c r="A2090" s="31">
        <v>36164</v>
      </c>
      <c r="B2090">
        <v>24.563921</v>
      </c>
    </row>
    <row r="2091" spans="1:2">
      <c r="A2091" s="31">
        <v>36165</v>
      </c>
      <c r="B2091">
        <v>26.5329</v>
      </c>
    </row>
    <row r="2092" spans="1:2">
      <c r="A2092" s="31">
        <v>36166</v>
      </c>
      <c r="B2092">
        <v>27.313057</v>
      </c>
    </row>
    <row r="2093" spans="1:2">
      <c r="A2093" s="31">
        <v>36167</v>
      </c>
      <c r="B2093">
        <v>28.457291</v>
      </c>
    </row>
    <row r="2094" spans="1:2">
      <c r="A2094" s="31">
        <v>36168</v>
      </c>
      <c r="B2094">
        <v>30.738337</v>
      </c>
    </row>
    <row r="2095" spans="1:2">
      <c r="A2095" s="31">
        <v>36171</v>
      </c>
      <c r="B2095">
        <v>33.197701</v>
      </c>
    </row>
    <row r="2096" spans="1:2">
      <c r="A2096" s="31">
        <v>36172</v>
      </c>
      <c r="B2096">
        <v>31.800838</v>
      </c>
    </row>
    <row r="2097" spans="1:2">
      <c r="A2097" s="31">
        <v>36173</v>
      </c>
      <c r="B2097">
        <v>30.87208</v>
      </c>
    </row>
    <row r="2098" spans="1:2">
      <c r="A2098" s="31">
        <v>36174</v>
      </c>
      <c r="B2098">
        <v>33.346302</v>
      </c>
    </row>
    <row r="2099" spans="1:2">
      <c r="A2099" s="31">
        <v>36175</v>
      </c>
      <c r="B2099">
        <v>31.652237</v>
      </c>
    </row>
    <row r="2100" spans="1:2">
      <c r="A2100" s="31">
        <v>36178</v>
      </c>
      <c r="B2100">
        <v>31.837999</v>
      </c>
    </row>
    <row r="2101" spans="1:2">
      <c r="A2101" s="31">
        <v>36179</v>
      </c>
      <c r="B2101">
        <v>31.466494</v>
      </c>
    </row>
    <row r="2102" spans="1:2">
      <c r="A2102" s="31">
        <v>36180</v>
      </c>
      <c r="B2102">
        <v>31.466494</v>
      </c>
    </row>
    <row r="2103" spans="1:2">
      <c r="A2103" s="31">
        <v>36181</v>
      </c>
      <c r="B2103">
        <v>33.985291</v>
      </c>
    </row>
    <row r="2104" spans="1:2">
      <c r="A2104" s="31">
        <v>36182</v>
      </c>
      <c r="B2104">
        <v>32.989658</v>
      </c>
    </row>
    <row r="2105" spans="1:2">
      <c r="A2105" s="31">
        <v>36185</v>
      </c>
      <c r="B2105">
        <v>31.503635</v>
      </c>
    </row>
    <row r="2106" spans="1:2">
      <c r="A2106" s="31">
        <v>36186</v>
      </c>
      <c r="B2106">
        <v>31.503635</v>
      </c>
    </row>
    <row r="2107" spans="1:2">
      <c r="A2107" s="31">
        <v>36187</v>
      </c>
      <c r="B2107">
        <v>32.038601</v>
      </c>
    </row>
    <row r="2108" spans="1:2">
      <c r="A2108" s="31">
        <v>36188</v>
      </c>
      <c r="B2108">
        <v>31.355034</v>
      </c>
    </row>
    <row r="2109" spans="1:2">
      <c r="A2109" s="31">
        <v>36189</v>
      </c>
      <c r="B2109">
        <v>31.488771</v>
      </c>
    </row>
    <row r="2110" spans="1:2">
      <c r="A2110" s="31">
        <v>36192</v>
      </c>
      <c r="B2110">
        <v>29.423212</v>
      </c>
    </row>
    <row r="2111" spans="1:2">
      <c r="A2111" s="31">
        <v>36193</v>
      </c>
      <c r="B2111">
        <v>29.311758</v>
      </c>
    </row>
    <row r="2112" spans="1:2">
      <c r="A2112" s="31">
        <v>36194</v>
      </c>
      <c r="B2112">
        <v>29.311758</v>
      </c>
    </row>
    <row r="2113" spans="1:2">
      <c r="A2113" s="31">
        <v>36195</v>
      </c>
      <c r="B2113">
        <v>28.8288</v>
      </c>
    </row>
    <row r="2114" spans="1:2">
      <c r="A2114" s="31">
        <v>36196</v>
      </c>
      <c r="B2114">
        <v>27.99663</v>
      </c>
    </row>
    <row r="2115" spans="1:2">
      <c r="A2115" s="31">
        <v>36199</v>
      </c>
      <c r="B2115">
        <v>26.986135</v>
      </c>
    </row>
    <row r="2116" spans="1:2">
      <c r="A2116" s="31">
        <v>36200</v>
      </c>
      <c r="B2116">
        <v>27.491377</v>
      </c>
    </row>
    <row r="2117" spans="1:2">
      <c r="A2117" s="31">
        <v>36201</v>
      </c>
      <c r="B2117">
        <v>29.586679</v>
      </c>
    </row>
    <row r="2118" spans="1:2">
      <c r="A2118" s="31">
        <v>36202</v>
      </c>
      <c r="B2118">
        <v>30.478289</v>
      </c>
    </row>
    <row r="2119" spans="1:2">
      <c r="A2119" s="31">
        <v>36203</v>
      </c>
      <c r="B2119">
        <v>30.909233</v>
      </c>
    </row>
    <row r="2120" spans="1:2">
      <c r="A2120" s="31">
        <v>36206</v>
      </c>
      <c r="B2120">
        <v>29.653543</v>
      </c>
    </row>
    <row r="2121" spans="1:2">
      <c r="A2121" s="31">
        <v>36207</v>
      </c>
      <c r="B2121">
        <v>30.612036</v>
      </c>
    </row>
    <row r="2122" spans="1:2">
      <c r="A2122" s="31">
        <v>36208</v>
      </c>
      <c r="B2122">
        <v>30.463423</v>
      </c>
    </row>
    <row r="2123" spans="1:2">
      <c r="A2123" s="31">
        <v>36209</v>
      </c>
      <c r="B2123">
        <v>30.240513</v>
      </c>
    </row>
    <row r="2124" spans="1:2">
      <c r="A2124" s="31">
        <v>36210</v>
      </c>
      <c r="B2124">
        <v>30.077055</v>
      </c>
    </row>
    <row r="2125" spans="1:2">
      <c r="A2125" s="31">
        <v>36213</v>
      </c>
      <c r="B2125">
        <v>28.531595</v>
      </c>
    </row>
    <row r="2126" spans="1:2">
      <c r="A2126" s="31">
        <v>36214</v>
      </c>
      <c r="B2126">
        <v>28.6059</v>
      </c>
    </row>
    <row r="2127" spans="1:2">
      <c r="A2127" s="31">
        <v>36215</v>
      </c>
      <c r="B2127">
        <v>28.56875</v>
      </c>
    </row>
    <row r="2128" spans="1:2">
      <c r="A2128" s="31">
        <v>36216</v>
      </c>
      <c r="B2128">
        <v>27.714285</v>
      </c>
    </row>
    <row r="2129" spans="1:2">
      <c r="A2129" s="31">
        <v>36217</v>
      </c>
      <c r="B2129">
        <v>27.023285</v>
      </c>
    </row>
    <row r="2130" spans="1:2">
      <c r="A2130" s="31">
        <v>36220</v>
      </c>
      <c r="B2130">
        <v>26.198549</v>
      </c>
    </row>
    <row r="2131" spans="1:2">
      <c r="A2131" s="31">
        <v>36221</v>
      </c>
      <c r="B2131">
        <v>26.198549</v>
      </c>
    </row>
    <row r="2132" spans="1:2">
      <c r="A2132" s="31">
        <v>36222</v>
      </c>
      <c r="B2132">
        <v>27.654844</v>
      </c>
    </row>
    <row r="2133" spans="1:2">
      <c r="A2133" s="31">
        <v>36223</v>
      </c>
      <c r="B2133">
        <v>27.417078</v>
      </c>
    </row>
    <row r="2134" spans="1:2">
      <c r="A2134" s="31">
        <v>36224</v>
      </c>
      <c r="B2134">
        <v>27.253618</v>
      </c>
    </row>
    <row r="2135" spans="1:2">
      <c r="A2135" s="31">
        <v>36227</v>
      </c>
      <c r="B2135">
        <v>27.231323</v>
      </c>
    </row>
    <row r="2136" spans="1:2">
      <c r="A2136" s="31">
        <v>36228</v>
      </c>
      <c r="B2136">
        <v>26.614637</v>
      </c>
    </row>
    <row r="2137" spans="1:2">
      <c r="A2137" s="31">
        <v>36229</v>
      </c>
      <c r="B2137">
        <v>28.747068</v>
      </c>
    </row>
    <row r="2138" spans="1:2">
      <c r="A2138" s="31">
        <v>36230</v>
      </c>
      <c r="B2138">
        <v>27.506247</v>
      </c>
    </row>
    <row r="2139" spans="1:2">
      <c r="A2139" s="31">
        <v>36231</v>
      </c>
      <c r="B2139">
        <v>27.714285</v>
      </c>
    </row>
    <row r="2140" spans="1:2">
      <c r="A2140" s="31">
        <v>36234</v>
      </c>
      <c r="B2140">
        <v>27.565683</v>
      </c>
    </row>
    <row r="2141" spans="1:2">
      <c r="A2141" s="31">
        <v>36235</v>
      </c>
      <c r="B2141">
        <v>26.674078</v>
      </c>
    </row>
    <row r="2142" spans="1:2">
      <c r="A2142" s="31">
        <v>36236</v>
      </c>
      <c r="B2142">
        <v>26.228262</v>
      </c>
    </row>
    <row r="2143" spans="1:2">
      <c r="A2143" s="31">
        <v>36237</v>
      </c>
      <c r="B2143">
        <v>25.990503</v>
      </c>
    </row>
    <row r="2144" spans="1:2">
      <c r="A2144" s="31">
        <v>36238</v>
      </c>
      <c r="B2144">
        <v>25.500113</v>
      </c>
    </row>
    <row r="2145" spans="1:2">
      <c r="A2145" s="31">
        <v>36241</v>
      </c>
      <c r="B2145">
        <v>24.890846</v>
      </c>
    </row>
    <row r="2146" spans="1:2">
      <c r="A2146" s="31">
        <v>36242</v>
      </c>
      <c r="B2146">
        <v>26.882111</v>
      </c>
    </row>
    <row r="2147" spans="1:2">
      <c r="A2147" s="31">
        <v>36243</v>
      </c>
      <c r="B2147">
        <v>26.213406</v>
      </c>
    </row>
    <row r="2148" spans="1:2">
      <c r="A2148" s="31">
        <v>36244</v>
      </c>
      <c r="B2148">
        <v>25.559555</v>
      </c>
    </row>
    <row r="2149" spans="1:2">
      <c r="A2149" s="31">
        <v>36245</v>
      </c>
      <c r="B2149">
        <v>24.667938</v>
      </c>
    </row>
    <row r="2150" spans="1:2">
      <c r="A2150" s="31">
        <v>36248</v>
      </c>
      <c r="B2150">
        <v>24.667938</v>
      </c>
    </row>
    <row r="2151" spans="1:2">
      <c r="A2151" s="31">
        <v>36249</v>
      </c>
      <c r="B2151">
        <v>23.939791</v>
      </c>
    </row>
    <row r="2152" spans="1:2">
      <c r="A2152" s="31">
        <v>36250</v>
      </c>
      <c r="B2152">
        <v>25.039448</v>
      </c>
    </row>
    <row r="2153" spans="1:2">
      <c r="A2153" s="31">
        <v>36251</v>
      </c>
      <c r="B2153">
        <v>24.74968</v>
      </c>
    </row>
    <row r="2154" spans="1:2">
      <c r="A2154" s="31">
        <v>36252</v>
      </c>
      <c r="B2154">
        <v>24.74968</v>
      </c>
    </row>
    <row r="2155" spans="1:2">
      <c r="A2155" s="31">
        <v>36255</v>
      </c>
      <c r="B2155">
        <v>22.773266</v>
      </c>
    </row>
    <row r="2156" spans="1:2">
      <c r="A2156" s="31">
        <v>36256</v>
      </c>
      <c r="B2156">
        <v>21.993103</v>
      </c>
    </row>
    <row r="2157" spans="1:2">
      <c r="A2157" s="31">
        <v>36257</v>
      </c>
      <c r="B2157">
        <v>22.959017</v>
      </c>
    </row>
    <row r="2158" spans="1:2">
      <c r="A2158" s="31">
        <v>36258</v>
      </c>
      <c r="B2158">
        <v>22.290308</v>
      </c>
    </row>
    <row r="2159" spans="1:2">
      <c r="A2159" s="31">
        <v>36259</v>
      </c>
      <c r="B2159">
        <v>20.982611</v>
      </c>
    </row>
    <row r="2160" spans="1:2">
      <c r="A2160" s="31">
        <v>36262</v>
      </c>
      <c r="B2160">
        <v>21.324394</v>
      </c>
    </row>
    <row r="2161" spans="1:2">
      <c r="A2161" s="31">
        <v>36263</v>
      </c>
      <c r="B2161">
        <v>20.893448</v>
      </c>
    </row>
    <row r="2162" spans="1:2">
      <c r="A2162" s="31">
        <v>36264</v>
      </c>
      <c r="B2162">
        <v>20.893448</v>
      </c>
    </row>
    <row r="2163" spans="1:2">
      <c r="A2163" s="31">
        <v>36265</v>
      </c>
      <c r="B2163">
        <v>21.027193</v>
      </c>
    </row>
    <row r="2164" spans="1:2">
      <c r="A2164" s="31">
        <v>36266</v>
      </c>
      <c r="B2164">
        <v>22.713825</v>
      </c>
    </row>
    <row r="2165" spans="1:2">
      <c r="A2165" s="31">
        <v>36269</v>
      </c>
      <c r="B2165">
        <v>21.851934</v>
      </c>
    </row>
    <row r="2166" spans="1:2">
      <c r="A2166" s="31">
        <v>36270</v>
      </c>
      <c r="B2166">
        <v>21.406124</v>
      </c>
    </row>
    <row r="2167" spans="1:2">
      <c r="A2167" s="31">
        <v>36271</v>
      </c>
      <c r="B2167">
        <v>21.428419</v>
      </c>
    </row>
    <row r="2168" spans="1:2">
      <c r="A2168" s="31">
        <v>36272</v>
      </c>
      <c r="B2168">
        <v>20.781996</v>
      </c>
    </row>
    <row r="2169" spans="1:2">
      <c r="A2169" s="31">
        <v>36273</v>
      </c>
      <c r="B2169">
        <v>20.789431</v>
      </c>
    </row>
    <row r="2170" spans="1:2">
      <c r="A2170" s="31">
        <v>36276</v>
      </c>
      <c r="B2170">
        <v>19.132519</v>
      </c>
    </row>
    <row r="2171" spans="1:2">
      <c r="A2171" s="31">
        <v>36277</v>
      </c>
      <c r="B2171">
        <v>19.132519</v>
      </c>
    </row>
    <row r="2172" spans="1:2">
      <c r="A2172" s="31">
        <v>36278</v>
      </c>
      <c r="B2172">
        <v>19.615473</v>
      </c>
    </row>
    <row r="2173" spans="1:2">
      <c r="A2173" s="31">
        <v>36279</v>
      </c>
      <c r="B2173">
        <v>20.744848</v>
      </c>
    </row>
    <row r="2174" spans="1:2">
      <c r="A2174" s="31">
        <v>36280</v>
      </c>
      <c r="B2174">
        <v>21.257528</v>
      </c>
    </row>
    <row r="2175" spans="1:2">
      <c r="A2175" s="31">
        <v>36283</v>
      </c>
      <c r="B2175">
        <v>20.061275</v>
      </c>
    </row>
    <row r="2176" spans="1:2">
      <c r="A2176" s="31">
        <v>36284</v>
      </c>
      <c r="B2176">
        <v>21.666183</v>
      </c>
    </row>
    <row r="2177" spans="1:2">
      <c r="A2177" s="31">
        <v>36285</v>
      </c>
      <c r="B2177">
        <v>20.878586</v>
      </c>
    </row>
    <row r="2178" spans="1:2">
      <c r="A2178" s="31">
        <v>36286</v>
      </c>
      <c r="B2178">
        <v>22.550358</v>
      </c>
    </row>
    <row r="2179" spans="1:2">
      <c r="A2179" s="31">
        <v>36287</v>
      </c>
      <c r="B2179">
        <v>24.088396</v>
      </c>
    </row>
    <row r="2180" spans="1:2">
      <c r="A2180" s="31">
        <v>36290</v>
      </c>
      <c r="B2180">
        <v>24.073536</v>
      </c>
    </row>
    <row r="2181" spans="1:2">
      <c r="A2181" s="31">
        <v>36291</v>
      </c>
      <c r="B2181">
        <v>24.370741</v>
      </c>
    </row>
    <row r="2182" spans="1:2">
      <c r="A2182" s="31">
        <v>36292</v>
      </c>
      <c r="B2182">
        <v>25.076595</v>
      </c>
    </row>
    <row r="2183" spans="1:2">
      <c r="A2183" s="31">
        <v>36293</v>
      </c>
      <c r="B2183">
        <v>27.082729</v>
      </c>
    </row>
    <row r="2184" spans="1:2">
      <c r="A2184" s="31">
        <v>36294</v>
      </c>
      <c r="B2184">
        <v>29.252321</v>
      </c>
    </row>
    <row r="2185" spans="1:2">
      <c r="A2185" s="31">
        <v>36297</v>
      </c>
      <c r="B2185">
        <v>28.524164</v>
      </c>
    </row>
    <row r="2186" spans="1:2">
      <c r="A2186" s="31">
        <v>36298</v>
      </c>
      <c r="B2186">
        <v>28.59104</v>
      </c>
    </row>
    <row r="2187" spans="1:2">
      <c r="A2187" s="31">
        <v>36299</v>
      </c>
      <c r="B2187">
        <v>28.70249</v>
      </c>
    </row>
    <row r="2188" spans="1:2">
      <c r="A2188" s="31">
        <v>36300</v>
      </c>
      <c r="B2188">
        <v>28.085787</v>
      </c>
    </row>
    <row r="2189" spans="1:2">
      <c r="A2189" s="31">
        <v>36301</v>
      </c>
      <c r="B2189">
        <v>26.599768</v>
      </c>
    </row>
    <row r="2190" spans="1:2">
      <c r="A2190" s="31">
        <v>36304</v>
      </c>
      <c r="B2190">
        <v>26.153967</v>
      </c>
    </row>
    <row r="2191" spans="1:2">
      <c r="A2191" s="31">
        <v>36305</v>
      </c>
      <c r="B2191">
        <v>27.268476</v>
      </c>
    </row>
    <row r="2192" spans="1:2">
      <c r="A2192" s="31">
        <v>36306</v>
      </c>
      <c r="B2192">
        <v>26.027649</v>
      </c>
    </row>
    <row r="2193" spans="1:2">
      <c r="A2193" s="31">
        <v>36307</v>
      </c>
      <c r="B2193">
        <v>24.965145</v>
      </c>
    </row>
    <row r="2194" spans="1:2">
      <c r="A2194" s="31">
        <v>36308</v>
      </c>
      <c r="B2194">
        <v>25.277208</v>
      </c>
    </row>
    <row r="2195" spans="1:2">
      <c r="A2195" s="31">
        <v>36311</v>
      </c>
      <c r="B2195">
        <v>27.305626</v>
      </c>
    </row>
    <row r="2196" spans="1:2">
      <c r="A2196" s="31">
        <v>36312</v>
      </c>
      <c r="B2196">
        <v>26.235691</v>
      </c>
    </row>
    <row r="2197" spans="1:2">
      <c r="A2197" s="31">
        <v>36313</v>
      </c>
      <c r="B2197">
        <v>27.298199</v>
      </c>
    </row>
    <row r="2198" spans="1:2">
      <c r="A2198" s="31">
        <v>36314</v>
      </c>
      <c r="B2198">
        <v>28.085787</v>
      </c>
    </row>
    <row r="2199" spans="1:2">
      <c r="A2199" s="31">
        <v>36315</v>
      </c>
      <c r="B2199">
        <v>29.720413</v>
      </c>
    </row>
    <row r="2200" spans="1:2">
      <c r="A2200" s="31">
        <v>36318</v>
      </c>
      <c r="B2200">
        <v>29.059132</v>
      </c>
    </row>
    <row r="2201" spans="1:2">
      <c r="A2201" s="31">
        <v>36319</v>
      </c>
      <c r="B2201">
        <v>30.38912</v>
      </c>
    </row>
    <row r="2202" spans="1:2">
      <c r="A2202" s="31">
        <v>36320</v>
      </c>
      <c r="B2202">
        <v>29.549513</v>
      </c>
    </row>
    <row r="2203" spans="1:2">
      <c r="A2203" s="31">
        <v>36321</v>
      </c>
      <c r="B2203">
        <v>28.487013</v>
      </c>
    </row>
    <row r="2204" spans="1:2">
      <c r="A2204" s="31">
        <v>36322</v>
      </c>
      <c r="B2204">
        <v>27.127314</v>
      </c>
    </row>
    <row r="2205" spans="1:2">
      <c r="A2205" s="31">
        <v>36325</v>
      </c>
      <c r="B2205">
        <v>26.5329</v>
      </c>
    </row>
    <row r="2206" spans="1:2">
      <c r="A2206" s="31">
        <v>36326</v>
      </c>
      <c r="B2206">
        <v>26.778093</v>
      </c>
    </row>
    <row r="2207" spans="1:2">
      <c r="A2207" s="31">
        <v>36327</v>
      </c>
      <c r="B2207">
        <v>28.130371</v>
      </c>
    </row>
    <row r="2208" spans="1:2">
      <c r="A2208" s="31">
        <v>36328</v>
      </c>
      <c r="B2208">
        <v>29.338329</v>
      </c>
    </row>
    <row r="2209" spans="1:2">
      <c r="A2209" s="31">
        <v>36329</v>
      </c>
      <c r="B2209">
        <v>30.040457</v>
      </c>
    </row>
    <row r="2210" spans="1:2">
      <c r="A2210" s="31">
        <v>36332</v>
      </c>
      <c r="B2210">
        <v>31.437159</v>
      </c>
    </row>
    <row r="2211" spans="1:2">
      <c r="A2211" s="31">
        <v>36333</v>
      </c>
      <c r="B2211">
        <v>33.196247</v>
      </c>
    </row>
    <row r="2212" spans="1:2">
      <c r="A2212" s="31">
        <v>36334</v>
      </c>
      <c r="B2212">
        <v>31.120077</v>
      </c>
    </row>
    <row r="2213" spans="1:2">
      <c r="A2213" s="31">
        <v>36335</v>
      </c>
      <c r="B2213">
        <v>31.580608</v>
      </c>
    </row>
    <row r="2214" spans="1:2">
      <c r="A2214" s="31">
        <v>36336</v>
      </c>
      <c r="B2214">
        <v>31.663649</v>
      </c>
    </row>
    <row r="2215" spans="1:2">
      <c r="A2215" s="31">
        <v>36339</v>
      </c>
      <c r="B2215">
        <v>31.882597</v>
      </c>
    </row>
    <row r="2216" spans="1:2">
      <c r="A2216" s="31">
        <v>36340</v>
      </c>
      <c r="B2216">
        <v>32.116634</v>
      </c>
    </row>
    <row r="2217" spans="1:2">
      <c r="A2217" s="31">
        <v>36341</v>
      </c>
      <c r="B2217">
        <v>31.089869</v>
      </c>
    </row>
    <row r="2218" spans="1:2">
      <c r="A2218" s="31">
        <v>36342</v>
      </c>
      <c r="B2218">
        <v>30.319803</v>
      </c>
    </row>
    <row r="2219" spans="1:2">
      <c r="A2219" s="31">
        <v>36343</v>
      </c>
      <c r="B2219">
        <v>31.120077</v>
      </c>
    </row>
    <row r="2220" spans="1:2">
      <c r="A2220" s="31">
        <v>36346</v>
      </c>
      <c r="B2220">
        <v>33.067902</v>
      </c>
    </row>
    <row r="2221" spans="1:2">
      <c r="A2221" s="31">
        <v>36347</v>
      </c>
      <c r="B2221">
        <v>32.735718</v>
      </c>
    </row>
    <row r="2222" spans="1:2">
      <c r="A2222" s="31">
        <v>36348</v>
      </c>
      <c r="B2222">
        <v>33.566193</v>
      </c>
    </row>
    <row r="2223" spans="1:2">
      <c r="A2223" s="31">
        <v>36349</v>
      </c>
      <c r="B2223">
        <v>36.253902</v>
      </c>
    </row>
    <row r="2224" spans="1:2">
      <c r="A2224" s="31">
        <v>36350</v>
      </c>
      <c r="B2224">
        <v>39.160553</v>
      </c>
    </row>
    <row r="2225" spans="1:2">
      <c r="A2225" s="31">
        <v>36353</v>
      </c>
      <c r="B2225">
        <v>42.293709</v>
      </c>
    </row>
    <row r="2226" spans="1:2">
      <c r="A2226" s="31">
        <v>36354</v>
      </c>
      <c r="B2226">
        <v>45.464596</v>
      </c>
    </row>
    <row r="2227" spans="1:2">
      <c r="A2227" s="31">
        <v>36355</v>
      </c>
      <c r="B2227">
        <v>42.052113</v>
      </c>
    </row>
    <row r="2228" spans="1:2">
      <c r="A2228" s="31">
        <v>36356</v>
      </c>
      <c r="B2228">
        <v>42.218208</v>
      </c>
    </row>
    <row r="2229" spans="1:2">
      <c r="A2229" s="31">
        <v>36357</v>
      </c>
      <c r="B2229">
        <v>42.844837</v>
      </c>
    </row>
    <row r="2230" spans="1:2">
      <c r="A2230" s="31">
        <v>36360</v>
      </c>
      <c r="B2230">
        <v>42.059658</v>
      </c>
    </row>
    <row r="2231" spans="1:2">
      <c r="A2231" s="31">
        <v>36361</v>
      </c>
      <c r="B2231">
        <v>39.855125</v>
      </c>
    </row>
    <row r="2232" spans="1:2">
      <c r="A2232" s="31">
        <v>36362</v>
      </c>
      <c r="B2232">
        <v>41.198982</v>
      </c>
    </row>
    <row r="2233" spans="1:2">
      <c r="A2233" s="31">
        <v>36363</v>
      </c>
      <c r="B2233">
        <v>41.274487</v>
      </c>
    </row>
    <row r="2234" spans="1:2">
      <c r="A2234" s="31">
        <v>36364</v>
      </c>
      <c r="B2234">
        <v>40.534611</v>
      </c>
    </row>
    <row r="2235" spans="1:2">
      <c r="A2235" s="31">
        <v>36367</v>
      </c>
      <c r="B2235">
        <v>39.304005</v>
      </c>
    </row>
    <row r="2236" spans="1:2">
      <c r="A2236" s="31">
        <v>36368</v>
      </c>
      <c r="B2236">
        <v>39.115253</v>
      </c>
    </row>
    <row r="2237" spans="1:2">
      <c r="A2237" s="31">
        <v>36369</v>
      </c>
      <c r="B2237">
        <v>37.952595</v>
      </c>
    </row>
    <row r="2238" spans="1:2">
      <c r="A2238" s="31">
        <v>36370</v>
      </c>
      <c r="B2238">
        <v>36.495491</v>
      </c>
    </row>
    <row r="2239" spans="1:2">
      <c r="A2239" s="31">
        <v>36371</v>
      </c>
      <c r="B2239">
        <v>36.812588</v>
      </c>
    </row>
    <row r="2240" spans="1:2">
      <c r="A2240" s="31">
        <v>36374</v>
      </c>
      <c r="B2240">
        <v>34.86475</v>
      </c>
    </row>
    <row r="2241" spans="1:2">
      <c r="A2241" s="31">
        <v>36375</v>
      </c>
      <c r="B2241">
        <v>35.030842</v>
      </c>
    </row>
    <row r="2242" spans="1:2">
      <c r="A2242" s="31">
        <v>36376</v>
      </c>
      <c r="B2242">
        <v>37.726112</v>
      </c>
    </row>
    <row r="2243" spans="1:2">
      <c r="A2243" s="31">
        <v>36377</v>
      </c>
      <c r="B2243">
        <v>38.156433</v>
      </c>
    </row>
    <row r="2244" spans="1:2">
      <c r="A2244" s="31">
        <v>36378</v>
      </c>
      <c r="B2244">
        <v>39.168098</v>
      </c>
    </row>
    <row r="2245" spans="1:2">
      <c r="A2245" s="31">
        <v>36381</v>
      </c>
      <c r="B2245">
        <v>42.157806</v>
      </c>
    </row>
    <row r="2246" spans="1:2">
      <c r="A2246" s="31">
        <v>36382</v>
      </c>
      <c r="B2246">
        <v>39.915535</v>
      </c>
    </row>
    <row r="2247" spans="1:2">
      <c r="A2247" s="31">
        <v>36383</v>
      </c>
      <c r="B2247">
        <v>40.074074</v>
      </c>
    </row>
    <row r="2248" spans="1:2">
      <c r="A2248" s="31">
        <v>36384</v>
      </c>
      <c r="B2248">
        <v>39.122814</v>
      </c>
    </row>
    <row r="2249" spans="1:2">
      <c r="A2249" s="31">
        <v>36385</v>
      </c>
      <c r="B2249">
        <v>37.627956</v>
      </c>
    </row>
    <row r="2250" spans="1:2">
      <c r="A2250" s="31">
        <v>36388</v>
      </c>
      <c r="B2250">
        <v>39.840034</v>
      </c>
    </row>
    <row r="2251" spans="1:2">
      <c r="A2251" s="31">
        <v>36389</v>
      </c>
      <c r="B2251">
        <v>41.833168</v>
      </c>
    </row>
    <row r="2252" spans="1:2">
      <c r="A2252" s="31">
        <v>36390</v>
      </c>
      <c r="B2252">
        <v>44.875717</v>
      </c>
    </row>
    <row r="2253" spans="1:2">
      <c r="A2253" s="31">
        <v>36391</v>
      </c>
      <c r="B2253">
        <v>41.538727</v>
      </c>
    </row>
    <row r="2254" spans="1:2">
      <c r="A2254" s="31">
        <v>36392</v>
      </c>
      <c r="B2254">
        <v>42.610794</v>
      </c>
    </row>
    <row r="2255" spans="1:2">
      <c r="A2255" s="31">
        <v>36395</v>
      </c>
      <c r="B2255">
        <v>46.023277</v>
      </c>
    </row>
    <row r="2256" spans="1:2">
      <c r="A2256" s="31">
        <v>36396</v>
      </c>
      <c r="B2256">
        <v>46.725403</v>
      </c>
    </row>
    <row r="2257" spans="1:2">
      <c r="A2257" s="31">
        <v>36397</v>
      </c>
      <c r="B2257">
        <v>45.358898</v>
      </c>
    </row>
    <row r="2258" spans="1:2">
      <c r="A2258" s="31">
        <v>36398</v>
      </c>
      <c r="B2258">
        <v>46.649914</v>
      </c>
    </row>
    <row r="2259" spans="1:2">
      <c r="A2259" s="31">
        <v>36399</v>
      </c>
      <c r="B2259">
        <v>47.352036</v>
      </c>
    </row>
    <row r="2260" spans="1:2">
      <c r="A2260" s="31">
        <v>36402</v>
      </c>
      <c r="B2260">
        <v>47.865425</v>
      </c>
    </row>
    <row r="2261" spans="1:2">
      <c r="A2261" s="31">
        <v>36403</v>
      </c>
      <c r="B2261">
        <v>46.929245</v>
      </c>
    </row>
    <row r="2262" spans="1:2">
      <c r="A2262" s="31">
        <v>36404</v>
      </c>
      <c r="B2262">
        <v>45.638241</v>
      </c>
    </row>
    <row r="2263" spans="1:2">
      <c r="A2263" s="31">
        <v>36405</v>
      </c>
      <c r="B2263">
        <v>45.57029</v>
      </c>
    </row>
    <row r="2264" spans="1:2">
      <c r="A2264" s="31">
        <v>36406</v>
      </c>
      <c r="B2264">
        <v>44.815323</v>
      </c>
    </row>
    <row r="2265" spans="1:2">
      <c r="A2265" s="31">
        <v>36409</v>
      </c>
      <c r="B2265">
        <v>45.600491</v>
      </c>
    </row>
    <row r="2266" spans="1:2">
      <c r="A2266" s="31">
        <v>36410</v>
      </c>
      <c r="B2266">
        <v>45.917587</v>
      </c>
    </row>
    <row r="2267" spans="1:2">
      <c r="A2267" s="31">
        <v>36411</v>
      </c>
      <c r="B2267">
        <v>46.234669</v>
      </c>
    </row>
    <row r="2268" spans="1:2">
      <c r="A2268" s="31">
        <v>36412</v>
      </c>
      <c r="B2268">
        <v>45.487251</v>
      </c>
    </row>
    <row r="2269" spans="1:2">
      <c r="A2269" s="31">
        <v>36413</v>
      </c>
      <c r="B2269">
        <v>46.234669</v>
      </c>
    </row>
    <row r="2270" spans="1:2">
      <c r="A2270" s="31">
        <v>36416</v>
      </c>
      <c r="B2270">
        <v>46.234669</v>
      </c>
    </row>
    <row r="2271" spans="1:2">
      <c r="A2271" s="31">
        <v>36417</v>
      </c>
      <c r="B2271">
        <v>45.879837</v>
      </c>
    </row>
    <row r="2272" spans="1:2">
      <c r="A2272" s="31">
        <v>36418</v>
      </c>
      <c r="B2272">
        <v>45.811882</v>
      </c>
    </row>
    <row r="2273" spans="1:2">
      <c r="A2273" s="31">
        <v>36419</v>
      </c>
      <c r="B2273">
        <v>43.380856</v>
      </c>
    </row>
    <row r="2274" spans="1:2">
      <c r="A2274" s="31">
        <v>36420</v>
      </c>
      <c r="B2274">
        <v>44.060341</v>
      </c>
    </row>
    <row r="2275" spans="1:2">
      <c r="A2275" s="31">
        <v>36423</v>
      </c>
      <c r="B2275">
        <v>41.984154</v>
      </c>
    </row>
    <row r="2276" spans="1:2">
      <c r="A2276" s="31">
        <v>36424</v>
      </c>
      <c r="B2276">
        <v>40.980038</v>
      </c>
    </row>
    <row r="2277" spans="1:2">
      <c r="A2277" s="31">
        <v>36425</v>
      </c>
      <c r="B2277">
        <v>41.448135</v>
      </c>
    </row>
    <row r="2278" spans="1:2">
      <c r="A2278" s="31">
        <v>36426</v>
      </c>
      <c r="B2278">
        <v>40.466663</v>
      </c>
    </row>
    <row r="2279" spans="1:2">
      <c r="A2279" s="31">
        <v>36427</v>
      </c>
      <c r="B2279">
        <v>42.271053</v>
      </c>
    </row>
    <row r="2280" spans="1:2">
      <c r="A2280" s="31">
        <v>36430</v>
      </c>
      <c r="B2280">
        <v>40.036324</v>
      </c>
    </row>
    <row r="2281" spans="1:2">
      <c r="A2281" s="31">
        <v>36431</v>
      </c>
      <c r="B2281">
        <v>40.489311</v>
      </c>
    </row>
    <row r="2282" spans="1:2">
      <c r="A2282" s="31">
        <v>36432</v>
      </c>
      <c r="B2282">
        <v>40.919647</v>
      </c>
    </row>
    <row r="2283" spans="1:2">
      <c r="A2283" s="31">
        <v>36433</v>
      </c>
      <c r="B2283">
        <v>41.168789</v>
      </c>
    </row>
    <row r="2284" spans="1:2">
      <c r="A2284" s="31">
        <v>36434</v>
      </c>
      <c r="B2284">
        <v>40.232616</v>
      </c>
    </row>
    <row r="2285" spans="1:2">
      <c r="A2285" s="31">
        <v>36437</v>
      </c>
      <c r="B2285">
        <v>39.145454</v>
      </c>
    </row>
    <row r="2286" spans="1:2">
      <c r="A2286" s="31">
        <v>36438</v>
      </c>
      <c r="B2286">
        <v>39.711681</v>
      </c>
    </row>
    <row r="2287" spans="1:2">
      <c r="A2287" s="31">
        <v>36439</v>
      </c>
      <c r="B2287">
        <v>38.564133</v>
      </c>
    </row>
    <row r="2288" spans="1:2">
      <c r="A2288" s="31">
        <v>36440</v>
      </c>
      <c r="B2288">
        <v>40.187332</v>
      </c>
    </row>
    <row r="2289" spans="1:2">
      <c r="A2289" s="31">
        <v>36441</v>
      </c>
      <c r="B2289">
        <v>41.584019</v>
      </c>
    </row>
    <row r="2290" spans="1:2">
      <c r="A2290" s="31">
        <v>36444</v>
      </c>
      <c r="B2290">
        <v>42.112511</v>
      </c>
    </row>
    <row r="2291" spans="1:2">
      <c r="A2291" s="31">
        <v>36445</v>
      </c>
      <c r="B2291">
        <v>41.886017</v>
      </c>
    </row>
    <row r="2292" spans="1:2">
      <c r="A2292" s="31">
        <v>36446</v>
      </c>
      <c r="B2292">
        <v>42.263508</v>
      </c>
    </row>
    <row r="2293" spans="1:2">
      <c r="A2293" s="31">
        <v>36447</v>
      </c>
      <c r="B2293">
        <v>43.947094</v>
      </c>
    </row>
    <row r="2294" spans="1:2">
      <c r="A2294" s="31">
        <v>36448</v>
      </c>
      <c r="B2294">
        <v>41.395279</v>
      </c>
    </row>
    <row r="2295" spans="1:2">
      <c r="A2295" s="31">
        <v>36451</v>
      </c>
      <c r="B2295">
        <v>41.085739</v>
      </c>
    </row>
    <row r="2296" spans="1:2">
      <c r="A2296" s="31">
        <v>36452</v>
      </c>
      <c r="B2296">
        <v>41.085739</v>
      </c>
    </row>
    <row r="2297" spans="1:2">
      <c r="A2297" s="31">
        <v>36453</v>
      </c>
      <c r="B2297">
        <v>42.724041</v>
      </c>
    </row>
    <row r="2298" spans="1:2">
      <c r="A2298" s="31">
        <v>36454</v>
      </c>
      <c r="B2298">
        <v>42.671188</v>
      </c>
    </row>
    <row r="2299" spans="1:2">
      <c r="A2299" s="31">
        <v>36455</v>
      </c>
      <c r="B2299">
        <v>42.437153</v>
      </c>
    </row>
    <row r="2300" spans="1:2">
      <c r="A2300" s="31">
        <v>36458</v>
      </c>
      <c r="B2300">
        <v>44.543533</v>
      </c>
    </row>
    <row r="2301" spans="1:2">
      <c r="A2301" s="31">
        <v>36459</v>
      </c>
      <c r="B2301">
        <v>42.890133</v>
      </c>
    </row>
    <row r="2302" spans="1:2">
      <c r="A2302" s="31">
        <v>36460</v>
      </c>
      <c r="B2302">
        <v>40.353416</v>
      </c>
    </row>
    <row r="2303" spans="1:2">
      <c r="A2303" s="31">
        <v>36461</v>
      </c>
      <c r="B2303">
        <v>39.092613</v>
      </c>
    </row>
    <row r="2304" spans="1:2">
      <c r="A2304" s="31">
        <v>36462</v>
      </c>
      <c r="B2304">
        <v>36.44265</v>
      </c>
    </row>
    <row r="2305" spans="1:2">
      <c r="A2305" s="31">
        <v>36465</v>
      </c>
      <c r="B2305">
        <v>33.528446</v>
      </c>
    </row>
    <row r="2306" spans="1:2">
      <c r="A2306" s="31">
        <v>36466</v>
      </c>
      <c r="B2306">
        <v>34.207916</v>
      </c>
    </row>
    <row r="2307" spans="1:2">
      <c r="A2307" s="31">
        <v>36467</v>
      </c>
      <c r="B2307">
        <v>33.045261</v>
      </c>
    </row>
    <row r="2308" spans="1:2">
      <c r="A2308" s="31">
        <v>36468</v>
      </c>
      <c r="B2308">
        <v>33.785133</v>
      </c>
    </row>
    <row r="2309" spans="1:2">
      <c r="A2309" s="31">
        <v>36469</v>
      </c>
      <c r="B2309">
        <v>35.279987</v>
      </c>
    </row>
    <row r="2310" spans="1:2">
      <c r="A2310" s="31">
        <v>36472</v>
      </c>
      <c r="B2310">
        <v>35.279987</v>
      </c>
    </row>
    <row r="2311" spans="1:2">
      <c r="A2311" s="31">
        <v>36473</v>
      </c>
      <c r="B2311">
        <v>35.234688</v>
      </c>
    </row>
    <row r="2312" spans="1:2">
      <c r="A2312" s="31">
        <v>36474</v>
      </c>
      <c r="B2312">
        <v>35.649925</v>
      </c>
    </row>
    <row r="2313" spans="1:2">
      <c r="A2313" s="31">
        <v>36475</v>
      </c>
      <c r="B2313">
        <v>35.045937</v>
      </c>
    </row>
    <row r="2314" spans="1:2">
      <c r="A2314" s="31">
        <v>36476</v>
      </c>
      <c r="B2314">
        <v>34.706207</v>
      </c>
    </row>
    <row r="2315" spans="1:2">
      <c r="A2315" s="31">
        <v>36479</v>
      </c>
      <c r="B2315">
        <v>34.313618</v>
      </c>
    </row>
    <row r="2316" spans="1:2">
      <c r="A2316" s="31">
        <v>36480</v>
      </c>
      <c r="B2316">
        <v>33.996529</v>
      </c>
    </row>
    <row r="2317" spans="1:2">
      <c r="A2317" s="31">
        <v>36481</v>
      </c>
      <c r="B2317">
        <v>34.04937</v>
      </c>
    </row>
    <row r="2318" spans="1:2">
      <c r="A2318" s="31">
        <v>36482</v>
      </c>
      <c r="B2318">
        <v>34.079575</v>
      </c>
    </row>
    <row r="2319" spans="1:2">
      <c r="A2319" s="31">
        <v>36483</v>
      </c>
      <c r="B2319">
        <v>34.087128</v>
      </c>
    </row>
    <row r="2320" spans="1:2">
      <c r="A2320" s="31">
        <v>36486</v>
      </c>
      <c r="B2320">
        <v>33.641689</v>
      </c>
    </row>
    <row r="2321" spans="1:2">
      <c r="A2321" s="31">
        <v>36487</v>
      </c>
      <c r="B2321">
        <v>33.641689</v>
      </c>
    </row>
    <row r="2322" spans="1:2">
      <c r="A2322" s="31">
        <v>36488</v>
      </c>
      <c r="B2322">
        <v>36.223698</v>
      </c>
    </row>
    <row r="2323" spans="1:2">
      <c r="A2323" s="31">
        <v>36489</v>
      </c>
      <c r="B2323">
        <v>35.861313</v>
      </c>
    </row>
    <row r="2324" spans="1:2">
      <c r="A2324" s="31">
        <v>36490</v>
      </c>
      <c r="B2324">
        <v>35.121441</v>
      </c>
    </row>
    <row r="2325" spans="1:2">
      <c r="A2325" s="31">
        <v>36493</v>
      </c>
      <c r="B2325">
        <v>34.321171</v>
      </c>
    </row>
    <row r="2326" spans="1:2">
      <c r="A2326" s="31">
        <v>36494</v>
      </c>
      <c r="B2326">
        <v>32.992409</v>
      </c>
    </row>
    <row r="2327" spans="1:2">
      <c r="A2327" s="31">
        <v>36495</v>
      </c>
      <c r="B2327">
        <v>33.671894</v>
      </c>
    </row>
    <row r="2328" spans="1:2">
      <c r="A2328" s="31">
        <v>36496</v>
      </c>
      <c r="B2328">
        <v>34.872299</v>
      </c>
    </row>
    <row r="2329" spans="1:2">
      <c r="A2329" s="31">
        <v>36497</v>
      </c>
      <c r="B2329">
        <v>34.177719</v>
      </c>
    </row>
    <row r="2330" spans="1:2">
      <c r="A2330" s="31">
        <v>36500</v>
      </c>
      <c r="B2330">
        <v>34.555206</v>
      </c>
    </row>
    <row r="2331" spans="1:2">
      <c r="A2331" s="31">
        <v>36501</v>
      </c>
      <c r="B2331">
        <v>34.525017</v>
      </c>
    </row>
    <row r="2332" spans="1:2">
      <c r="A2332" s="31">
        <v>36502</v>
      </c>
      <c r="B2332">
        <v>34.041824</v>
      </c>
    </row>
    <row r="2333" spans="1:2">
      <c r="A2333" s="31">
        <v>36503</v>
      </c>
      <c r="B2333">
        <v>33.301952</v>
      </c>
    </row>
    <row r="2334" spans="1:2">
      <c r="A2334" s="31">
        <v>36504</v>
      </c>
      <c r="B2334">
        <v>33.468044</v>
      </c>
    </row>
    <row r="2335" spans="1:2">
      <c r="A2335" s="31">
        <v>36507</v>
      </c>
      <c r="B2335">
        <v>32.63002</v>
      </c>
    </row>
    <row r="2336" spans="1:2">
      <c r="A2336" s="31">
        <v>36508</v>
      </c>
      <c r="B2336">
        <v>31.58816</v>
      </c>
    </row>
    <row r="2337" spans="1:2">
      <c r="A2337" s="31">
        <v>36509</v>
      </c>
      <c r="B2337">
        <v>32.879162</v>
      </c>
    </row>
    <row r="2338" spans="1:2">
      <c r="A2338" s="31">
        <v>36510</v>
      </c>
      <c r="B2338">
        <v>32.312935</v>
      </c>
    </row>
    <row r="2339" spans="1:2">
      <c r="A2339" s="31">
        <v>36511</v>
      </c>
      <c r="B2339">
        <v>31.678753</v>
      </c>
    </row>
    <row r="2340" spans="1:2">
      <c r="A2340" s="31">
        <v>36514</v>
      </c>
      <c r="B2340">
        <v>30.969069</v>
      </c>
    </row>
    <row r="2341" spans="1:2">
      <c r="A2341" s="31">
        <v>36515</v>
      </c>
      <c r="B2341">
        <v>30.470793</v>
      </c>
    </row>
    <row r="2342" spans="1:2">
      <c r="A2342" s="31">
        <v>36516</v>
      </c>
      <c r="B2342">
        <v>32.894264</v>
      </c>
    </row>
    <row r="2343" spans="1:2">
      <c r="A2343" s="31">
        <v>36517</v>
      </c>
      <c r="B2343">
        <v>33.090553</v>
      </c>
    </row>
    <row r="2344" spans="1:2">
      <c r="A2344" s="31">
        <v>36518</v>
      </c>
      <c r="B2344">
        <v>32.169483</v>
      </c>
    </row>
    <row r="2345" spans="1:2">
      <c r="A2345" s="31">
        <v>36521</v>
      </c>
      <c r="B2345">
        <v>30.976627</v>
      </c>
    </row>
    <row r="2346" spans="1:2">
      <c r="A2346" s="31">
        <v>36522</v>
      </c>
      <c r="B2346">
        <v>30.674635</v>
      </c>
    </row>
    <row r="2347" spans="1:2">
      <c r="A2347" s="31">
        <v>36523</v>
      </c>
      <c r="B2347">
        <v>31.195572</v>
      </c>
    </row>
    <row r="2348" spans="1:2">
      <c r="A2348" s="31">
        <v>36524</v>
      </c>
      <c r="B2348">
        <v>30.440599</v>
      </c>
    </row>
    <row r="2349" spans="1:2">
      <c r="A2349" s="31">
        <v>36525</v>
      </c>
      <c r="B2349">
        <v>30.440599</v>
      </c>
    </row>
    <row r="2350" spans="1:2">
      <c r="A2350" s="31">
        <v>36528</v>
      </c>
      <c r="B2350">
        <v>32.728168</v>
      </c>
    </row>
    <row r="2351" spans="1:2">
      <c r="A2351" s="31">
        <v>36529</v>
      </c>
      <c r="B2351">
        <v>31.437159</v>
      </c>
    </row>
    <row r="2352" spans="1:2">
      <c r="A2352" s="31">
        <v>36530</v>
      </c>
      <c r="B2352">
        <v>32.199684</v>
      </c>
    </row>
    <row r="2353" spans="1:2">
      <c r="A2353" s="31">
        <v>36531</v>
      </c>
      <c r="B2353">
        <v>33.535992</v>
      </c>
    </row>
    <row r="2354" spans="1:2">
      <c r="A2354" s="31">
        <v>36532</v>
      </c>
      <c r="B2354">
        <v>36.223698</v>
      </c>
    </row>
    <row r="2355" spans="1:2">
      <c r="A2355" s="31">
        <v>36535</v>
      </c>
      <c r="B2355">
        <v>39.085056</v>
      </c>
    </row>
    <row r="2356" spans="1:2">
      <c r="A2356" s="31">
        <v>36536</v>
      </c>
      <c r="B2356">
        <v>35.959454</v>
      </c>
    </row>
    <row r="2357" spans="1:2">
      <c r="A2357" s="31">
        <v>36537</v>
      </c>
      <c r="B2357">
        <v>36.276546</v>
      </c>
    </row>
    <row r="2358" spans="1:2">
      <c r="A2358" s="31">
        <v>36538</v>
      </c>
      <c r="B2358">
        <v>35.551773</v>
      </c>
    </row>
    <row r="2359" spans="1:2">
      <c r="A2359" s="31">
        <v>36539</v>
      </c>
      <c r="B2359">
        <v>36.095356</v>
      </c>
    </row>
    <row r="2360" spans="1:2">
      <c r="A2360" s="31">
        <v>36542</v>
      </c>
      <c r="B2360">
        <v>37.846897</v>
      </c>
    </row>
    <row r="2361" spans="1:2">
      <c r="A2361" s="31">
        <v>36543</v>
      </c>
      <c r="B2361">
        <v>37.446758</v>
      </c>
    </row>
    <row r="2362" spans="1:2">
      <c r="A2362" s="31">
        <v>36544</v>
      </c>
      <c r="B2362">
        <v>37.824249</v>
      </c>
    </row>
    <row r="2363" spans="1:2">
      <c r="A2363" s="31">
        <v>36545</v>
      </c>
      <c r="B2363">
        <v>35.589531</v>
      </c>
    </row>
    <row r="2364" spans="1:2">
      <c r="A2364" s="31">
        <v>36546</v>
      </c>
      <c r="B2364">
        <v>35.061043</v>
      </c>
    </row>
    <row r="2365" spans="1:2">
      <c r="A2365" s="31">
        <v>36549</v>
      </c>
      <c r="B2365">
        <v>32.26009</v>
      </c>
    </row>
    <row r="2366" spans="1:2">
      <c r="A2366" s="31">
        <v>36550</v>
      </c>
      <c r="B2366">
        <v>29.685621</v>
      </c>
    </row>
    <row r="2367" spans="1:2">
      <c r="A2367" s="31">
        <v>36551</v>
      </c>
      <c r="B2367">
        <v>29.685621</v>
      </c>
    </row>
    <row r="2368" spans="1:2">
      <c r="A2368" s="31">
        <v>36552</v>
      </c>
      <c r="B2368">
        <v>27.314997</v>
      </c>
    </row>
    <row r="2369" spans="1:2">
      <c r="A2369" s="31">
        <v>36553</v>
      </c>
      <c r="B2369">
        <v>26.454329</v>
      </c>
    </row>
    <row r="2370" spans="1:2">
      <c r="A2370" s="31">
        <v>36556</v>
      </c>
      <c r="B2370">
        <v>27.133804</v>
      </c>
    </row>
    <row r="2371" spans="1:2">
      <c r="A2371" s="31">
        <v>36557</v>
      </c>
      <c r="B2371">
        <v>26.469423</v>
      </c>
    </row>
    <row r="2372" spans="1:2">
      <c r="A2372" s="31">
        <v>36558</v>
      </c>
      <c r="B2372">
        <v>27.194201</v>
      </c>
    </row>
    <row r="2373" spans="1:2">
      <c r="A2373" s="31">
        <v>36559</v>
      </c>
      <c r="B2373">
        <v>26.778963</v>
      </c>
    </row>
    <row r="2374" spans="1:2">
      <c r="A2374" s="31">
        <v>36560</v>
      </c>
      <c r="B2374">
        <v>27.020557</v>
      </c>
    </row>
    <row r="2375" spans="1:2">
      <c r="A2375" s="31">
        <v>36563</v>
      </c>
      <c r="B2375">
        <v>26.846914</v>
      </c>
    </row>
    <row r="2376" spans="1:2">
      <c r="A2376" s="31">
        <v>36564</v>
      </c>
      <c r="B2376">
        <v>27.269699</v>
      </c>
    </row>
    <row r="2377" spans="1:2">
      <c r="A2377" s="31">
        <v>36565</v>
      </c>
      <c r="B2377">
        <v>27.730238</v>
      </c>
    </row>
    <row r="2378" spans="1:2">
      <c r="A2378" s="31">
        <v>36566</v>
      </c>
      <c r="B2378">
        <v>27.345194</v>
      </c>
    </row>
    <row r="2379" spans="1:2">
      <c r="A2379" s="31">
        <v>36567</v>
      </c>
      <c r="B2379">
        <v>25.631403</v>
      </c>
    </row>
    <row r="2380" spans="1:2">
      <c r="A2380" s="31">
        <v>36570</v>
      </c>
      <c r="B2380">
        <v>23.827013</v>
      </c>
    </row>
    <row r="2381" spans="1:2">
      <c r="A2381" s="31">
        <v>36571</v>
      </c>
      <c r="B2381">
        <v>25.034971</v>
      </c>
    </row>
    <row r="2382" spans="1:2">
      <c r="A2382" s="31">
        <v>36572</v>
      </c>
      <c r="B2382">
        <v>24.891523</v>
      </c>
    </row>
    <row r="2383" spans="1:2">
      <c r="A2383" s="31">
        <v>36573</v>
      </c>
      <c r="B2383">
        <v>25.118021</v>
      </c>
    </row>
    <row r="2384" spans="1:2">
      <c r="A2384" s="31">
        <v>36574</v>
      </c>
      <c r="B2384">
        <v>23.28343</v>
      </c>
    </row>
    <row r="2385" spans="1:2">
      <c r="A2385" s="31">
        <v>36577</v>
      </c>
      <c r="B2385">
        <v>25.14822</v>
      </c>
    </row>
    <row r="2386" spans="1:2">
      <c r="A2386" s="31">
        <v>36578</v>
      </c>
      <c r="B2386">
        <v>27.164</v>
      </c>
    </row>
    <row r="2387" spans="1:2">
      <c r="A2387" s="31">
        <v>36579</v>
      </c>
      <c r="B2387">
        <v>25.37471</v>
      </c>
    </row>
    <row r="2388" spans="1:2">
      <c r="A2388" s="31">
        <v>36580</v>
      </c>
      <c r="B2388">
        <v>25.706902</v>
      </c>
    </row>
    <row r="2389" spans="1:2">
      <c r="A2389" s="31">
        <v>36581</v>
      </c>
      <c r="B2389">
        <v>27.616995</v>
      </c>
    </row>
    <row r="2390" spans="1:2">
      <c r="A2390" s="31">
        <v>36584</v>
      </c>
      <c r="B2390">
        <v>27.337648</v>
      </c>
    </row>
    <row r="2391" spans="1:2">
      <c r="A2391" s="31">
        <v>36585</v>
      </c>
      <c r="B2391">
        <v>25.155769</v>
      </c>
    </row>
    <row r="2392" spans="1:2">
      <c r="A2392" s="31">
        <v>36586</v>
      </c>
      <c r="B2392">
        <v>23.79681</v>
      </c>
    </row>
    <row r="2393" spans="1:2">
      <c r="A2393" s="31">
        <v>36587</v>
      </c>
      <c r="B2393">
        <v>22.166069</v>
      </c>
    </row>
    <row r="2394" spans="1:2">
      <c r="A2394" s="31">
        <v>36588</v>
      </c>
      <c r="B2394">
        <v>20.399427</v>
      </c>
    </row>
    <row r="2395" spans="1:2">
      <c r="A2395" s="31">
        <v>36591</v>
      </c>
      <c r="B2395">
        <v>20.950556</v>
      </c>
    </row>
    <row r="2396" spans="1:2">
      <c r="A2396" s="31">
        <v>36592</v>
      </c>
      <c r="B2396">
        <v>19.94644</v>
      </c>
    </row>
    <row r="2397" spans="1:2">
      <c r="A2397" s="31">
        <v>36593</v>
      </c>
      <c r="B2397">
        <v>19.251863</v>
      </c>
    </row>
    <row r="2398" spans="1:2">
      <c r="A2398" s="31">
        <v>36594</v>
      </c>
      <c r="B2398">
        <v>20.792009</v>
      </c>
    </row>
    <row r="2399" spans="1:2">
      <c r="A2399" s="31">
        <v>36595</v>
      </c>
      <c r="B2399">
        <v>19.538754</v>
      </c>
    </row>
    <row r="2400" spans="1:2">
      <c r="A2400" s="31">
        <v>36598</v>
      </c>
      <c r="B2400">
        <v>18.172251</v>
      </c>
    </row>
    <row r="2401" spans="1:2">
      <c r="A2401" s="31">
        <v>36599</v>
      </c>
      <c r="B2401">
        <v>19.629351</v>
      </c>
    </row>
    <row r="2402" spans="1:2">
      <c r="A2402" s="31">
        <v>36600</v>
      </c>
      <c r="B2402">
        <v>20.414526</v>
      </c>
    </row>
    <row r="2403" spans="1:2">
      <c r="A2403" s="31">
        <v>36601</v>
      </c>
      <c r="B2403">
        <v>21.954674</v>
      </c>
    </row>
    <row r="2404" spans="1:2">
      <c r="A2404" s="31">
        <v>36602</v>
      </c>
      <c r="B2404">
        <v>21.954674</v>
      </c>
    </row>
    <row r="2405" spans="1:2">
      <c r="A2405" s="31">
        <v>36605</v>
      </c>
      <c r="B2405">
        <v>21.954674</v>
      </c>
    </row>
    <row r="2406" spans="1:2">
      <c r="A2406" s="31">
        <v>36606</v>
      </c>
      <c r="B2406">
        <v>22.581303</v>
      </c>
    </row>
    <row r="2407" spans="1:2">
      <c r="A2407" s="31">
        <v>36607</v>
      </c>
      <c r="B2407">
        <v>22.128317</v>
      </c>
    </row>
    <row r="2408" spans="1:2">
      <c r="A2408" s="31">
        <v>36608</v>
      </c>
      <c r="B2408">
        <v>20.565521</v>
      </c>
    </row>
    <row r="2409" spans="1:2">
      <c r="A2409" s="31">
        <v>36609</v>
      </c>
      <c r="B2409">
        <v>20.422075</v>
      </c>
    </row>
    <row r="2410" spans="1:2">
      <c r="A2410" s="31">
        <v>36612</v>
      </c>
      <c r="B2410">
        <v>20.437176</v>
      </c>
    </row>
    <row r="2411" spans="1:2">
      <c r="A2411" s="31">
        <v>36613</v>
      </c>
      <c r="B2411">
        <v>20.157831</v>
      </c>
    </row>
    <row r="2412" spans="1:2">
      <c r="A2412" s="31">
        <v>36614</v>
      </c>
      <c r="B2412">
        <v>20.369225</v>
      </c>
    </row>
    <row r="2413" spans="1:2">
      <c r="A2413" s="31">
        <v>36615</v>
      </c>
      <c r="B2413">
        <v>19.13862</v>
      </c>
    </row>
    <row r="2414" spans="1:2">
      <c r="A2414" s="31">
        <v>36616</v>
      </c>
      <c r="B2414">
        <v>20.58062</v>
      </c>
    </row>
    <row r="2415" spans="1:2">
      <c r="A2415" s="31">
        <v>36619</v>
      </c>
      <c r="B2415">
        <v>21.546986</v>
      </c>
    </row>
    <row r="2416" spans="1:2">
      <c r="A2416" s="31">
        <v>36620</v>
      </c>
      <c r="B2416">
        <v>19.825647</v>
      </c>
    </row>
    <row r="2417" spans="1:2">
      <c r="A2417" s="31">
        <v>36621</v>
      </c>
      <c r="B2417">
        <v>20.165388</v>
      </c>
    </row>
    <row r="2418" spans="1:2">
      <c r="A2418" s="31">
        <v>36622</v>
      </c>
      <c r="B2418">
        <v>19.43306</v>
      </c>
    </row>
    <row r="2419" spans="1:2">
      <c r="A2419" s="31">
        <v>36623</v>
      </c>
      <c r="B2419">
        <v>20.958107</v>
      </c>
    </row>
    <row r="2420" spans="1:2">
      <c r="A2420" s="31">
        <v>36626</v>
      </c>
      <c r="B2420">
        <v>21.086454</v>
      </c>
    </row>
    <row r="2421" spans="1:2">
      <c r="A2421" s="31">
        <v>36627</v>
      </c>
      <c r="B2421">
        <v>20.829763</v>
      </c>
    </row>
    <row r="2422" spans="1:2">
      <c r="A2422" s="31">
        <v>36628</v>
      </c>
      <c r="B2422">
        <v>20.422075</v>
      </c>
    </row>
    <row r="2423" spans="1:2">
      <c r="A2423" s="31">
        <v>36629</v>
      </c>
      <c r="B2423">
        <v>19.478355</v>
      </c>
    </row>
    <row r="2424" spans="1:2">
      <c r="A2424" s="31">
        <v>36630</v>
      </c>
      <c r="B2424">
        <v>19.478355</v>
      </c>
    </row>
    <row r="2425" spans="1:2">
      <c r="A2425" s="31">
        <v>36633</v>
      </c>
      <c r="B2425">
        <v>19.901142</v>
      </c>
    </row>
    <row r="2426" spans="1:2">
      <c r="A2426" s="31">
        <v>36634</v>
      </c>
      <c r="B2426">
        <v>18.368544</v>
      </c>
    </row>
    <row r="2427" spans="1:2">
      <c r="A2427" s="31">
        <v>36635</v>
      </c>
      <c r="B2427">
        <v>18.806427</v>
      </c>
    </row>
    <row r="2428" spans="1:2">
      <c r="A2428" s="31">
        <v>36636</v>
      </c>
      <c r="B2428">
        <v>18.527088</v>
      </c>
    </row>
    <row r="2429" spans="1:2">
      <c r="A2429" s="31">
        <v>36637</v>
      </c>
      <c r="B2429">
        <v>18.527088</v>
      </c>
    </row>
    <row r="2430" spans="1:2">
      <c r="A2430" s="31">
        <v>36640</v>
      </c>
      <c r="B2430">
        <v>18.980072</v>
      </c>
    </row>
    <row r="2431" spans="1:2">
      <c r="A2431" s="31">
        <v>36641</v>
      </c>
      <c r="B2431">
        <v>19.244312</v>
      </c>
    </row>
    <row r="2432" spans="1:2">
      <c r="A2432" s="31">
        <v>36642</v>
      </c>
      <c r="B2432">
        <v>20.225784</v>
      </c>
    </row>
    <row r="2433" spans="1:2">
      <c r="A2433" s="31">
        <v>36643</v>
      </c>
      <c r="B2433">
        <v>19.508553</v>
      </c>
    </row>
    <row r="2434" spans="1:2">
      <c r="A2434" s="31">
        <v>36644</v>
      </c>
      <c r="B2434">
        <v>19.282066</v>
      </c>
    </row>
    <row r="2435" spans="1:2">
      <c r="A2435" s="31">
        <v>36647</v>
      </c>
      <c r="B2435">
        <v>19.282066</v>
      </c>
    </row>
    <row r="2436" spans="1:2">
      <c r="A2436" s="31">
        <v>36648</v>
      </c>
      <c r="B2436">
        <v>19.078217</v>
      </c>
    </row>
    <row r="2437" spans="1:2">
      <c r="A2437" s="31">
        <v>36649</v>
      </c>
      <c r="B2437">
        <v>19.229216</v>
      </c>
    </row>
    <row r="2438" spans="1:2">
      <c r="A2438" s="31">
        <v>36650</v>
      </c>
      <c r="B2438">
        <v>19.765247</v>
      </c>
    </row>
    <row r="2439" spans="1:2">
      <c r="A2439" s="31">
        <v>36651</v>
      </c>
      <c r="B2439">
        <v>21.320499</v>
      </c>
    </row>
    <row r="2440" spans="1:2">
      <c r="A2440" s="31">
        <v>36654</v>
      </c>
      <c r="B2440">
        <v>21.818777</v>
      </c>
    </row>
    <row r="2441" spans="1:2">
      <c r="A2441" s="31">
        <v>36655</v>
      </c>
      <c r="B2441">
        <v>21.871628</v>
      </c>
    </row>
    <row r="2442" spans="1:2">
      <c r="A2442" s="31">
        <v>36656</v>
      </c>
      <c r="B2442">
        <v>21.713087</v>
      </c>
    </row>
    <row r="2443" spans="1:2">
      <c r="A2443" s="31">
        <v>36657</v>
      </c>
      <c r="B2443">
        <v>20.844862</v>
      </c>
    </row>
    <row r="2444" spans="1:2">
      <c r="A2444" s="31">
        <v>36658</v>
      </c>
      <c r="B2444">
        <v>19.493456</v>
      </c>
    </row>
    <row r="2445" spans="1:2">
      <c r="A2445" s="31">
        <v>36661</v>
      </c>
      <c r="B2445">
        <v>19.67465</v>
      </c>
    </row>
    <row r="2446" spans="1:2">
      <c r="A2446" s="31">
        <v>36662</v>
      </c>
      <c r="B2446">
        <v>20.082336</v>
      </c>
    </row>
    <row r="2447" spans="1:2">
      <c r="A2447" s="31">
        <v>36663</v>
      </c>
      <c r="B2447">
        <v>20.225784</v>
      </c>
    </row>
    <row r="2448" spans="1:2">
      <c r="A2448" s="31">
        <v>36664</v>
      </c>
      <c r="B2448">
        <v>19.742596</v>
      </c>
    </row>
    <row r="2449" spans="1:2">
      <c r="A2449" s="31">
        <v>36665</v>
      </c>
      <c r="B2449">
        <v>19.750149</v>
      </c>
    </row>
    <row r="2450" spans="1:2">
      <c r="A2450" s="31">
        <v>36668</v>
      </c>
      <c r="B2450">
        <v>19.65955</v>
      </c>
    </row>
    <row r="2451" spans="1:2">
      <c r="A2451" s="31">
        <v>36669</v>
      </c>
      <c r="B2451">
        <v>19.463255</v>
      </c>
    </row>
    <row r="2452" spans="1:2">
      <c r="A2452" s="31">
        <v>36670</v>
      </c>
      <c r="B2452">
        <v>19.591604</v>
      </c>
    </row>
    <row r="2453" spans="1:2">
      <c r="A2453" s="31">
        <v>36671</v>
      </c>
      <c r="B2453">
        <v>18.360992</v>
      </c>
    </row>
    <row r="2454" spans="1:2">
      <c r="A2454" s="31">
        <v>36672</v>
      </c>
      <c r="B2454">
        <v>17.930655</v>
      </c>
    </row>
    <row r="2455" spans="1:2">
      <c r="A2455" s="31">
        <v>36675</v>
      </c>
      <c r="B2455">
        <v>18.557285</v>
      </c>
    </row>
    <row r="2456" spans="1:2">
      <c r="A2456" s="31">
        <v>36676</v>
      </c>
      <c r="B2456">
        <v>18.542185</v>
      </c>
    </row>
    <row r="2457" spans="1:2">
      <c r="A2457" s="31">
        <v>36677</v>
      </c>
      <c r="B2457">
        <v>18.768679</v>
      </c>
    </row>
    <row r="2458" spans="1:2">
      <c r="A2458" s="31">
        <v>36678</v>
      </c>
      <c r="B2458">
        <v>18.474241</v>
      </c>
    </row>
    <row r="2459" spans="1:2">
      <c r="A2459" s="31">
        <v>36679</v>
      </c>
      <c r="B2459">
        <v>17.945757</v>
      </c>
    </row>
    <row r="2460" spans="1:2">
      <c r="A2460" s="31">
        <v>36682</v>
      </c>
      <c r="B2460">
        <v>17.991056</v>
      </c>
    </row>
    <row r="2461" spans="1:2">
      <c r="A2461" s="31">
        <v>36683</v>
      </c>
      <c r="B2461">
        <v>18.006157</v>
      </c>
    </row>
    <row r="2462" spans="1:2">
      <c r="A2462" s="31">
        <v>36684</v>
      </c>
      <c r="B2462">
        <v>18.360992</v>
      </c>
    </row>
    <row r="2463" spans="1:2">
      <c r="A2463" s="31">
        <v>36685</v>
      </c>
      <c r="B2463">
        <v>19.455708</v>
      </c>
    </row>
    <row r="2464" spans="1:2">
      <c r="A2464" s="31">
        <v>36686</v>
      </c>
      <c r="B2464">
        <v>20.30883</v>
      </c>
    </row>
    <row r="2465" spans="1:2">
      <c r="A2465" s="31">
        <v>36689</v>
      </c>
      <c r="B2465">
        <v>20.724066</v>
      </c>
    </row>
    <row r="2466" spans="1:2">
      <c r="A2466" s="31">
        <v>36690</v>
      </c>
      <c r="B2466">
        <v>21.231594</v>
      </c>
    </row>
    <row r="2467" spans="1:2">
      <c r="A2467" s="31">
        <v>36691</v>
      </c>
      <c r="B2467">
        <v>20.554888</v>
      </c>
    </row>
    <row r="2468" spans="1:2">
      <c r="A2468" s="31">
        <v>36692</v>
      </c>
      <c r="B2468">
        <v>20.208843</v>
      </c>
    </row>
    <row r="2469" spans="1:2">
      <c r="A2469" s="31">
        <v>36693</v>
      </c>
      <c r="B2469">
        <v>20.347267</v>
      </c>
    </row>
    <row r="2470" spans="1:2">
      <c r="A2470" s="31">
        <v>36696</v>
      </c>
      <c r="B2470">
        <v>20.677927</v>
      </c>
    </row>
    <row r="2471" spans="1:2">
      <c r="A2471" s="31">
        <v>36697</v>
      </c>
      <c r="B2471">
        <v>20.777895</v>
      </c>
    </row>
    <row r="2472" spans="1:2">
      <c r="A2472" s="31">
        <v>36698</v>
      </c>
      <c r="B2472">
        <v>20.08581</v>
      </c>
    </row>
    <row r="2473" spans="1:2">
      <c r="A2473" s="31">
        <v>36699</v>
      </c>
      <c r="B2473">
        <v>20.024294</v>
      </c>
    </row>
    <row r="2474" spans="1:2">
      <c r="A2474" s="31">
        <v>36700</v>
      </c>
      <c r="B2474">
        <v>19.862804</v>
      </c>
    </row>
    <row r="2475" spans="1:2">
      <c r="A2475" s="31">
        <v>36703</v>
      </c>
      <c r="B2475">
        <v>19.393726</v>
      </c>
    </row>
    <row r="2476" spans="1:2">
      <c r="A2476" s="31">
        <v>36704</v>
      </c>
      <c r="B2476">
        <v>19.486006</v>
      </c>
    </row>
    <row r="2477" spans="1:2">
      <c r="A2477" s="31">
        <v>36705</v>
      </c>
      <c r="B2477">
        <v>19.51676</v>
      </c>
    </row>
    <row r="2478" spans="1:2">
      <c r="A2478" s="31">
        <v>36706</v>
      </c>
      <c r="B2478">
        <v>19.432177</v>
      </c>
    </row>
    <row r="2479" spans="1:2">
      <c r="A2479" s="31">
        <v>36707</v>
      </c>
      <c r="B2479">
        <v>18.993856</v>
      </c>
    </row>
    <row r="2480" spans="1:2">
      <c r="A2480" s="31">
        <v>36710</v>
      </c>
      <c r="B2480">
        <v>19.332207</v>
      </c>
    </row>
    <row r="2481" spans="1:2">
      <c r="A2481" s="31">
        <v>36711</v>
      </c>
      <c r="B2481">
        <v>18.963097</v>
      </c>
    </row>
    <row r="2482" spans="1:2">
      <c r="A2482" s="31">
        <v>36712</v>
      </c>
      <c r="B2482">
        <v>19.424484</v>
      </c>
    </row>
    <row r="2483" spans="1:2">
      <c r="A2483" s="31">
        <v>36713</v>
      </c>
      <c r="B2483">
        <v>19.962774</v>
      </c>
    </row>
    <row r="2484" spans="1:2">
      <c r="A2484" s="31">
        <v>36714</v>
      </c>
      <c r="B2484">
        <v>19.847422</v>
      </c>
    </row>
    <row r="2485" spans="1:2">
      <c r="A2485" s="31">
        <v>36717</v>
      </c>
      <c r="B2485">
        <v>20.170395</v>
      </c>
    </row>
    <row r="2486" spans="1:2">
      <c r="A2486" s="31">
        <v>36718</v>
      </c>
      <c r="B2486">
        <v>20.439541</v>
      </c>
    </row>
    <row r="2487" spans="1:2">
      <c r="A2487" s="31">
        <v>36719</v>
      </c>
      <c r="B2487">
        <v>20.362644</v>
      </c>
    </row>
    <row r="2488" spans="1:2">
      <c r="A2488" s="31">
        <v>36720</v>
      </c>
      <c r="B2488">
        <v>20.262676</v>
      </c>
    </row>
    <row r="2489" spans="1:2">
      <c r="A2489" s="31">
        <v>36721</v>
      </c>
      <c r="B2489">
        <v>19.562902</v>
      </c>
    </row>
    <row r="2490" spans="1:2">
      <c r="A2490" s="31">
        <v>36724</v>
      </c>
      <c r="B2490">
        <v>19.486006</v>
      </c>
    </row>
    <row r="2491" spans="1:2">
      <c r="A2491" s="31">
        <v>36725</v>
      </c>
      <c r="B2491">
        <v>19.139965</v>
      </c>
    </row>
    <row r="2492" spans="1:2">
      <c r="A2492" s="31">
        <v>36726</v>
      </c>
      <c r="B2492">
        <v>19.139965</v>
      </c>
    </row>
    <row r="2493" spans="1:2">
      <c r="A2493" s="31">
        <v>36727</v>
      </c>
      <c r="B2493">
        <v>18.732401</v>
      </c>
    </row>
    <row r="2494" spans="1:2">
      <c r="A2494" s="31">
        <v>36728</v>
      </c>
      <c r="B2494">
        <v>18.02494</v>
      </c>
    </row>
    <row r="2495" spans="1:2">
      <c r="A2495" s="31">
        <v>36731</v>
      </c>
      <c r="B2495">
        <v>16.34856</v>
      </c>
    </row>
    <row r="2496" spans="1:2">
      <c r="A2496" s="31">
        <v>36732</v>
      </c>
      <c r="B2496">
        <v>16.610012</v>
      </c>
    </row>
    <row r="2497" spans="1:2">
      <c r="A2497" s="31">
        <v>36733</v>
      </c>
      <c r="B2497">
        <v>15.940996</v>
      </c>
    </row>
    <row r="2498" spans="1:2">
      <c r="A2498" s="31">
        <v>36734</v>
      </c>
      <c r="B2498">
        <v>16.333178</v>
      </c>
    </row>
    <row r="2499" spans="1:2">
      <c r="A2499" s="31">
        <v>36735</v>
      </c>
      <c r="B2499">
        <v>16.002514</v>
      </c>
    </row>
    <row r="2500" spans="1:2">
      <c r="A2500" s="31">
        <v>36738</v>
      </c>
      <c r="B2500">
        <v>14.233856</v>
      </c>
    </row>
    <row r="2501" spans="1:2">
      <c r="A2501" s="31">
        <v>36739</v>
      </c>
      <c r="B2501">
        <v>14.587592</v>
      </c>
    </row>
    <row r="2502" spans="1:2">
      <c r="A2502" s="31">
        <v>36740</v>
      </c>
      <c r="B2502">
        <v>15.125874</v>
      </c>
    </row>
    <row r="2503" spans="1:2">
      <c r="A2503" s="31">
        <v>36741</v>
      </c>
      <c r="B2503">
        <v>14.626038</v>
      </c>
    </row>
    <row r="2504" spans="1:2">
      <c r="A2504" s="31">
        <v>36742</v>
      </c>
      <c r="B2504">
        <v>14.372277</v>
      </c>
    </row>
    <row r="2505" spans="1:2">
      <c r="A2505" s="31">
        <v>36745</v>
      </c>
      <c r="B2505">
        <v>14.095438</v>
      </c>
    </row>
    <row r="2506" spans="1:2">
      <c r="A2506" s="31">
        <v>36746</v>
      </c>
      <c r="B2506">
        <v>14.187716</v>
      </c>
    </row>
    <row r="2507" spans="1:2">
      <c r="A2507" s="31">
        <v>36747</v>
      </c>
      <c r="B2507">
        <v>14.449172</v>
      </c>
    </row>
    <row r="2508" spans="1:2">
      <c r="A2508" s="31">
        <v>36748</v>
      </c>
      <c r="B2508">
        <v>14.249238</v>
      </c>
    </row>
    <row r="2509" spans="1:2">
      <c r="A2509" s="31">
        <v>36749</v>
      </c>
      <c r="B2509">
        <v>13.972404</v>
      </c>
    </row>
    <row r="2510" spans="1:2">
      <c r="A2510" s="31">
        <v>36752</v>
      </c>
      <c r="B2510">
        <v>13.395668</v>
      </c>
    </row>
    <row r="2511" spans="1:2">
      <c r="A2511" s="31">
        <v>36753</v>
      </c>
      <c r="B2511">
        <v>13.395668</v>
      </c>
    </row>
    <row r="2512" spans="1:2">
      <c r="A2512" s="31">
        <v>36754</v>
      </c>
      <c r="B2512">
        <v>13.77247</v>
      </c>
    </row>
    <row r="2513" spans="1:2">
      <c r="A2513" s="31">
        <v>36755</v>
      </c>
      <c r="B2513">
        <v>13.910885</v>
      </c>
    </row>
    <row r="2514" spans="1:2">
      <c r="A2514" s="31">
        <v>36756</v>
      </c>
      <c r="B2514">
        <v>13.780157</v>
      </c>
    </row>
    <row r="2515" spans="1:2">
      <c r="A2515" s="31">
        <v>36759</v>
      </c>
      <c r="B2515">
        <v>13.987782</v>
      </c>
    </row>
    <row r="2516" spans="1:2">
      <c r="A2516" s="31">
        <v>36760</v>
      </c>
      <c r="B2516">
        <v>14.203096</v>
      </c>
    </row>
    <row r="2517" spans="1:2">
      <c r="A2517" s="31">
        <v>36761</v>
      </c>
      <c r="B2517">
        <v>14.733697</v>
      </c>
    </row>
    <row r="2518" spans="1:2">
      <c r="A2518" s="31">
        <v>36762</v>
      </c>
      <c r="B2518">
        <v>14.487618</v>
      </c>
    </row>
    <row r="2519" spans="1:2">
      <c r="A2519" s="31">
        <v>36763</v>
      </c>
      <c r="B2519">
        <v>14.702936</v>
      </c>
    </row>
    <row r="2520" spans="1:2">
      <c r="A2520" s="31">
        <v>36766</v>
      </c>
      <c r="B2520">
        <v>16.110174</v>
      </c>
    </row>
    <row r="2521" spans="1:2">
      <c r="A2521" s="31">
        <v>36767</v>
      </c>
      <c r="B2521">
        <v>15.702612</v>
      </c>
    </row>
    <row r="2522" spans="1:2">
      <c r="A2522" s="31">
        <v>36768</v>
      </c>
      <c r="B2522">
        <v>15.302742</v>
      </c>
    </row>
    <row r="2523" spans="1:2">
      <c r="A2523" s="31">
        <v>36769</v>
      </c>
      <c r="B2523">
        <v>15.395019</v>
      </c>
    </row>
    <row r="2524" spans="1:2">
      <c r="A2524" s="31">
        <v>36770</v>
      </c>
      <c r="B2524">
        <v>15.395019</v>
      </c>
    </row>
    <row r="2525" spans="1:2">
      <c r="A2525" s="31">
        <v>36773</v>
      </c>
      <c r="B2525">
        <v>15.072044</v>
      </c>
    </row>
    <row r="2526" spans="1:2">
      <c r="A2526" s="31">
        <v>36774</v>
      </c>
      <c r="B2526">
        <v>15.541122</v>
      </c>
    </row>
    <row r="2527" spans="1:2">
      <c r="A2527" s="31">
        <v>36775</v>
      </c>
      <c r="B2527">
        <v>15.687234</v>
      </c>
    </row>
    <row r="2528" spans="1:2">
      <c r="A2528" s="31">
        <v>36776</v>
      </c>
      <c r="B2528">
        <v>15.733373</v>
      </c>
    </row>
    <row r="2529" spans="1:2">
      <c r="A2529" s="31">
        <v>36777</v>
      </c>
      <c r="B2529">
        <v>15.364261</v>
      </c>
    </row>
    <row r="2530" spans="1:2">
      <c r="A2530" s="31">
        <v>36780</v>
      </c>
      <c r="B2530">
        <v>14.89518</v>
      </c>
    </row>
    <row r="2531" spans="1:2">
      <c r="A2531" s="31">
        <v>36781</v>
      </c>
      <c r="B2531">
        <v>14.687558</v>
      </c>
    </row>
    <row r="2532" spans="1:2">
      <c r="A2532" s="31">
        <v>36782</v>
      </c>
      <c r="B2532">
        <v>14.679866</v>
      </c>
    </row>
    <row r="2533" spans="1:2">
      <c r="A2533" s="31">
        <v>36783</v>
      </c>
      <c r="B2533">
        <v>14.510692</v>
      </c>
    </row>
    <row r="2534" spans="1:2">
      <c r="A2534" s="31">
        <v>36784</v>
      </c>
      <c r="B2534">
        <v>14.049302</v>
      </c>
    </row>
    <row r="2535" spans="1:2">
      <c r="A2535" s="31">
        <v>36787</v>
      </c>
      <c r="B2535">
        <v>14.15696</v>
      </c>
    </row>
    <row r="2536" spans="1:2">
      <c r="A2536" s="31">
        <v>36788</v>
      </c>
      <c r="B2536">
        <v>13.77247</v>
      </c>
    </row>
    <row r="2537" spans="1:2">
      <c r="A2537" s="31">
        <v>36789</v>
      </c>
      <c r="B2537">
        <v>14.04161</v>
      </c>
    </row>
    <row r="2538" spans="1:2">
      <c r="A2538" s="31">
        <v>36790</v>
      </c>
      <c r="B2538">
        <v>13.726326</v>
      </c>
    </row>
    <row r="2539" spans="1:2">
      <c r="A2539" s="31">
        <v>36791</v>
      </c>
      <c r="B2539">
        <v>13.218801</v>
      </c>
    </row>
    <row r="2540" spans="1:2">
      <c r="A2540" s="31">
        <v>36794</v>
      </c>
      <c r="B2540">
        <v>13.303391</v>
      </c>
    </row>
    <row r="2541" spans="1:2">
      <c r="A2541" s="31">
        <v>36795</v>
      </c>
      <c r="B2541">
        <v>12.688204</v>
      </c>
    </row>
    <row r="2542" spans="1:2">
      <c r="A2542" s="31">
        <v>36796</v>
      </c>
      <c r="B2542">
        <v>12.895827</v>
      </c>
    </row>
    <row r="2543" spans="1:2">
      <c r="A2543" s="31">
        <v>36797</v>
      </c>
      <c r="B2543">
        <v>12.511338</v>
      </c>
    </row>
    <row r="2544" spans="1:2">
      <c r="A2544" s="31">
        <v>36798</v>
      </c>
      <c r="B2544">
        <v>12.534407</v>
      </c>
    </row>
    <row r="2545" spans="1:2">
      <c r="A2545" s="31">
        <v>36801</v>
      </c>
      <c r="B2545">
        <v>12.534407</v>
      </c>
    </row>
    <row r="2546" spans="1:2">
      <c r="A2546" s="31">
        <v>36802</v>
      </c>
      <c r="B2546">
        <v>12.572857</v>
      </c>
    </row>
    <row r="2547" spans="1:2">
      <c r="A2547" s="31">
        <v>36803</v>
      </c>
      <c r="B2547">
        <v>12.965039</v>
      </c>
    </row>
    <row r="2548" spans="1:2">
      <c r="A2548" s="31">
        <v>36804</v>
      </c>
      <c r="B2548">
        <v>12.688204</v>
      </c>
    </row>
    <row r="2549" spans="1:2">
      <c r="A2549" s="31">
        <v>36805</v>
      </c>
      <c r="B2549">
        <v>12.419059</v>
      </c>
    </row>
    <row r="2550" spans="1:2">
      <c r="A2550" s="31">
        <v>36808</v>
      </c>
      <c r="B2550">
        <v>12.296021</v>
      </c>
    </row>
    <row r="2551" spans="1:2">
      <c r="A2551" s="31">
        <v>36809</v>
      </c>
      <c r="B2551">
        <v>12.172984</v>
      </c>
    </row>
    <row r="2552" spans="1:2">
      <c r="A2552" s="31">
        <v>36810</v>
      </c>
      <c r="B2552">
        <v>11.97305</v>
      </c>
    </row>
    <row r="2553" spans="1:2">
      <c r="A2553" s="31">
        <v>36811</v>
      </c>
      <c r="B2553">
        <v>11.980739</v>
      </c>
    </row>
    <row r="2554" spans="1:2">
      <c r="A2554" s="31">
        <v>36812</v>
      </c>
      <c r="B2554">
        <v>11.91922</v>
      </c>
    </row>
    <row r="2555" spans="1:2">
      <c r="A2555" s="31">
        <v>36815</v>
      </c>
      <c r="B2555">
        <v>11.780803</v>
      </c>
    </row>
    <row r="2556" spans="1:2">
      <c r="A2556" s="31">
        <v>36816</v>
      </c>
      <c r="B2556">
        <v>11.51166</v>
      </c>
    </row>
    <row r="2557" spans="1:2">
      <c r="A2557" s="31">
        <v>36817</v>
      </c>
      <c r="B2557">
        <v>11.588559</v>
      </c>
    </row>
    <row r="2558" spans="1:2">
      <c r="A2558" s="31">
        <v>36818</v>
      </c>
      <c r="B2558">
        <v>11.373243</v>
      </c>
    </row>
    <row r="2559" spans="1:2">
      <c r="A2559" s="31">
        <v>36819</v>
      </c>
      <c r="B2559">
        <v>11.234826</v>
      </c>
    </row>
    <row r="2560" spans="1:2">
      <c r="A2560" s="31">
        <v>36822</v>
      </c>
      <c r="B2560">
        <v>10.627332</v>
      </c>
    </row>
    <row r="2561" spans="1:2">
      <c r="A2561" s="31">
        <v>36823</v>
      </c>
      <c r="B2561">
        <v>10.542744</v>
      </c>
    </row>
    <row r="2562" spans="1:2">
      <c r="A2562" s="31">
        <v>36824</v>
      </c>
      <c r="B2562">
        <v>11.027202</v>
      </c>
    </row>
    <row r="2563" spans="1:2">
      <c r="A2563" s="31">
        <v>36825</v>
      </c>
      <c r="B2563">
        <v>11.165619</v>
      </c>
    </row>
    <row r="2564" spans="1:2">
      <c r="A2564" s="31">
        <v>36826</v>
      </c>
      <c r="B2564">
        <v>11.057961</v>
      </c>
    </row>
    <row r="2565" spans="1:2">
      <c r="A2565" s="31">
        <v>36829</v>
      </c>
      <c r="B2565">
        <v>10.873405</v>
      </c>
    </row>
    <row r="2566" spans="1:2">
      <c r="A2566" s="31">
        <v>36830</v>
      </c>
      <c r="B2566">
        <v>10.788817</v>
      </c>
    </row>
    <row r="2567" spans="1:2">
      <c r="A2567" s="31">
        <v>36831</v>
      </c>
      <c r="B2567">
        <v>11.357864</v>
      </c>
    </row>
    <row r="2568" spans="1:2">
      <c r="A2568" s="31">
        <v>36832</v>
      </c>
      <c r="B2568">
        <v>11.896151</v>
      </c>
    </row>
    <row r="2569" spans="1:2">
      <c r="A2569" s="31">
        <v>36833</v>
      </c>
      <c r="B2569">
        <v>13.303391</v>
      </c>
    </row>
    <row r="2570" spans="1:2">
      <c r="A2570" s="31">
        <v>36836</v>
      </c>
      <c r="B2570">
        <v>13.664814</v>
      </c>
    </row>
    <row r="2571" spans="1:2">
      <c r="A2571" s="31">
        <v>36837</v>
      </c>
      <c r="B2571">
        <v>13.441806</v>
      </c>
    </row>
    <row r="2572" spans="1:2">
      <c r="A2572" s="31">
        <v>36838</v>
      </c>
      <c r="B2572">
        <v>13.234181</v>
      </c>
    </row>
    <row r="2573" spans="1:2">
      <c r="A2573" s="31">
        <v>36839</v>
      </c>
      <c r="B2573">
        <v>12.765103</v>
      </c>
    </row>
    <row r="2574" spans="1:2">
      <c r="A2574" s="31">
        <v>36840</v>
      </c>
      <c r="B2574">
        <v>12.172984</v>
      </c>
    </row>
    <row r="2575" spans="1:2">
      <c r="A2575" s="31">
        <v>36843</v>
      </c>
      <c r="B2575">
        <v>11.550112</v>
      </c>
    </row>
    <row r="2576" spans="1:2">
      <c r="A2576" s="31">
        <v>36844</v>
      </c>
      <c r="B2576">
        <v>11.91922</v>
      </c>
    </row>
    <row r="2577" spans="1:2">
      <c r="A2577" s="31">
        <v>36845</v>
      </c>
      <c r="B2577">
        <v>12.057638</v>
      </c>
    </row>
    <row r="2578" spans="1:2">
      <c r="A2578" s="31">
        <v>36846</v>
      </c>
      <c r="B2578">
        <v>12.080707</v>
      </c>
    </row>
    <row r="2579" spans="1:2">
      <c r="A2579" s="31">
        <v>36847</v>
      </c>
      <c r="B2579">
        <v>11.911532</v>
      </c>
    </row>
    <row r="2580" spans="1:2">
      <c r="A2580" s="31">
        <v>36850</v>
      </c>
      <c r="B2580">
        <v>12.742032</v>
      </c>
    </row>
    <row r="2581" spans="1:2">
      <c r="A2581" s="31">
        <v>36851</v>
      </c>
      <c r="B2581">
        <v>12.818932</v>
      </c>
    </row>
    <row r="2582" spans="1:2">
      <c r="A2582" s="31">
        <v>36852</v>
      </c>
      <c r="B2582">
        <v>12.465199</v>
      </c>
    </row>
    <row r="2583" spans="1:2">
      <c r="A2583" s="31">
        <v>36853</v>
      </c>
      <c r="B2583">
        <v>12.857377</v>
      </c>
    </row>
    <row r="2584" spans="1:2">
      <c r="A2584" s="31">
        <v>36854</v>
      </c>
      <c r="B2584">
        <v>13.487947</v>
      </c>
    </row>
    <row r="2585" spans="1:2">
      <c r="A2585" s="31">
        <v>36857</v>
      </c>
      <c r="B2585">
        <v>13.77247</v>
      </c>
    </row>
    <row r="2586" spans="1:2">
      <c r="A2586" s="31">
        <v>36858</v>
      </c>
      <c r="B2586">
        <v>14.15696</v>
      </c>
    </row>
    <row r="2587" spans="1:2">
      <c r="A2587" s="31">
        <v>36859</v>
      </c>
      <c r="B2587">
        <v>13.418736</v>
      </c>
    </row>
    <row r="2588" spans="1:2">
      <c r="A2588" s="31">
        <v>36860</v>
      </c>
      <c r="B2588">
        <v>13.518703</v>
      </c>
    </row>
    <row r="2589" spans="1:2">
      <c r="A2589" s="31">
        <v>36861</v>
      </c>
      <c r="B2589">
        <v>13.272629</v>
      </c>
    </row>
    <row r="2590" spans="1:2">
      <c r="A2590" s="31">
        <v>36864</v>
      </c>
      <c r="B2590">
        <v>13.641741</v>
      </c>
    </row>
    <row r="2591" spans="1:2">
      <c r="A2591" s="31">
        <v>36865</v>
      </c>
      <c r="B2591">
        <v>13.918576</v>
      </c>
    </row>
    <row r="2592" spans="1:2">
      <c r="A2592" s="31">
        <v>36866</v>
      </c>
      <c r="B2592">
        <v>14.095438</v>
      </c>
    </row>
    <row r="2593" spans="1:2">
      <c r="A2593" s="31">
        <v>36867</v>
      </c>
      <c r="B2593">
        <v>14.933634</v>
      </c>
    </row>
    <row r="2594" spans="1:2">
      <c r="A2594" s="31">
        <v>36868</v>
      </c>
      <c r="B2594">
        <v>15.325812</v>
      </c>
    </row>
    <row r="2595" spans="1:2">
      <c r="A2595" s="31">
        <v>36871</v>
      </c>
      <c r="B2595">
        <v>15.379642</v>
      </c>
    </row>
    <row r="2596" spans="1:2">
      <c r="A2596" s="31">
        <v>36872</v>
      </c>
      <c r="B2596">
        <v>14.995149</v>
      </c>
    </row>
    <row r="2597" spans="1:2">
      <c r="A2597" s="31">
        <v>36873</v>
      </c>
      <c r="B2597">
        <v>15.118188</v>
      </c>
    </row>
    <row r="2598" spans="1:2">
      <c r="A2598" s="31">
        <v>36874</v>
      </c>
      <c r="B2598">
        <v>14.941318</v>
      </c>
    </row>
    <row r="2599" spans="1:2">
      <c r="A2599" s="31">
        <v>36875</v>
      </c>
      <c r="B2599">
        <v>14.04161</v>
      </c>
    </row>
    <row r="2600" spans="1:2">
      <c r="A2600" s="31">
        <v>36878</v>
      </c>
      <c r="B2600">
        <v>14.426105</v>
      </c>
    </row>
    <row r="2601" spans="1:2">
      <c r="A2601" s="31">
        <v>36879</v>
      </c>
      <c r="B2601">
        <v>14.364581</v>
      </c>
    </row>
    <row r="2602" spans="1:2">
      <c r="A2602" s="31">
        <v>36880</v>
      </c>
      <c r="B2602">
        <v>14.272305</v>
      </c>
    </row>
    <row r="2603" spans="1:2">
      <c r="A2603" s="31">
        <v>36881</v>
      </c>
      <c r="B2603">
        <v>14.241546</v>
      </c>
    </row>
    <row r="2604" spans="1:2">
      <c r="A2604" s="31">
        <v>36882</v>
      </c>
      <c r="B2604">
        <v>13.380287</v>
      </c>
    </row>
    <row r="2605" spans="1:2">
      <c r="A2605" s="31">
        <v>36885</v>
      </c>
      <c r="B2605">
        <v>13.380287</v>
      </c>
    </row>
    <row r="2606" spans="1:2">
      <c r="A2606" s="31">
        <v>36886</v>
      </c>
      <c r="B2606">
        <v>12.842001</v>
      </c>
    </row>
    <row r="2607" spans="1:2">
      <c r="A2607" s="31">
        <v>36887</v>
      </c>
      <c r="B2607">
        <v>13.041935</v>
      </c>
    </row>
    <row r="2608" spans="1:2">
      <c r="A2608" s="31">
        <v>36888</v>
      </c>
      <c r="B2608">
        <v>13.357218</v>
      </c>
    </row>
    <row r="2609" spans="1:2">
      <c r="A2609" s="31">
        <v>36889</v>
      </c>
      <c r="B2609">
        <v>13.549461</v>
      </c>
    </row>
    <row r="2610" spans="1:2">
      <c r="A2610" s="31">
        <v>36892</v>
      </c>
      <c r="B2610">
        <v>13.695569</v>
      </c>
    </row>
    <row r="2611" spans="1:2">
      <c r="A2611" s="31">
        <v>36893</v>
      </c>
      <c r="B2611">
        <v>14.418414</v>
      </c>
    </row>
    <row r="2612" spans="1:2">
      <c r="A2612" s="31">
        <v>36894</v>
      </c>
      <c r="B2612">
        <v>15.633406</v>
      </c>
    </row>
    <row r="2613" spans="1:2">
      <c r="A2613" s="31">
        <v>36895</v>
      </c>
      <c r="B2613">
        <v>16.187073</v>
      </c>
    </row>
    <row r="2614" spans="1:2">
      <c r="A2614" s="31">
        <v>36896</v>
      </c>
      <c r="B2614">
        <v>15.925618</v>
      </c>
    </row>
    <row r="2615" spans="1:2">
      <c r="A2615" s="31">
        <v>36899</v>
      </c>
      <c r="B2615">
        <v>15.571885</v>
      </c>
    </row>
    <row r="2616" spans="1:2">
      <c r="A2616" s="31">
        <v>36900</v>
      </c>
      <c r="B2616">
        <v>15.233534</v>
      </c>
    </row>
    <row r="2617" spans="1:2">
      <c r="A2617" s="31">
        <v>36901</v>
      </c>
      <c r="B2617">
        <v>14.403032</v>
      </c>
    </row>
    <row r="2618" spans="1:2">
      <c r="A2618" s="31">
        <v>36902</v>
      </c>
      <c r="B2618">
        <v>14.418414</v>
      </c>
    </row>
    <row r="2619" spans="1:2">
      <c r="A2619" s="31">
        <v>36903</v>
      </c>
      <c r="B2619">
        <v>14.133889</v>
      </c>
    </row>
    <row r="2620" spans="1:2">
      <c r="A2620" s="31">
        <v>36906</v>
      </c>
      <c r="B2620">
        <v>13.741709</v>
      </c>
    </row>
    <row r="2621" spans="1:2">
      <c r="A2621" s="31">
        <v>36907</v>
      </c>
      <c r="B2621">
        <v>13.857055</v>
      </c>
    </row>
    <row r="2622" spans="1:2">
      <c r="A2622" s="31">
        <v>36908</v>
      </c>
      <c r="B2622">
        <v>13.395668</v>
      </c>
    </row>
    <row r="2623" spans="1:2">
      <c r="A2623" s="31">
        <v>36909</v>
      </c>
      <c r="B2623">
        <v>13.980093</v>
      </c>
    </row>
    <row r="2624" spans="1:2">
      <c r="A2624" s="31">
        <v>36910</v>
      </c>
      <c r="B2624">
        <v>14.04161</v>
      </c>
    </row>
    <row r="2625" spans="1:2">
      <c r="A2625" s="31">
        <v>36913</v>
      </c>
      <c r="B2625">
        <v>14.695245</v>
      </c>
    </row>
    <row r="2626" spans="1:2">
      <c r="A2626" s="31">
        <v>36914</v>
      </c>
      <c r="B2626">
        <v>14.579899</v>
      </c>
    </row>
    <row r="2627" spans="1:2">
      <c r="A2627" s="31">
        <v>36915</v>
      </c>
      <c r="B2627">
        <v>14.664487</v>
      </c>
    </row>
    <row r="2628" spans="1:2">
      <c r="A2628" s="31">
        <v>36916</v>
      </c>
      <c r="B2628">
        <v>14.418414</v>
      </c>
    </row>
    <row r="2629" spans="1:2">
      <c r="A2629" s="31">
        <v>36917</v>
      </c>
      <c r="B2629">
        <v>14.418414</v>
      </c>
    </row>
    <row r="2630" spans="1:2">
      <c r="A2630" s="31">
        <v>36920</v>
      </c>
      <c r="B2630">
        <v>14.610657</v>
      </c>
    </row>
    <row r="2631" spans="1:2">
      <c r="A2631" s="31">
        <v>36921</v>
      </c>
      <c r="B2631">
        <v>14.664487</v>
      </c>
    </row>
    <row r="2632" spans="1:2">
      <c r="A2632" s="31">
        <v>36922</v>
      </c>
      <c r="B2632">
        <v>14.449172</v>
      </c>
    </row>
    <row r="2633" spans="1:2">
      <c r="A2633" s="31">
        <v>36923</v>
      </c>
      <c r="B2633">
        <v>13.926264</v>
      </c>
    </row>
    <row r="2634" spans="1:2">
      <c r="A2634" s="31">
        <v>36924</v>
      </c>
      <c r="B2634">
        <v>13.887815</v>
      </c>
    </row>
    <row r="2635" spans="1:2">
      <c r="A2635" s="31">
        <v>36927</v>
      </c>
      <c r="B2635">
        <v>14.88749</v>
      </c>
    </row>
    <row r="2636" spans="1:2">
      <c r="A2636" s="31">
        <v>36928</v>
      </c>
      <c r="B2636">
        <v>15.771824</v>
      </c>
    </row>
    <row r="2637" spans="1:2">
      <c r="A2637" s="31">
        <v>36929</v>
      </c>
      <c r="B2637">
        <v>16.117863</v>
      </c>
    </row>
    <row r="2638" spans="1:2">
      <c r="A2638" s="31">
        <v>36930</v>
      </c>
      <c r="B2638">
        <v>16.287037</v>
      </c>
    </row>
    <row r="2639" spans="1:2">
      <c r="A2639" s="31">
        <v>36931</v>
      </c>
      <c r="B2639">
        <v>16.179377</v>
      </c>
    </row>
    <row r="2640" spans="1:2">
      <c r="A2640" s="31">
        <v>36934</v>
      </c>
      <c r="B2640">
        <v>15.218155</v>
      </c>
    </row>
    <row r="2641" spans="1:2">
      <c r="A2641" s="31">
        <v>36935</v>
      </c>
      <c r="B2641">
        <v>15.110497</v>
      </c>
    </row>
    <row r="2642" spans="1:2">
      <c r="A2642" s="31">
        <v>36936</v>
      </c>
      <c r="B2642">
        <v>15.464229</v>
      </c>
    </row>
    <row r="2643" spans="1:2">
      <c r="A2643" s="31">
        <v>36937</v>
      </c>
      <c r="B2643">
        <v>16.071726</v>
      </c>
    </row>
    <row r="2644" spans="1:2">
      <c r="A2644" s="31">
        <v>36938</v>
      </c>
      <c r="B2644">
        <v>16.686909</v>
      </c>
    </row>
    <row r="2645" spans="1:2">
      <c r="A2645" s="31">
        <v>36941</v>
      </c>
      <c r="B2645">
        <v>17.240574</v>
      </c>
    </row>
    <row r="2646" spans="1:2">
      <c r="A2646" s="31">
        <v>36942</v>
      </c>
      <c r="B2646">
        <v>16.856087</v>
      </c>
    </row>
    <row r="2647" spans="1:2">
      <c r="A2647" s="31">
        <v>36943</v>
      </c>
      <c r="B2647">
        <v>16.279348</v>
      </c>
    </row>
    <row r="2648" spans="1:2">
      <c r="A2648" s="31">
        <v>36944</v>
      </c>
      <c r="B2648">
        <v>15.817963</v>
      </c>
    </row>
    <row r="2649" spans="1:2">
      <c r="A2649" s="31">
        <v>36945</v>
      </c>
      <c r="B2649">
        <v>14.610657</v>
      </c>
    </row>
    <row r="2650" spans="1:2">
      <c r="A2650" s="31">
        <v>36948</v>
      </c>
      <c r="B2650">
        <v>15.0336</v>
      </c>
    </row>
    <row r="2651" spans="1:2">
      <c r="A2651" s="31">
        <v>36949</v>
      </c>
      <c r="B2651">
        <v>15.110497</v>
      </c>
    </row>
    <row r="2652" spans="1:2">
      <c r="A2652" s="31">
        <v>36950</v>
      </c>
      <c r="B2652">
        <v>15.82565</v>
      </c>
    </row>
    <row r="2653" spans="1:2">
      <c r="A2653" s="31">
        <v>36951</v>
      </c>
      <c r="B2653">
        <v>16.333178</v>
      </c>
    </row>
    <row r="2654" spans="1:2">
      <c r="A2654" s="31">
        <v>36952</v>
      </c>
      <c r="B2654">
        <v>14.733697</v>
      </c>
    </row>
    <row r="2655" spans="1:2">
      <c r="A2655" s="31">
        <v>36955</v>
      </c>
      <c r="B2655">
        <v>14.149269</v>
      </c>
    </row>
    <row r="2656" spans="1:2">
      <c r="A2656" s="31">
        <v>36956</v>
      </c>
      <c r="B2656">
        <v>14.149269</v>
      </c>
    </row>
    <row r="2657" spans="1:2">
      <c r="A2657" s="31">
        <v>36957</v>
      </c>
      <c r="B2657">
        <v>14.180025</v>
      </c>
    </row>
    <row r="2658" spans="1:2">
      <c r="A2658" s="31">
        <v>36958</v>
      </c>
      <c r="B2658">
        <v>14.195409</v>
      </c>
    </row>
    <row r="2659" spans="1:2">
      <c r="A2659" s="31">
        <v>36959</v>
      </c>
      <c r="B2659">
        <v>12.073016</v>
      </c>
    </row>
    <row r="2660" spans="1:2">
      <c r="A2660" s="31">
        <v>36962</v>
      </c>
      <c r="B2660">
        <v>11.450142</v>
      </c>
    </row>
    <row r="2661" spans="1:2">
      <c r="A2661" s="31">
        <v>36963</v>
      </c>
      <c r="B2661">
        <v>10.373566</v>
      </c>
    </row>
    <row r="2662" spans="1:2">
      <c r="A2662" s="31">
        <v>36964</v>
      </c>
      <c r="B2662">
        <v>11.465523</v>
      </c>
    </row>
    <row r="2663" spans="1:2">
      <c r="A2663" s="31">
        <v>36965</v>
      </c>
      <c r="B2663">
        <v>11.696217</v>
      </c>
    </row>
    <row r="2664" spans="1:2">
      <c r="A2664" s="31">
        <v>36966</v>
      </c>
      <c r="B2664">
        <v>11.234826</v>
      </c>
    </row>
    <row r="2665" spans="1:2">
      <c r="A2665" s="31">
        <v>36969</v>
      </c>
      <c r="B2665">
        <v>11.51166</v>
      </c>
    </row>
    <row r="2666" spans="1:2">
      <c r="A2666" s="31">
        <v>36970</v>
      </c>
      <c r="B2666">
        <v>11.250207</v>
      </c>
    </row>
    <row r="2667" spans="1:2">
      <c r="A2667" s="31">
        <v>36971</v>
      </c>
      <c r="B2667">
        <v>11.373243</v>
      </c>
    </row>
    <row r="2668" spans="1:2">
      <c r="A2668" s="31">
        <v>36972</v>
      </c>
      <c r="B2668">
        <v>10.858026</v>
      </c>
    </row>
    <row r="2669" spans="1:2">
      <c r="A2669" s="31">
        <v>36973</v>
      </c>
      <c r="B2669">
        <v>10.488914</v>
      </c>
    </row>
    <row r="2670" spans="1:2">
      <c r="A2670" s="31">
        <v>36976</v>
      </c>
      <c r="B2670">
        <v>10.335117</v>
      </c>
    </row>
    <row r="2671" spans="1:2">
      <c r="A2671" s="31">
        <v>36977</v>
      </c>
      <c r="B2671">
        <v>10.596574</v>
      </c>
    </row>
    <row r="2672" spans="1:2">
      <c r="A2672" s="31">
        <v>36978</v>
      </c>
      <c r="B2672">
        <v>10.75806</v>
      </c>
    </row>
    <row r="2673" spans="1:2">
      <c r="A2673" s="31">
        <v>36979</v>
      </c>
      <c r="B2673">
        <v>10.665781</v>
      </c>
    </row>
    <row r="2674" spans="1:2">
      <c r="A2674" s="31">
        <v>36980</v>
      </c>
      <c r="B2674">
        <v>10.042905</v>
      </c>
    </row>
    <row r="2675" spans="1:2">
      <c r="A2675" s="31">
        <v>36983</v>
      </c>
      <c r="B2675">
        <v>9.381578</v>
      </c>
    </row>
    <row r="2676" spans="1:2">
      <c r="A2676" s="31">
        <v>36984</v>
      </c>
      <c r="B2676">
        <v>9.043227</v>
      </c>
    </row>
    <row r="2677" spans="1:2">
      <c r="A2677" s="31">
        <v>36985</v>
      </c>
      <c r="B2677">
        <v>9.481548</v>
      </c>
    </row>
    <row r="2678" spans="1:2">
      <c r="A2678" s="31">
        <v>36986</v>
      </c>
      <c r="B2678">
        <v>9.481548</v>
      </c>
    </row>
    <row r="2679" spans="1:2">
      <c r="A2679" s="31">
        <v>36987</v>
      </c>
      <c r="B2679">
        <v>9.896798</v>
      </c>
    </row>
    <row r="2680" spans="1:2">
      <c r="A2680" s="31">
        <v>36990</v>
      </c>
      <c r="B2680">
        <v>10.142872</v>
      </c>
    </row>
    <row r="2681" spans="1:2">
      <c r="A2681" s="31">
        <v>36991</v>
      </c>
      <c r="B2681">
        <v>9.866037</v>
      </c>
    </row>
    <row r="2682" spans="1:2">
      <c r="A2682" s="31">
        <v>36992</v>
      </c>
      <c r="B2682">
        <v>9.735312</v>
      </c>
    </row>
    <row r="2683" spans="1:2">
      <c r="A2683" s="31">
        <v>36993</v>
      </c>
      <c r="B2683">
        <v>9.696863</v>
      </c>
    </row>
    <row r="2684" spans="1:2">
      <c r="A2684" s="31">
        <v>36994</v>
      </c>
      <c r="B2684">
        <v>9.696863</v>
      </c>
    </row>
    <row r="2685" spans="1:2">
      <c r="A2685" s="31">
        <v>36997</v>
      </c>
      <c r="B2685">
        <v>9.689172</v>
      </c>
    </row>
    <row r="2686" spans="1:2">
      <c r="A2686" s="31">
        <v>36998</v>
      </c>
      <c r="B2686">
        <v>10.112114</v>
      </c>
    </row>
    <row r="2687" spans="1:2">
      <c r="A2687" s="31">
        <v>36999</v>
      </c>
      <c r="B2687">
        <v>10.627332</v>
      </c>
    </row>
    <row r="2688" spans="1:2">
      <c r="A2688" s="31">
        <v>37000</v>
      </c>
      <c r="B2688">
        <v>10.627332</v>
      </c>
    </row>
    <row r="2689" spans="1:2">
      <c r="A2689" s="31">
        <v>37001</v>
      </c>
      <c r="B2689">
        <v>10.265909</v>
      </c>
    </row>
    <row r="2690" spans="1:2">
      <c r="A2690" s="31">
        <v>37004</v>
      </c>
      <c r="B2690">
        <v>10.550434</v>
      </c>
    </row>
    <row r="2691" spans="1:2">
      <c r="A2691" s="31">
        <v>37005</v>
      </c>
      <c r="B2691">
        <v>11.134859</v>
      </c>
    </row>
    <row r="2692" spans="1:2">
      <c r="A2692" s="31">
        <v>37006</v>
      </c>
      <c r="B2692">
        <v>11.396313</v>
      </c>
    </row>
    <row r="2693" spans="1:2">
      <c r="A2693" s="31">
        <v>37007</v>
      </c>
      <c r="B2693">
        <v>11.5578</v>
      </c>
    </row>
    <row r="2694" spans="1:2">
      <c r="A2694" s="31">
        <v>37008</v>
      </c>
      <c r="B2694">
        <v>11.042583</v>
      </c>
    </row>
    <row r="2695" spans="1:2">
      <c r="A2695" s="31">
        <v>37011</v>
      </c>
      <c r="B2695">
        <v>11.627008</v>
      </c>
    </row>
    <row r="2696" spans="1:2">
      <c r="A2696" s="31">
        <v>37012</v>
      </c>
      <c r="B2696">
        <v>11.627008</v>
      </c>
    </row>
    <row r="2697" spans="1:2">
      <c r="A2697" s="31">
        <v>37013</v>
      </c>
      <c r="B2697">
        <v>11.496283</v>
      </c>
    </row>
    <row r="2698" spans="1:2">
      <c r="A2698" s="31">
        <v>37014</v>
      </c>
      <c r="B2698">
        <v>11.211758</v>
      </c>
    </row>
    <row r="2699" spans="1:2">
      <c r="A2699" s="31">
        <v>37015</v>
      </c>
      <c r="B2699">
        <v>11.457831</v>
      </c>
    </row>
    <row r="2700" spans="1:2">
      <c r="A2700" s="31">
        <v>37018</v>
      </c>
      <c r="B2700">
        <v>11.296346</v>
      </c>
    </row>
    <row r="2701" spans="1:2">
      <c r="A2701" s="31">
        <v>37019</v>
      </c>
      <c r="B2701">
        <v>11.51166</v>
      </c>
    </row>
    <row r="2702" spans="1:2">
      <c r="A2702" s="31">
        <v>37020</v>
      </c>
      <c r="B2702">
        <v>11.726974</v>
      </c>
    </row>
    <row r="2703" spans="1:2">
      <c r="A2703" s="31">
        <v>37021</v>
      </c>
      <c r="B2703">
        <v>11.888461</v>
      </c>
    </row>
    <row r="2704" spans="1:2">
      <c r="A2704" s="31">
        <v>37022</v>
      </c>
      <c r="B2704">
        <v>11.580869</v>
      </c>
    </row>
    <row r="2705" spans="1:2">
      <c r="A2705" s="31">
        <v>37025</v>
      </c>
      <c r="B2705">
        <v>11.53473</v>
      </c>
    </row>
    <row r="2706" spans="1:2">
      <c r="A2706" s="31">
        <v>37026</v>
      </c>
      <c r="B2706">
        <v>11.404003</v>
      </c>
    </row>
    <row r="2707" spans="1:2">
      <c r="A2707" s="31">
        <v>37027</v>
      </c>
      <c r="B2707">
        <v>12.172984</v>
      </c>
    </row>
    <row r="2708" spans="1:2">
      <c r="A2708" s="31">
        <v>37028</v>
      </c>
      <c r="B2708">
        <v>12.711272</v>
      </c>
    </row>
    <row r="2709" spans="1:2">
      <c r="A2709" s="31">
        <v>37029</v>
      </c>
      <c r="B2709">
        <v>12.703582</v>
      </c>
    </row>
    <row r="2710" spans="1:2">
      <c r="A2710" s="31">
        <v>37032</v>
      </c>
      <c r="B2710">
        <v>12.649753</v>
      </c>
    </row>
    <row r="2711" spans="1:2">
      <c r="A2711" s="31">
        <v>37033</v>
      </c>
      <c r="B2711">
        <v>12.465199</v>
      </c>
    </row>
    <row r="2712" spans="1:2">
      <c r="A2712" s="31">
        <v>37034</v>
      </c>
      <c r="B2712">
        <v>12.411368</v>
      </c>
    </row>
    <row r="2713" spans="1:2">
      <c r="A2713" s="31">
        <v>37035</v>
      </c>
      <c r="B2713">
        <v>12.488267</v>
      </c>
    </row>
    <row r="2714" spans="1:2">
      <c r="A2714" s="31">
        <v>37036</v>
      </c>
      <c r="B2714">
        <v>12.126846</v>
      </c>
    </row>
    <row r="2715" spans="1:2">
      <c r="A2715" s="31">
        <v>37039</v>
      </c>
      <c r="B2715">
        <v>12.349852</v>
      </c>
    </row>
    <row r="2716" spans="1:2">
      <c r="A2716" s="31">
        <v>37040</v>
      </c>
      <c r="B2716">
        <v>12.903518</v>
      </c>
    </row>
    <row r="2717" spans="1:2">
      <c r="A2717" s="31">
        <v>37041</v>
      </c>
      <c r="B2717">
        <v>13.011177</v>
      </c>
    </row>
    <row r="2718" spans="1:2">
      <c r="A2718" s="31">
        <v>37042</v>
      </c>
      <c r="B2718">
        <v>12.649753</v>
      </c>
    </row>
    <row r="2719" spans="1:2">
      <c r="A2719" s="31">
        <v>37043</v>
      </c>
      <c r="B2719">
        <v>12.403679</v>
      </c>
    </row>
    <row r="2720" spans="1:2">
      <c r="A2720" s="31">
        <v>37046</v>
      </c>
      <c r="B2720">
        <v>12.180674</v>
      </c>
    </row>
    <row r="2721" spans="1:2">
      <c r="A2721" s="31">
        <v>37047</v>
      </c>
      <c r="B2721">
        <v>12.065327</v>
      </c>
    </row>
    <row r="2722" spans="1:2">
      <c r="A2722" s="31">
        <v>37048</v>
      </c>
      <c r="B2722">
        <v>11.842321</v>
      </c>
    </row>
    <row r="2723" spans="1:2">
      <c r="A2723" s="31">
        <v>37049</v>
      </c>
      <c r="B2723">
        <v>11.365555</v>
      </c>
    </row>
    <row r="2724" spans="1:2">
      <c r="A2724" s="31">
        <v>37050</v>
      </c>
      <c r="B2724">
        <v>11.603936</v>
      </c>
    </row>
    <row r="2725" spans="1:2">
      <c r="A2725" s="31">
        <v>37053</v>
      </c>
      <c r="B2725">
        <v>11.450142</v>
      </c>
    </row>
    <row r="2726" spans="1:2">
      <c r="A2726" s="31">
        <v>37054</v>
      </c>
      <c r="B2726">
        <v>11.442453</v>
      </c>
    </row>
    <row r="2727" spans="1:2">
      <c r="A2727" s="31">
        <v>37055</v>
      </c>
      <c r="B2727">
        <v>11.273276</v>
      </c>
    </row>
    <row r="2728" spans="1:2">
      <c r="A2728" s="31">
        <v>37056</v>
      </c>
      <c r="B2728">
        <v>10.996444</v>
      </c>
    </row>
    <row r="2729" spans="1:2">
      <c r="A2729" s="31">
        <v>37057</v>
      </c>
      <c r="B2729">
        <v>10.519672</v>
      </c>
    </row>
    <row r="2730" spans="1:2">
      <c r="A2730" s="31">
        <v>37060</v>
      </c>
      <c r="B2730">
        <v>10.496604</v>
      </c>
    </row>
    <row r="2731" spans="1:2">
      <c r="A2731" s="31">
        <v>37061</v>
      </c>
      <c r="B2731">
        <v>10.042905</v>
      </c>
    </row>
    <row r="2732" spans="1:2">
      <c r="A2732" s="31">
        <v>37062</v>
      </c>
      <c r="B2732">
        <v>10.142872</v>
      </c>
    </row>
    <row r="2733" spans="1:2">
      <c r="A2733" s="31">
        <v>37063</v>
      </c>
      <c r="B2733">
        <v>9.88142</v>
      </c>
    </row>
    <row r="2734" spans="1:2">
      <c r="A2734" s="31">
        <v>37064</v>
      </c>
      <c r="B2734">
        <v>9.404651</v>
      </c>
    </row>
    <row r="2735" spans="1:2">
      <c r="A2735" s="31">
        <v>37067</v>
      </c>
      <c r="B2735">
        <v>9.050919</v>
      </c>
    </row>
    <row r="2736" spans="1:2">
      <c r="A2736" s="31">
        <v>37068</v>
      </c>
      <c r="B2736">
        <v>9.296992</v>
      </c>
    </row>
    <row r="2737" spans="1:2">
      <c r="A2737" s="31">
        <v>37069</v>
      </c>
      <c r="B2737">
        <v>9.589205</v>
      </c>
    </row>
    <row r="2738" spans="1:2">
      <c r="A2738" s="31">
        <v>37070</v>
      </c>
      <c r="B2738">
        <v>9.643035</v>
      </c>
    </row>
    <row r="2739" spans="1:2">
      <c r="A2739" s="31">
        <v>37071</v>
      </c>
      <c r="B2739">
        <v>9.596897</v>
      </c>
    </row>
    <row r="2740" spans="1:2">
      <c r="A2740" s="31">
        <v>37074</v>
      </c>
      <c r="B2740">
        <v>9.789141</v>
      </c>
    </row>
    <row r="2741" spans="1:2">
      <c r="A2741" s="31">
        <v>37075</v>
      </c>
      <c r="B2741">
        <v>9.304683</v>
      </c>
    </row>
    <row r="2742" spans="1:2">
      <c r="A2742" s="31">
        <v>37076</v>
      </c>
      <c r="B2742">
        <v>9.273922</v>
      </c>
    </row>
    <row r="2743" spans="1:2">
      <c r="A2743" s="31">
        <v>37077</v>
      </c>
      <c r="B2743">
        <v>9.904487</v>
      </c>
    </row>
    <row r="2744" spans="1:2">
      <c r="A2744" s="31">
        <v>37078</v>
      </c>
      <c r="B2744">
        <v>9.927559</v>
      </c>
    </row>
    <row r="2745" spans="1:2">
      <c r="A2745" s="31">
        <v>37081</v>
      </c>
      <c r="B2745">
        <v>10.358187</v>
      </c>
    </row>
    <row r="2746" spans="1:2">
      <c r="A2746" s="31">
        <v>37082</v>
      </c>
      <c r="B2746">
        <v>11.08872</v>
      </c>
    </row>
    <row r="2747" spans="1:2">
      <c r="A2747" s="31">
        <v>37083</v>
      </c>
      <c r="B2747">
        <v>11.51166</v>
      </c>
    </row>
    <row r="2748" spans="1:2">
      <c r="A2748" s="31">
        <v>37084</v>
      </c>
      <c r="B2748">
        <v>11.411693</v>
      </c>
    </row>
    <row r="2749" spans="1:2">
      <c r="A2749" s="31">
        <v>37085</v>
      </c>
      <c r="B2749">
        <v>10.773439</v>
      </c>
    </row>
    <row r="2750" spans="1:2">
      <c r="A2750" s="31">
        <v>37088</v>
      </c>
      <c r="B2750">
        <v>10.588881</v>
      </c>
    </row>
    <row r="2751" spans="1:2">
      <c r="A2751" s="31">
        <v>37089</v>
      </c>
      <c r="B2751">
        <v>10.811888</v>
      </c>
    </row>
    <row r="2752" spans="1:2">
      <c r="A2752" s="31">
        <v>37090</v>
      </c>
      <c r="B2752">
        <v>10.919544</v>
      </c>
    </row>
    <row r="2753" spans="1:2">
      <c r="A2753" s="31">
        <v>37091</v>
      </c>
      <c r="B2753">
        <v>10.873405</v>
      </c>
    </row>
    <row r="2754" spans="1:2">
      <c r="A2754" s="31">
        <v>37092</v>
      </c>
      <c r="B2754">
        <v>10.965683</v>
      </c>
    </row>
    <row r="2755" spans="1:2">
      <c r="A2755" s="31">
        <v>37095</v>
      </c>
      <c r="B2755">
        <v>10.750366</v>
      </c>
    </row>
    <row r="2756" spans="1:2">
      <c r="A2756" s="31">
        <v>37096</v>
      </c>
      <c r="B2756">
        <v>11.911532</v>
      </c>
    </row>
    <row r="2757" spans="1:2">
      <c r="A2757" s="31">
        <v>37097</v>
      </c>
      <c r="B2757">
        <v>11.473208</v>
      </c>
    </row>
    <row r="2758" spans="1:2">
      <c r="A2758" s="31">
        <v>37098</v>
      </c>
      <c r="B2758">
        <v>11.457831</v>
      </c>
    </row>
    <row r="2759" spans="1:2">
      <c r="A2759" s="31">
        <v>37099</v>
      </c>
      <c r="B2759">
        <v>10.711919</v>
      </c>
    </row>
    <row r="2760" spans="1:2">
      <c r="A2760" s="31">
        <v>37102</v>
      </c>
      <c r="B2760">
        <v>10.142872</v>
      </c>
    </row>
    <row r="2761" spans="1:2">
      <c r="A2761" s="31">
        <v>37103</v>
      </c>
      <c r="B2761">
        <v>10.873405</v>
      </c>
    </row>
    <row r="2762" spans="1:2">
      <c r="A2762" s="31">
        <v>37104</v>
      </c>
      <c r="B2762">
        <v>10.60426</v>
      </c>
    </row>
    <row r="2763" spans="1:2">
      <c r="A2763" s="31">
        <v>37105</v>
      </c>
      <c r="B2763">
        <v>10.742681</v>
      </c>
    </row>
    <row r="2764" spans="1:2">
      <c r="A2764" s="31">
        <v>37106</v>
      </c>
      <c r="B2764">
        <v>10.673469</v>
      </c>
    </row>
    <row r="2765" spans="1:2">
      <c r="A2765" s="31">
        <v>37109</v>
      </c>
      <c r="B2765">
        <v>11.011822</v>
      </c>
    </row>
    <row r="2766" spans="1:2">
      <c r="A2766" s="31">
        <v>37110</v>
      </c>
      <c r="B2766">
        <v>11.380933</v>
      </c>
    </row>
    <row r="2767" spans="1:2">
      <c r="A2767" s="31">
        <v>37111</v>
      </c>
      <c r="B2767">
        <v>11.50397</v>
      </c>
    </row>
    <row r="2768" spans="1:2">
      <c r="A2768" s="31">
        <v>37112</v>
      </c>
      <c r="B2768">
        <v>11.5578</v>
      </c>
    </row>
    <row r="2769" spans="1:2">
      <c r="A2769" s="31">
        <v>37113</v>
      </c>
      <c r="B2769">
        <v>11.765425</v>
      </c>
    </row>
    <row r="2770" spans="1:2">
      <c r="A2770" s="31">
        <v>37116</v>
      </c>
      <c r="B2770">
        <v>12.119156</v>
      </c>
    </row>
    <row r="2771" spans="1:2">
      <c r="A2771" s="31">
        <v>37117</v>
      </c>
      <c r="B2771">
        <v>12.272954</v>
      </c>
    </row>
    <row r="2772" spans="1:2">
      <c r="A2772" s="31">
        <v>37118</v>
      </c>
      <c r="B2772">
        <v>12.272954</v>
      </c>
    </row>
    <row r="2773" spans="1:2">
      <c r="A2773" s="31">
        <v>37119</v>
      </c>
      <c r="B2773">
        <v>12.711272</v>
      </c>
    </row>
    <row r="2774" spans="1:2">
      <c r="A2774" s="31">
        <v>37120</v>
      </c>
      <c r="B2774">
        <v>12.549788</v>
      </c>
    </row>
    <row r="2775" spans="1:2">
      <c r="A2775" s="31">
        <v>37123</v>
      </c>
      <c r="B2775">
        <v>11.934601</v>
      </c>
    </row>
    <row r="2776" spans="1:2">
      <c r="A2776" s="31">
        <v>37124</v>
      </c>
      <c r="B2776">
        <v>11.357864</v>
      </c>
    </row>
    <row r="2777" spans="1:2">
      <c r="A2777" s="31">
        <v>37125</v>
      </c>
      <c r="B2777">
        <v>11.357864</v>
      </c>
    </row>
    <row r="2778" spans="1:2">
      <c r="A2778" s="31">
        <v>37126</v>
      </c>
      <c r="B2778">
        <v>11.5578</v>
      </c>
    </row>
    <row r="2779" spans="1:2">
      <c r="A2779" s="31">
        <v>37127</v>
      </c>
      <c r="B2779">
        <v>11.50397</v>
      </c>
    </row>
    <row r="2780" spans="1:2">
      <c r="A2780" s="31">
        <v>37130</v>
      </c>
      <c r="B2780">
        <v>11.803873</v>
      </c>
    </row>
    <row r="2781" spans="1:2">
      <c r="A2781" s="31">
        <v>37131</v>
      </c>
      <c r="B2781">
        <v>11.250207</v>
      </c>
    </row>
    <row r="2782" spans="1:2">
      <c r="A2782" s="31">
        <v>37132</v>
      </c>
      <c r="B2782">
        <v>11.550112</v>
      </c>
    </row>
    <row r="2783" spans="1:2">
      <c r="A2783" s="31">
        <v>37133</v>
      </c>
      <c r="B2783">
        <v>11.51166</v>
      </c>
    </row>
    <row r="2784" spans="1:2">
      <c r="A2784" s="31">
        <v>37134</v>
      </c>
      <c r="B2784">
        <v>11.611628</v>
      </c>
    </row>
    <row r="2785" spans="1:2">
      <c r="A2785" s="31">
        <v>37137</v>
      </c>
      <c r="B2785">
        <v>11.665458</v>
      </c>
    </row>
    <row r="2786" spans="1:2">
      <c r="A2786" s="31">
        <v>37138</v>
      </c>
      <c r="B2786">
        <v>11.834632</v>
      </c>
    </row>
    <row r="2787" spans="1:2">
      <c r="A2787" s="31">
        <v>37139</v>
      </c>
      <c r="B2787">
        <v>11.765425</v>
      </c>
    </row>
    <row r="2788" spans="1:2">
      <c r="A2788" s="31">
        <v>37140</v>
      </c>
      <c r="B2788">
        <v>11.619317</v>
      </c>
    </row>
    <row r="2789" spans="1:2">
      <c r="A2789" s="31">
        <v>37141</v>
      </c>
      <c r="B2789">
        <v>11.473208</v>
      </c>
    </row>
    <row r="2790" spans="1:2">
      <c r="A2790" s="31">
        <v>37144</v>
      </c>
      <c r="B2790">
        <v>11.50397</v>
      </c>
    </row>
    <row r="2791" spans="1:2">
      <c r="A2791" s="31">
        <v>37145</v>
      </c>
      <c r="B2791">
        <v>11.51166</v>
      </c>
    </row>
    <row r="2792" spans="1:2">
      <c r="A2792" s="31">
        <v>37146</v>
      </c>
      <c r="B2792">
        <v>10.742681</v>
      </c>
    </row>
    <row r="2793" spans="1:2">
      <c r="A2793" s="31">
        <v>37147</v>
      </c>
      <c r="B2793">
        <v>10.904166</v>
      </c>
    </row>
    <row r="2794" spans="1:2">
      <c r="A2794" s="31">
        <v>37148</v>
      </c>
      <c r="B2794">
        <v>10.319739</v>
      </c>
    </row>
    <row r="2795" spans="1:2">
      <c r="A2795" s="31">
        <v>37151</v>
      </c>
      <c r="B2795">
        <v>9.796831</v>
      </c>
    </row>
    <row r="2796" spans="1:2">
      <c r="A2796" s="31">
        <v>37152</v>
      </c>
      <c r="B2796">
        <v>10.042905</v>
      </c>
    </row>
    <row r="2797" spans="1:2">
      <c r="A2797" s="31">
        <v>37153</v>
      </c>
      <c r="B2797">
        <v>10.896474</v>
      </c>
    </row>
    <row r="2798" spans="1:2">
      <c r="A2798" s="31">
        <v>37154</v>
      </c>
      <c r="B2798">
        <v>10.919544</v>
      </c>
    </row>
    <row r="2799" spans="1:2">
      <c r="A2799" s="31">
        <v>37155</v>
      </c>
      <c r="B2799">
        <v>10.60426</v>
      </c>
    </row>
    <row r="2800" spans="1:2">
      <c r="A2800" s="31">
        <v>37158</v>
      </c>
      <c r="B2800">
        <v>10.565813</v>
      </c>
    </row>
    <row r="2801" spans="1:2">
      <c r="A2801" s="31">
        <v>37159</v>
      </c>
      <c r="B2801">
        <v>10.927234</v>
      </c>
    </row>
    <row r="2802" spans="1:2">
      <c r="A2802" s="31">
        <v>37160</v>
      </c>
      <c r="B2802">
        <v>10.734987</v>
      </c>
    </row>
    <row r="2803" spans="1:2">
      <c r="A2803" s="31">
        <v>37161</v>
      </c>
      <c r="B2803">
        <v>10.488914</v>
      </c>
    </row>
    <row r="2804" spans="1:2">
      <c r="A2804" s="31">
        <v>37162</v>
      </c>
      <c r="B2804">
        <v>10.61964</v>
      </c>
    </row>
    <row r="2805" spans="1:2">
      <c r="A2805" s="31">
        <v>37165</v>
      </c>
      <c r="B2805">
        <v>10.358187</v>
      </c>
    </row>
    <row r="2806" spans="1:2">
      <c r="A2806" s="31">
        <v>37166</v>
      </c>
      <c r="B2806">
        <v>10.358187</v>
      </c>
    </row>
    <row r="2807" spans="1:2">
      <c r="A2807" s="31">
        <v>37167</v>
      </c>
      <c r="B2807">
        <v>10.842647</v>
      </c>
    </row>
    <row r="2808" spans="1:2">
      <c r="A2808" s="31">
        <v>37168</v>
      </c>
      <c r="B2808">
        <v>10.573503</v>
      </c>
    </row>
    <row r="2809" spans="1:2">
      <c r="A2809" s="31">
        <v>37169</v>
      </c>
      <c r="B2809">
        <v>10.811888</v>
      </c>
    </row>
    <row r="2810" spans="1:2">
      <c r="A2810" s="31">
        <v>37172</v>
      </c>
      <c r="B2810">
        <v>10.734987</v>
      </c>
    </row>
    <row r="2811" spans="1:2">
      <c r="A2811" s="31">
        <v>37173</v>
      </c>
      <c r="B2811">
        <v>10.734987</v>
      </c>
    </row>
    <row r="2812" spans="1:2">
      <c r="A2812" s="31">
        <v>37174</v>
      </c>
      <c r="B2812">
        <v>10.504293</v>
      </c>
    </row>
    <row r="2813" spans="1:2">
      <c r="A2813" s="31">
        <v>37175</v>
      </c>
      <c r="B2813">
        <v>10.765747</v>
      </c>
    </row>
    <row r="2814" spans="1:2">
      <c r="A2814" s="31">
        <v>37176</v>
      </c>
      <c r="B2814">
        <v>10.942613</v>
      </c>
    </row>
    <row r="2815" spans="1:2">
      <c r="A2815" s="31">
        <v>37179</v>
      </c>
      <c r="B2815">
        <v>11.334794</v>
      </c>
    </row>
    <row r="2816" spans="1:2">
      <c r="A2816" s="31">
        <v>37180</v>
      </c>
      <c r="B2816">
        <v>11.757733</v>
      </c>
    </row>
    <row r="2817" spans="1:2">
      <c r="A2817" s="31">
        <v>37181</v>
      </c>
      <c r="B2817">
        <v>11.711596</v>
      </c>
    </row>
    <row r="2818" spans="1:2">
      <c r="A2818" s="31">
        <v>37182</v>
      </c>
      <c r="B2818">
        <v>11.64239</v>
      </c>
    </row>
    <row r="2819" spans="1:2">
      <c r="A2819" s="31">
        <v>37183</v>
      </c>
      <c r="B2819">
        <v>11.803873</v>
      </c>
    </row>
    <row r="2820" spans="1:2">
      <c r="A2820" s="31">
        <v>37186</v>
      </c>
      <c r="B2820">
        <v>12.988108</v>
      </c>
    </row>
    <row r="2821" spans="1:2">
      <c r="A2821" s="31">
        <v>37187</v>
      </c>
      <c r="B2821">
        <v>13.334148</v>
      </c>
    </row>
    <row r="2822" spans="1:2">
      <c r="A2822" s="31">
        <v>37188</v>
      </c>
      <c r="B2822">
        <v>12.3883</v>
      </c>
    </row>
    <row r="2823" spans="1:2">
      <c r="A2823" s="31">
        <v>37189</v>
      </c>
      <c r="B2823">
        <v>12.634373</v>
      </c>
    </row>
    <row r="2824" spans="1:2">
      <c r="A2824" s="31">
        <v>37190</v>
      </c>
      <c r="B2824">
        <v>12.634373</v>
      </c>
    </row>
    <row r="2825" spans="1:2">
      <c r="A2825" s="31">
        <v>37193</v>
      </c>
      <c r="B2825">
        <v>12.718962</v>
      </c>
    </row>
    <row r="2826" spans="1:2">
      <c r="A2826" s="31">
        <v>37194</v>
      </c>
      <c r="B2826">
        <v>12.303711</v>
      </c>
    </row>
    <row r="2827" spans="1:2">
      <c r="A2827" s="31">
        <v>37195</v>
      </c>
      <c r="B2827">
        <v>13.041935</v>
      </c>
    </row>
    <row r="2828" spans="1:2">
      <c r="A2828" s="31">
        <v>37196</v>
      </c>
      <c r="B2828">
        <v>12.872757</v>
      </c>
    </row>
    <row r="2829" spans="1:2">
      <c r="A2829" s="31">
        <v>37197</v>
      </c>
      <c r="B2829">
        <v>12.788171</v>
      </c>
    </row>
    <row r="2830" spans="1:2">
      <c r="A2830" s="31">
        <v>37200</v>
      </c>
      <c r="B2830">
        <v>12.426751</v>
      </c>
    </row>
    <row r="2831" spans="1:2">
      <c r="A2831" s="31">
        <v>37201</v>
      </c>
      <c r="B2831">
        <v>12.788171</v>
      </c>
    </row>
    <row r="2832" spans="1:2">
      <c r="A2832" s="31">
        <v>37202</v>
      </c>
      <c r="B2832">
        <v>12.80355</v>
      </c>
    </row>
    <row r="2833" spans="1:2">
      <c r="A2833" s="31">
        <v>37203</v>
      </c>
      <c r="B2833">
        <v>13.364905</v>
      </c>
    </row>
    <row r="2834" spans="1:2">
      <c r="A2834" s="31">
        <v>37204</v>
      </c>
      <c r="B2834">
        <v>14.049302</v>
      </c>
    </row>
    <row r="2835" spans="1:2">
      <c r="A2835" s="31">
        <v>37207</v>
      </c>
      <c r="B2835">
        <v>13.718641</v>
      </c>
    </row>
    <row r="2836" spans="1:2">
      <c r="A2836" s="31">
        <v>37208</v>
      </c>
      <c r="B2836">
        <v>13.795538</v>
      </c>
    </row>
    <row r="2837" spans="1:2">
      <c r="A2837" s="31">
        <v>37209</v>
      </c>
      <c r="B2837">
        <v>14.441483</v>
      </c>
    </row>
    <row r="2838" spans="1:2">
      <c r="A2838" s="31">
        <v>37210</v>
      </c>
      <c r="B2838">
        <v>14.487618</v>
      </c>
    </row>
    <row r="2839" spans="1:2">
      <c r="A2839" s="31">
        <v>37211</v>
      </c>
      <c r="B2839">
        <v>14.487618</v>
      </c>
    </row>
    <row r="2840" spans="1:2">
      <c r="A2840" s="31">
        <v>37214</v>
      </c>
      <c r="B2840">
        <v>15.556505</v>
      </c>
    </row>
    <row r="2841" spans="1:2">
      <c r="A2841" s="31">
        <v>37215</v>
      </c>
      <c r="B2841">
        <v>15.241222</v>
      </c>
    </row>
    <row r="2842" spans="1:2">
      <c r="A2842" s="31">
        <v>37216</v>
      </c>
      <c r="B2842">
        <v>15.579575</v>
      </c>
    </row>
    <row r="2843" spans="1:2">
      <c r="A2843" s="31">
        <v>37217</v>
      </c>
      <c r="B2843">
        <v>15.948689</v>
      </c>
    </row>
    <row r="2844" spans="1:2">
      <c r="A2844" s="31">
        <v>37218</v>
      </c>
      <c r="B2844">
        <v>15.871788</v>
      </c>
    </row>
    <row r="2845" spans="1:2">
      <c r="A2845" s="31">
        <v>37221</v>
      </c>
      <c r="B2845">
        <v>15.641095</v>
      </c>
    </row>
    <row r="2846" spans="1:2">
      <c r="A2846" s="31">
        <v>37222</v>
      </c>
      <c r="B2846">
        <v>15.371954</v>
      </c>
    </row>
    <row r="2847" spans="1:2">
      <c r="A2847" s="31">
        <v>37223</v>
      </c>
      <c r="B2847">
        <v>15.748755</v>
      </c>
    </row>
    <row r="2848" spans="1:2">
      <c r="A2848" s="31">
        <v>37224</v>
      </c>
      <c r="B2848">
        <v>16.056343</v>
      </c>
    </row>
    <row r="2849" spans="1:2">
      <c r="A2849" s="31">
        <v>37225</v>
      </c>
      <c r="B2849">
        <v>16.056343</v>
      </c>
    </row>
    <row r="2850" spans="1:2">
      <c r="A2850" s="31">
        <v>37228</v>
      </c>
      <c r="B2850">
        <v>16.402388</v>
      </c>
    </row>
    <row r="2851" spans="1:2">
      <c r="A2851" s="31">
        <v>37229</v>
      </c>
      <c r="B2851">
        <v>17.002192</v>
      </c>
    </row>
    <row r="2852" spans="1:2">
      <c r="A2852" s="31">
        <v>37230</v>
      </c>
      <c r="B2852">
        <v>16.579252</v>
      </c>
    </row>
    <row r="2853" spans="1:2">
      <c r="A2853" s="31">
        <v>37231</v>
      </c>
      <c r="B2853">
        <v>16.586943</v>
      </c>
    </row>
    <row r="2854" spans="1:2">
      <c r="A2854" s="31">
        <v>37232</v>
      </c>
      <c r="B2854">
        <v>15.710301</v>
      </c>
    </row>
    <row r="2855" spans="1:2">
      <c r="A2855" s="31">
        <v>37235</v>
      </c>
      <c r="B2855">
        <v>15.764129</v>
      </c>
    </row>
    <row r="2856" spans="1:2">
      <c r="A2856" s="31">
        <v>37236</v>
      </c>
      <c r="B2856">
        <v>16.210142</v>
      </c>
    </row>
    <row r="2857" spans="1:2">
      <c r="A2857" s="31">
        <v>37237</v>
      </c>
      <c r="B2857">
        <v>16.325489</v>
      </c>
    </row>
    <row r="2858" spans="1:2">
      <c r="A2858" s="31">
        <v>37238</v>
      </c>
      <c r="B2858">
        <v>15.610332</v>
      </c>
    </row>
    <row r="2859" spans="1:2">
      <c r="A2859" s="31">
        <v>37239</v>
      </c>
      <c r="B2859">
        <v>15.979445</v>
      </c>
    </row>
    <row r="2860" spans="1:2">
      <c r="A2860" s="31">
        <v>37242</v>
      </c>
      <c r="B2860">
        <v>15.979445</v>
      </c>
    </row>
    <row r="2861" spans="1:2">
      <c r="A2861" s="31">
        <v>37243</v>
      </c>
      <c r="B2861">
        <v>16.387011</v>
      </c>
    </row>
    <row r="2862" spans="1:2">
      <c r="A2862" s="31">
        <v>37244</v>
      </c>
      <c r="B2862">
        <v>15.610332</v>
      </c>
    </row>
    <row r="2863" spans="1:2">
      <c r="A2863" s="31">
        <v>37245</v>
      </c>
      <c r="B2863">
        <v>15.133565</v>
      </c>
    </row>
    <row r="2864" spans="1:2">
      <c r="A2864" s="31">
        <v>37246</v>
      </c>
      <c r="B2864">
        <v>14.995149</v>
      </c>
    </row>
    <row r="2865" spans="1:2">
      <c r="A2865" s="31">
        <v>37249</v>
      </c>
      <c r="B2865">
        <v>14.741385</v>
      </c>
    </row>
    <row r="2866" spans="1:2">
      <c r="A2866" s="31">
        <v>37250</v>
      </c>
      <c r="B2866">
        <v>14.741385</v>
      </c>
    </row>
    <row r="2867" spans="1:2">
      <c r="A2867" s="31">
        <v>37251</v>
      </c>
      <c r="B2867">
        <v>14.825971</v>
      </c>
    </row>
    <row r="2868" spans="1:2">
      <c r="A2868" s="31">
        <v>37252</v>
      </c>
      <c r="B2868">
        <v>14.541451</v>
      </c>
    </row>
    <row r="2869" spans="1:2">
      <c r="A2869" s="31">
        <v>37253</v>
      </c>
      <c r="B2869">
        <v>14.841352</v>
      </c>
    </row>
    <row r="2870" spans="1:2">
      <c r="A2870" s="31">
        <v>37256</v>
      </c>
      <c r="B2870">
        <v>15.356572</v>
      </c>
    </row>
    <row r="2871" spans="1:2">
      <c r="A2871" s="31">
        <v>37257</v>
      </c>
      <c r="B2871">
        <v>15.494986</v>
      </c>
    </row>
    <row r="2872" spans="1:2">
      <c r="A2872" s="31">
        <v>37258</v>
      </c>
      <c r="B2872">
        <v>15.256598</v>
      </c>
    </row>
    <row r="2873" spans="1:2">
      <c r="A2873" s="31">
        <v>37259</v>
      </c>
      <c r="B2873">
        <v>15.464229</v>
      </c>
    </row>
    <row r="2874" spans="1:2">
      <c r="A2874" s="31">
        <v>37260</v>
      </c>
      <c r="B2874">
        <v>15.571885</v>
      </c>
    </row>
    <row r="2875" spans="1:2">
      <c r="A2875" s="31">
        <v>37263</v>
      </c>
      <c r="B2875">
        <v>15.325812</v>
      </c>
    </row>
    <row r="2876" spans="1:2">
      <c r="A2876" s="31">
        <v>37264</v>
      </c>
      <c r="B2876">
        <v>15.310431</v>
      </c>
    </row>
    <row r="2877" spans="1:2">
      <c r="A2877" s="31">
        <v>37265</v>
      </c>
      <c r="B2877">
        <v>15.610332</v>
      </c>
    </row>
    <row r="2878" spans="1:2">
      <c r="A2878" s="31">
        <v>37266</v>
      </c>
      <c r="B2878">
        <v>16.402388</v>
      </c>
    </row>
    <row r="2879" spans="1:2">
      <c r="A2879" s="31">
        <v>37267</v>
      </c>
      <c r="B2879">
        <v>17.1483</v>
      </c>
    </row>
    <row r="2880" spans="1:2">
      <c r="A2880" s="31">
        <v>37270</v>
      </c>
      <c r="B2880">
        <v>18.032623</v>
      </c>
    </row>
    <row r="2881" spans="1:2">
      <c r="A2881" s="31">
        <v>37271</v>
      </c>
      <c r="B2881">
        <v>17.832695</v>
      </c>
    </row>
    <row r="2882" spans="1:2">
      <c r="A2882" s="31">
        <v>37272</v>
      </c>
      <c r="B2882">
        <v>19.132273</v>
      </c>
    </row>
    <row r="2883" spans="1:2">
      <c r="A2883" s="31">
        <v>37273</v>
      </c>
      <c r="B2883">
        <v>20.101191</v>
      </c>
    </row>
    <row r="2884" spans="1:2">
      <c r="A2884" s="31">
        <v>37274</v>
      </c>
      <c r="B2884">
        <v>19.562902</v>
      </c>
    </row>
    <row r="2885" spans="1:2">
      <c r="A2885" s="31">
        <v>37277</v>
      </c>
      <c r="B2885">
        <v>17.932661</v>
      </c>
    </row>
    <row r="2886" spans="1:2">
      <c r="A2886" s="31">
        <v>37278</v>
      </c>
      <c r="B2886">
        <v>18.563229</v>
      </c>
    </row>
    <row r="2887" spans="1:2">
      <c r="A2887" s="31">
        <v>37279</v>
      </c>
      <c r="B2887">
        <v>19.086134</v>
      </c>
    </row>
    <row r="2888" spans="1:2">
      <c r="A2888" s="31">
        <v>37280</v>
      </c>
      <c r="B2888">
        <v>18.670881</v>
      </c>
    </row>
    <row r="2889" spans="1:2">
      <c r="A2889" s="31">
        <v>37281</v>
      </c>
      <c r="B2889">
        <v>18.717022</v>
      </c>
    </row>
    <row r="2890" spans="1:2">
      <c r="A2890" s="31">
        <v>37284</v>
      </c>
      <c r="B2890">
        <v>17.971111</v>
      </c>
    </row>
    <row r="2891" spans="1:2">
      <c r="A2891" s="31">
        <v>37285</v>
      </c>
      <c r="B2891">
        <v>18.34791</v>
      </c>
    </row>
    <row r="2892" spans="1:2">
      <c r="A2892" s="31">
        <v>37286</v>
      </c>
      <c r="B2892">
        <v>18.532465</v>
      </c>
    </row>
    <row r="2893" spans="1:2">
      <c r="A2893" s="31">
        <v>37287</v>
      </c>
      <c r="B2893">
        <v>19.232239</v>
      </c>
    </row>
    <row r="2894" spans="1:2">
      <c r="A2894" s="31">
        <v>37288</v>
      </c>
      <c r="B2894">
        <v>19.439865</v>
      </c>
    </row>
    <row r="2895" spans="1:2">
      <c r="A2895" s="31">
        <v>37291</v>
      </c>
      <c r="B2895">
        <v>19.609041</v>
      </c>
    </row>
    <row r="2896" spans="1:2">
      <c r="A2896" s="31">
        <v>37292</v>
      </c>
      <c r="B2896">
        <v>19.109201</v>
      </c>
    </row>
    <row r="2897" spans="1:2">
      <c r="A2897" s="31">
        <v>37293</v>
      </c>
      <c r="B2897">
        <v>20.777895</v>
      </c>
    </row>
    <row r="2898" spans="1:2">
      <c r="A2898" s="31">
        <v>37294</v>
      </c>
      <c r="B2898">
        <v>21.393078</v>
      </c>
    </row>
    <row r="2899" spans="1:2">
      <c r="A2899" s="31">
        <v>37295</v>
      </c>
      <c r="B2899">
        <v>20.793272</v>
      </c>
    </row>
    <row r="2900" spans="1:2">
      <c r="A2900" s="31">
        <v>37298</v>
      </c>
      <c r="B2900">
        <v>22.585003</v>
      </c>
    </row>
    <row r="2901" spans="1:2">
      <c r="A2901" s="31">
        <v>37299</v>
      </c>
      <c r="B2901">
        <v>22.323547</v>
      </c>
    </row>
    <row r="2902" spans="1:2">
      <c r="A2902" s="31">
        <v>37300</v>
      </c>
      <c r="B2902">
        <v>21.669916</v>
      </c>
    </row>
    <row r="2903" spans="1:2">
      <c r="A2903" s="31">
        <v>37301</v>
      </c>
      <c r="B2903">
        <v>21.939056</v>
      </c>
    </row>
    <row r="2904" spans="1:2">
      <c r="A2904" s="31">
        <v>37302</v>
      </c>
      <c r="B2904">
        <v>21.377701</v>
      </c>
    </row>
    <row r="2905" spans="1:2">
      <c r="A2905" s="31">
        <v>37305</v>
      </c>
      <c r="B2905">
        <v>21.231594</v>
      </c>
    </row>
    <row r="2906" spans="1:2">
      <c r="A2906" s="31">
        <v>37306</v>
      </c>
      <c r="B2906">
        <v>21.03166</v>
      </c>
    </row>
    <row r="2907" spans="1:2">
      <c r="A2907" s="31">
        <v>37307</v>
      </c>
      <c r="B2907">
        <v>21.077797</v>
      </c>
    </row>
    <row r="2908" spans="1:2">
      <c r="A2908" s="31">
        <v>37308</v>
      </c>
      <c r="B2908">
        <v>21.185452</v>
      </c>
    </row>
    <row r="2909" spans="1:2">
      <c r="A2909" s="31">
        <v>37309</v>
      </c>
      <c r="B2909">
        <v>21.054729</v>
      </c>
    </row>
    <row r="2910" spans="1:2">
      <c r="A2910" s="31">
        <v>37312</v>
      </c>
      <c r="B2910">
        <v>21.723743</v>
      </c>
    </row>
    <row r="2911" spans="1:2">
      <c r="A2911" s="31">
        <v>37313</v>
      </c>
      <c r="B2911">
        <v>22.585003</v>
      </c>
    </row>
    <row r="2912" spans="1:2">
      <c r="A2912" s="31">
        <v>37314</v>
      </c>
      <c r="B2912">
        <v>22.062094</v>
      </c>
    </row>
    <row r="2913" spans="1:2">
      <c r="A2913" s="31">
        <v>37315</v>
      </c>
      <c r="B2913">
        <v>21.746809</v>
      </c>
    </row>
    <row r="2914" spans="1:2">
      <c r="A2914" s="31">
        <v>37316</v>
      </c>
      <c r="B2914">
        <v>22.100542</v>
      </c>
    </row>
    <row r="2915" spans="1:2">
      <c r="A2915" s="31">
        <v>37319</v>
      </c>
      <c r="B2915">
        <v>21.385391</v>
      </c>
    </row>
    <row r="2916" spans="1:2">
      <c r="A2916" s="31">
        <v>37320</v>
      </c>
      <c r="B2916">
        <v>20.20116</v>
      </c>
    </row>
    <row r="2917" spans="1:2">
      <c r="A2917" s="31">
        <v>37321</v>
      </c>
      <c r="B2917">
        <v>19.409103</v>
      </c>
    </row>
    <row r="2918" spans="1:2">
      <c r="A2918" s="31">
        <v>37322</v>
      </c>
      <c r="B2918">
        <v>19.908945</v>
      </c>
    </row>
    <row r="2919" spans="1:2">
      <c r="A2919" s="31">
        <v>37323</v>
      </c>
      <c r="B2919">
        <v>20.52413</v>
      </c>
    </row>
    <row r="2920" spans="1:2">
      <c r="A2920" s="31">
        <v>37326</v>
      </c>
      <c r="B2920">
        <v>20.731752</v>
      </c>
    </row>
    <row r="2921" spans="1:2">
      <c r="A2921" s="31">
        <v>37327</v>
      </c>
      <c r="B2921">
        <v>19.955084</v>
      </c>
    </row>
    <row r="2922" spans="1:2">
      <c r="A2922" s="31">
        <v>37328</v>
      </c>
      <c r="B2922">
        <v>20.047361</v>
      </c>
    </row>
    <row r="2923" spans="1:2">
      <c r="A2923" s="31">
        <v>37329</v>
      </c>
      <c r="B2923">
        <v>19.801285</v>
      </c>
    </row>
    <row r="2924" spans="1:2">
      <c r="A2924" s="31">
        <v>37330</v>
      </c>
      <c r="B2924">
        <v>20.001221</v>
      </c>
    </row>
    <row r="2925" spans="1:2">
      <c r="A2925" s="31">
        <v>37333</v>
      </c>
      <c r="B2925">
        <v>20.977829</v>
      </c>
    </row>
    <row r="2926" spans="1:2">
      <c r="A2926" s="31">
        <v>37334</v>
      </c>
      <c r="B2926">
        <v>20.170395</v>
      </c>
    </row>
    <row r="2927" spans="1:2">
      <c r="A2927" s="31">
        <v>37335</v>
      </c>
      <c r="B2927">
        <v>19.801285</v>
      </c>
    </row>
    <row r="2928" spans="1:2">
      <c r="A2928" s="31">
        <v>37336</v>
      </c>
      <c r="B2928">
        <v>18.770849</v>
      </c>
    </row>
    <row r="2929" spans="1:2">
      <c r="A2929" s="31">
        <v>37337</v>
      </c>
      <c r="B2929">
        <v>18.963097</v>
      </c>
    </row>
    <row r="2930" spans="1:2">
      <c r="A2930" s="31">
        <v>37340</v>
      </c>
      <c r="B2930">
        <v>18.963097</v>
      </c>
    </row>
    <row r="2931" spans="1:2">
      <c r="A2931" s="31">
        <v>37341</v>
      </c>
      <c r="B2931">
        <v>18.063385</v>
      </c>
    </row>
    <row r="2932" spans="1:2">
      <c r="A2932" s="31">
        <v>37342</v>
      </c>
      <c r="B2932">
        <v>18.963097</v>
      </c>
    </row>
    <row r="2933" spans="1:2">
      <c r="A2933" s="31">
        <v>37343</v>
      </c>
      <c r="B2933">
        <v>19.378344</v>
      </c>
    </row>
    <row r="2934" spans="1:2">
      <c r="A2934" s="31">
        <v>37344</v>
      </c>
      <c r="B2934">
        <v>19.378344</v>
      </c>
    </row>
    <row r="2935" spans="1:2">
      <c r="A2935" s="31">
        <v>37347</v>
      </c>
      <c r="B2935">
        <v>19.362967</v>
      </c>
    </row>
    <row r="2936" spans="1:2">
      <c r="A2936" s="31">
        <v>37348</v>
      </c>
      <c r="B2936">
        <v>18.978474</v>
      </c>
    </row>
    <row r="2937" spans="1:2">
      <c r="A2937" s="31">
        <v>37349</v>
      </c>
      <c r="B2937">
        <v>19.232239</v>
      </c>
    </row>
    <row r="2938" spans="1:2">
      <c r="A2938" s="31">
        <v>37350</v>
      </c>
      <c r="B2938">
        <v>19.239929</v>
      </c>
    </row>
    <row r="2939" spans="1:2">
      <c r="A2939" s="31">
        <v>37351</v>
      </c>
      <c r="B2939">
        <v>19.693628</v>
      </c>
    </row>
    <row r="2940" spans="1:2">
      <c r="A2940" s="31">
        <v>37354</v>
      </c>
      <c r="B2940">
        <v>19.624422</v>
      </c>
    </row>
    <row r="2941" spans="1:2">
      <c r="A2941" s="31">
        <v>37355</v>
      </c>
      <c r="B2941">
        <v>19.970463</v>
      </c>
    </row>
    <row r="2942" spans="1:2">
      <c r="A2942" s="31">
        <v>37356</v>
      </c>
      <c r="B2942">
        <v>20.416473</v>
      </c>
    </row>
    <row r="2943" spans="1:2">
      <c r="A2943" s="31">
        <v>37357</v>
      </c>
      <c r="B2943">
        <v>20.370335</v>
      </c>
    </row>
    <row r="2944" spans="1:2">
      <c r="A2944" s="31">
        <v>37358</v>
      </c>
      <c r="B2944">
        <v>20.93169</v>
      </c>
    </row>
    <row r="2945" spans="1:2">
      <c r="A2945" s="31">
        <v>37361</v>
      </c>
      <c r="B2945">
        <v>20.624096</v>
      </c>
    </row>
    <row r="2946" spans="1:2">
      <c r="A2946" s="31">
        <v>37362</v>
      </c>
      <c r="B2946">
        <v>20.347267</v>
      </c>
    </row>
    <row r="2947" spans="1:2">
      <c r="A2947" s="31">
        <v>37363</v>
      </c>
      <c r="B2947">
        <v>19.72439</v>
      </c>
    </row>
    <row r="2948" spans="1:2">
      <c r="A2948" s="31">
        <v>37364</v>
      </c>
      <c r="B2948">
        <v>19.778223</v>
      </c>
    </row>
    <row r="2949" spans="1:2">
      <c r="A2949" s="31">
        <v>37365</v>
      </c>
      <c r="B2949">
        <v>19.878185</v>
      </c>
    </row>
    <row r="2950" spans="1:2">
      <c r="A2950" s="31">
        <v>37368</v>
      </c>
      <c r="B2950">
        <v>19.378344</v>
      </c>
    </row>
    <row r="2951" spans="1:2">
      <c r="A2951" s="31">
        <v>37369</v>
      </c>
      <c r="B2951">
        <v>19.832047</v>
      </c>
    </row>
    <row r="2952" spans="1:2">
      <c r="A2952" s="31">
        <v>37370</v>
      </c>
      <c r="B2952">
        <v>19.916636</v>
      </c>
    </row>
    <row r="2953" spans="1:2">
      <c r="A2953" s="31">
        <v>37371</v>
      </c>
      <c r="B2953">
        <v>20.224228</v>
      </c>
    </row>
    <row r="2954" spans="1:2">
      <c r="A2954" s="31">
        <v>37372</v>
      </c>
      <c r="B2954">
        <v>20.078117</v>
      </c>
    </row>
    <row r="2955" spans="1:2">
      <c r="A2955" s="31">
        <v>37375</v>
      </c>
      <c r="B2955">
        <v>19.932016</v>
      </c>
    </row>
    <row r="2956" spans="1:2">
      <c r="A2956" s="31">
        <v>37376</v>
      </c>
      <c r="B2956">
        <v>19.855118</v>
      </c>
    </row>
    <row r="2957" spans="1:2">
      <c r="A2957" s="31">
        <v>37377</v>
      </c>
      <c r="B2957">
        <v>19.855118</v>
      </c>
    </row>
    <row r="2958" spans="1:2">
      <c r="A2958" s="31">
        <v>37378</v>
      </c>
      <c r="B2958">
        <v>20.078117</v>
      </c>
    </row>
    <row r="2959" spans="1:2">
      <c r="A2959" s="31">
        <v>37379</v>
      </c>
      <c r="B2959">
        <v>20.20116</v>
      </c>
    </row>
    <row r="2960" spans="1:2">
      <c r="A2960" s="31">
        <v>37382</v>
      </c>
      <c r="B2960">
        <v>20.662548</v>
      </c>
    </row>
    <row r="2961" spans="1:2">
      <c r="A2961" s="31">
        <v>37383</v>
      </c>
      <c r="B2961">
        <v>21.516119</v>
      </c>
    </row>
    <row r="2962" spans="1:2">
      <c r="A2962" s="31">
        <v>37384</v>
      </c>
      <c r="B2962">
        <v>21.408463</v>
      </c>
    </row>
    <row r="2963" spans="1:2">
      <c r="A2963" s="31">
        <v>37385</v>
      </c>
      <c r="B2963">
        <v>21.462286</v>
      </c>
    </row>
    <row r="2964" spans="1:2">
      <c r="A2964" s="31">
        <v>37386</v>
      </c>
      <c r="B2964">
        <v>21.546879</v>
      </c>
    </row>
    <row r="2965" spans="1:2">
      <c r="A2965" s="31">
        <v>37389</v>
      </c>
      <c r="B2965">
        <v>21.946745</v>
      </c>
    </row>
    <row r="2966" spans="1:2">
      <c r="A2966" s="31">
        <v>37390</v>
      </c>
      <c r="B2966">
        <v>22.577311</v>
      </c>
    </row>
    <row r="2967" spans="1:2">
      <c r="A2967" s="31">
        <v>37391</v>
      </c>
      <c r="B2967">
        <v>21.723743</v>
      </c>
    </row>
    <row r="2968" spans="1:2">
      <c r="A2968" s="31">
        <v>37392</v>
      </c>
      <c r="B2968">
        <v>21.285421</v>
      </c>
    </row>
    <row r="2969" spans="1:2">
      <c r="A2969" s="31">
        <v>37393</v>
      </c>
      <c r="B2969">
        <v>20.877859</v>
      </c>
    </row>
    <row r="2970" spans="1:2">
      <c r="A2970" s="31">
        <v>37396</v>
      </c>
      <c r="B2970">
        <v>20.38571</v>
      </c>
    </row>
    <row r="2971" spans="1:2">
      <c r="A2971" s="31">
        <v>37397</v>
      </c>
      <c r="B2971">
        <v>19.978153</v>
      </c>
    </row>
    <row r="2972" spans="1:2">
      <c r="A2972" s="31">
        <v>37398</v>
      </c>
      <c r="B2972">
        <v>19.009235</v>
      </c>
    </row>
    <row r="2973" spans="1:2">
      <c r="A2973" s="31">
        <v>37399</v>
      </c>
      <c r="B2973">
        <v>19.086134</v>
      </c>
    </row>
    <row r="2974" spans="1:2">
      <c r="A2974" s="31">
        <v>37400</v>
      </c>
      <c r="B2974">
        <v>19.51676</v>
      </c>
    </row>
    <row r="2975" spans="1:2">
      <c r="A2975" s="31">
        <v>37403</v>
      </c>
      <c r="B2975">
        <v>19.378344</v>
      </c>
    </row>
    <row r="2976" spans="1:2">
      <c r="A2976" s="31">
        <v>37404</v>
      </c>
      <c r="B2976">
        <v>18.370983</v>
      </c>
    </row>
    <row r="2977" spans="1:2">
      <c r="A2977" s="31">
        <v>37405</v>
      </c>
      <c r="B2977">
        <v>19.047684</v>
      </c>
    </row>
    <row r="2978" spans="1:2">
      <c r="A2978" s="31">
        <v>37406</v>
      </c>
      <c r="B2978">
        <v>18.563229</v>
      </c>
    </row>
    <row r="2979" spans="1:2">
      <c r="A2979" s="31">
        <v>37407</v>
      </c>
      <c r="B2979">
        <v>18.624744</v>
      </c>
    </row>
    <row r="2980" spans="1:2">
      <c r="A2980" s="31">
        <v>37410</v>
      </c>
      <c r="B2980">
        <v>19.255312</v>
      </c>
    </row>
    <row r="2981" spans="1:2">
      <c r="A2981" s="31">
        <v>37411</v>
      </c>
      <c r="B2981">
        <v>19.29376</v>
      </c>
    </row>
    <row r="2982" spans="1:2">
      <c r="A2982" s="31">
        <v>37412</v>
      </c>
      <c r="B2982">
        <v>20.731752</v>
      </c>
    </row>
    <row r="2983" spans="1:2">
      <c r="A2983" s="31">
        <v>37413</v>
      </c>
      <c r="B2983">
        <v>21.677601</v>
      </c>
    </row>
    <row r="2984" spans="1:2">
      <c r="A2984" s="31">
        <v>37414</v>
      </c>
      <c r="B2984">
        <v>21.070108</v>
      </c>
    </row>
    <row r="2985" spans="1:2">
      <c r="A2985" s="31">
        <v>37417</v>
      </c>
      <c r="B2985">
        <v>21.639153</v>
      </c>
    </row>
    <row r="2986" spans="1:2">
      <c r="A2986" s="31">
        <v>37418</v>
      </c>
      <c r="B2986">
        <v>23.9461</v>
      </c>
    </row>
    <row r="2987" spans="1:2">
      <c r="A2987" s="31">
        <v>37419</v>
      </c>
      <c r="B2987">
        <v>23.615438</v>
      </c>
    </row>
    <row r="2988" spans="1:2">
      <c r="A2988" s="31">
        <v>37420</v>
      </c>
      <c r="B2988">
        <v>24.161415</v>
      </c>
    </row>
    <row r="2989" spans="1:2">
      <c r="A2989" s="31">
        <v>37421</v>
      </c>
      <c r="B2989">
        <v>23.661575</v>
      </c>
    </row>
    <row r="2990" spans="1:2">
      <c r="A2990" s="31">
        <v>37424</v>
      </c>
      <c r="B2990">
        <v>23.492399</v>
      </c>
    </row>
    <row r="2991" spans="1:2">
      <c r="A2991" s="31">
        <v>37425</v>
      </c>
      <c r="B2991">
        <v>23.284781</v>
      </c>
    </row>
    <row r="2992" spans="1:2">
      <c r="A2992" s="31">
        <v>37426</v>
      </c>
      <c r="B2992">
        <v>22.646523</v>
      </c>
    </row>
    <row r="2993" spans="1:2">
      <c r="A2993" s="31">
        <v>37427</v>
      </c>
      <c r="B2993">
        <v>23.10791</v>
      </c>
    </row>
    <row r="2994" spans="1:2">
      <c r="A2994" s="31">
        <v>37428</v>
      </c>
      <c r="B2994">
        <v>23.00794</v>
      </c>
    </row>
    <row r="2995" spans="1:2">
      <c r="A2995" s="31">
        <v>37431</v>
      </c>
      <c r="B2995">
        <v>22.823385</v>
      </c>
    </row>
    <row r="2996" spans="1:2">
      <c r="A2996" s="31">
        <v>37432</v>
      </c>
      <c r="B2996">
        <v>23.077154</v>
      </c>
    </row>
    <row r="2997" spans="1:2">
      <c r="A2997" s="31">
        <v>37433</v>
      </c>
      <c r="B2997">
        <v>22.431208</v>
      </c>
    </row>
    <row r="2998" spans="1:2">
      <c r="A2998" s="31">
        <v>37434</v>
      </c>
      <c r="B2998">
        <v>23.092529</v>
      </c>
    </row>
    <row r="2999" spans="1:2">
      <c r="A2999" s="31">
        <v>37435</v>
      </c>
      <c r="B2999">
        <v>23.899961</v>
      </c>
    </row>
    <row r="3000" spans="1:2">
      <c r="A3000" s="31">
        <v>37438</v>
      </c>
      <c r="B3000">
        <v>24.184483</v>
      </c>
    </row>
    <row r="3001" spans="1:2">
      <c r="A3001" s="31">
        <v>37439</v>
      </c>
      <c r="B3001">
        <v>24.392107</v>
      </c>
    </row>
    <row r="3002" spans="1:2">
      <c r="A3002" s="31">
        <v>37440</v>
      </c>
      <c r="B3002">
        <v>24.476698</v>
      </c>
    </row>
    <row r="3003" spans="1:2">
      <c r="A3003" s="31">
        <v>37441</v>
      </c>
      <c r="B3003">
        <v>24.891949</v>
      </c>
    </row>
    <row r="3004" spans="1:2">
      <c r="A3004" s="31">
        <v>37442</v>
      </c>
      <c r="B3004">
        <v>24.922703</v>
      </c>
    </row>
    <row r="3005" spans="1:2">
      <c r="A3005" s="31">
        <v>37445</v>
      </c>
      <c r="B3005">
        <v>25.299507</v>
      </c>
    </row>
    <row r="3006" spans="1:2">
      <c r="A3006" s="31">
        <v>37446</v>
      </c>
      <c r="B3006">
        <v>24.699703</v>
      </c>
    </row>
    <row r="3007" spans="1:2">
      <c r="A3007" s="31">
        <v>37447</v>
      </c>
      <c r="B3007">
        <v>24.361347</v>
      </c>
    </row>
    <row r="3008" spans="1:2">
      <c r="A3008" s="31">
        <v>37448</v>
      </c>
      <c r="B3008">
        <v>24.276762</v>
      </c>
    </row>
    <row r="3009" spans="1:2">
      <c r="A3009" s="31">
        <v>37449</v>
      </c>
      <c r="B3009">
        <v>23.938406</v>
      </c>
    </row>
    <row r="3010" spans="1:2">
      <c r="A3010" s="31">
        <v>37452</v>
      </c>
      <c r="B3010">
        <v>23.161737</v>
      </c>
    </row>
    <row r="3011" spans="1:2">
      <c r="A3011" s="31">
        <v>37453</v>
      </c>
      <c r="B3011">
        <v>23.238634</v>
      </c>
    </row>
    <row r="3012" spans="1:2">
      <c r="A3012" s="31">
        <v>37454</v>
      </c>
      <c r="B3012">
        <v>23.138674</v>
      </c>
    </row>
    <row r="3013" spans="1:2">
      <c r="A3013" s="31">
        <v>37455</v>
      </c>
      <c r="B3013">
        <v>23.415501</v>
      </c>
    </row>
    <row r="3014" spans="1:2">
      <c r="A3014" s="31">
        <v>37456</v>
      </c>
      <c r="B3014">
        <v>23.46933</v>
      </c>
    </row>
    <row r="3015" spans="1:2">
      <c r="A3015" s="31">
        <v>37459</v>
      </c>
      <c r="B3015">
        <v>22.577311</v>
      </c>
    </row>
    <row r="3016" spans="1:2">
      <c r="A3016" s="31">
        <v>37460</v>
      </c>
      <c r="B3016">
        <v>22.661901</v>
      </c>
    </row>
    <row r="3017" spans="1:2">
      <c r="A3017" s="31">
        <v>37461</v>
      </c>
      <c r="B3017">
        <v>21.908297</v>
      </c>
    </row>
    <row r="3018" spans="1:2">
      <c r="A3018" s="31">
        <v>37462</v>
      </c>
      <c r="B3018">
        <v>21.885225</v>
      </c>
    </row>
    <row r="3019" spans="1:2">
      <c r="A3019" s="31">
        <v>37463</v>
      </c>
      <c r="B3019">
        <v>20.424158</v>
      </c>
    </row>
    <row r="3020" spans="1:2">
      <c r="A3020" s="31">
        <v>37466</v>
      </c>
      <c r="B3020">
        <v>19.908945</v>
      </c>
    </row>
    <row r="3021" spans="1:2">
      <c r="A3021" s="31">
        <v>37467</v>
      </c>
      <c r="B3021">
        <v>19.193794</v>
      </c>
    </row>
    <row r="3022" spans="1:2">
      <c r="A3022" s="31">
        <v>37468</v>
      </c>
      <c r="B3022">
        <v>19.547523</v>
      </c>
    </row>
    <row r="3023" spans="1:2">
      <c r="A3023" s="31">
        <v>37469</v>
      </c>
      <c r="B3023">
        <v>19.255312</v>
      </c>
    </row>
    <row r="3024" spans="1:2">
      <c r="A3024" s="31">
        <v>37470</v>
      </c>
      <c r="B3024">
        <v>19.024614</v>
      </c>
    </row>
    <row r="3025" spans="1:2">
      <c r="A3025" s="31">
        <v>37473</v>
      </c>
      <c r="B3025">
        <v>20.316505</v>
      </c>
    </row>
    <row r="3026" spans="1:2">
      <c r="A3026" s="31">
        <v>37474</v>
      </c>
      <c r="B3026">
        <v>20.516438</v>
      </c>
    </row>
    <row r="3027" spans="1:2">
      <c r="A3027" s="31">
        <v>37475</v>
      </c>
      <c r="B3027">
        <v>20.670235</v>
      </c>
    </row>
    <row r="3028" spans="1:2">
      <c r="A3028" s="31">
        <v>37476</v>
      </c>
      <c r="B3028">
        <v>19.486006</v>
      </c>
    </row>
    <row r="3029" spans="1:2">
      <c r="A3029" s="31">
        <v>37477</v>
      </c>
      <c r="B3029">
        <v>19.501383</v>
      </c>
    </row>
    <row r="3030" spans="1:2">
      <c r="A3030" s="31">
        <v>37480</v>
      </c>
      <c r="B3030">
        <v>20.08581</v>
      </c>
    </row>
    <row r="3031" spans="1:2">
      <c r="A3031" s="31">
        <v>37481</v>
      </c>
      <c r="B3031">
        <v>20.470303</v>
      </c>
    </row>
    <row r="3032" spans="1:2">
      <c r="A3032" s="31">
        <v>37482</v>
      </c>
      <c r="B3032">
        <v>20.285744</v>
      </c>
    </row>
    <row r="3033" spans="1:2">
      <c r="A3033" s="31">
        <v>37483</v>
      </c>
      <c r="B3033">
        <v>20.285744</v>
      </c>
    </row>
    <row r="3034" spans="1:2">
      <c r="A3034" s="31">
        <v>37484</v>
      </c>
      <c r="B3034">
        <v>20.477987</v>
      </c>
    </row>
    <row r="3035" spans="1:2">
      <c r="A3035" s="31">
        <v>37487</v>
      </c>
      <c r="B3035">
        <v>20.339571</v>
      </c>
    </row>
    <row r="3036" spans="1:2">
      <c r="A3036" s="31">
        <v>37488</v>
      </c>
      <c r="B3036">
        <v>20.724068</v>
      </c>
    </row>
    <row r="3037" spans="1:2">
      <c r="A3037" s="31">
        <v>37489</v>
      </c>
      <c r="B3037">
        <v>20.670235</v>
      </c>
    </row>
    <row r="3038" spans="1:2">
      <c r="A3038" s="31">
        <v>37490</v>
      </c>
      <c r="B3038">
        <v>20.439541</v>
      </c>
    </row>
    <row r="3039" spans="1:2">
      <c r="A3039" s="31">
        <v>37491</v>
      </c>
      <c r="B3039">
        <v>20.516438</v>
      </c>
    </row>
    <row r="3040" spans="1:2">
      <c r="A3040" s="31">
        <v>37494</v>
      </c>
      <c r="B3040">
        <v>20.985521</v>
      </c>
    </row>
    <row r="3041" spans="1:2">
      <c r="A3041" s="31">
        <v>37495</v>
      </c>
      <c r="B3041">
        <v>20.93169</v>
      </c>
    </row>
    <row r="3042" spans="1:2">
      <c r="A3042" s="31">
        <v>37496</v>
      </c>
      <c r="B3042">
        <v>20.708683</v>
      </c>
    </row>
    <row r="3043" spans="1:2">
      <c r="A3043" s="31">
        <v>37497</v>
      </c>
      <c r="B3043">
        <v>20.862484</v>
      </c>
    </row>
    <row r="3044" spans="1:2">
      <c r="A3044" s="31">
        <v>37498</v>
      </c>
      <c r="B3044">
        <v>21.454596</v>
      </c>
    </row>
    <row r="3045" spans="1:2">
      <c r="A3045" s="31">
        <v>37501</v>
      </c>
      <c r="B3045">
        <v>21.593018</v>
      </c>
    </row>
    <row r="3046" spans="1:2">
      <c r="A3046" s="31">
        <v>37502</v>
      </c>
      <c r="B3046">
        <v>21.477669</v>
      </c>
    </row>
    <row r="3047" spans="1:2">
      <c r="A3047" s="31">
        <v>37503</v>
      </c>
      <c r="B3047">
        <v>21.539186</v>
      </c>
    </row>
    <row r="3048" spans="1:2">
      <c r="A3048" s="31">
        <v>37504</v>
      </c>
      <c r="B3048">
        <v>21.931366</v>
      </c>
    </row>
    <row r="3049" spans="1:2">
      <c r="A3049" s="31">
        <v>37505</v>
      </c>
      <c r="B3049">
        <v>21.270041</v>
      </c>
    </row>
    <row r="3050" spans="1:2">
      <c r="A3050" s="31">
        <v>37508</v>
      </c>
      <c r="B3050">
        <v>21.170074</v>
      </c>
    </row>
    <row r="3051" spans="1:2">
      <c r="A3051" s="31">
        <v>37509</v>
      </c>
      <c r="B3051">
        <v>21.170074</v>
      </c>
    </row>
    <row r="3052" spans="1:2">
      <c r="A3052" s="31">
        <v>37510</v>
      </c>
      <c r="B3052">
        <v>21.539186</v>
      </c>
    </row>
    <row r="3053" spans="1:2">
      <c r="A3053" s="31">
        <v>37511</v>
      </c>
      <c r="B3053">
        <v>21.108553</v>
      </c>
    </row>
    <row r="3054" spans="1:2">
      <c r="A3054" s="31">
        <v>37512</v>
      </c>
      <c r="B3054">
        <v>21.185452</v>
      </c>
    </row>
    <row r="3055" spans="1:2">
      <c r="A3055" s="31">
        <v>37515</v>
      </c>
      <c r="B3055">
        <v>20.97014</v>
      </c>
    </row>
    <row r="3056" spans="1:2">
      <c r="A3056" s="31">
        <v>37516</v>
      </c>
      <c r="B3056">
        <v>20.977829</v>
      </c>
    </row>
    <row r="3057" spans="1:2">
      <c r="A3057" s="31">
        <v>37517</v>
      </c>
      <c r="B3057">
        <v>20.76251</v>
      </c>
    </row>
    <row r="3058" spans="1:2">
      <c r="A3058" s="31">
        <v>37518</v>
      </c>
      <c r="B3058">
        <v>20.278057</v>
      </c>
    </row>
    <row r="3059" spans="1:2">
      <c r="A3059" s="31">
        <v>37519</v>
      </c>
      <c r="B3059">
        <v>20.362644</v>
      </c>
    </row>
    <row r="3060" spans="1:2">
      <c r="A3060" s="31">
        <v>37522</v>
      </c>
      <c r="B3060">
        <v>19.747459</v>
      </c>
    </row>
    <row r="3061" spans="1:2">
      <c r="A3061" s="31">
        <v>37523</v>
      </c>
      <c r="B3061">
        <v>19.793596</v>
      </c>
    </row>
    <row r="3062" spans="1:2">
      <c r="A3062" s="31">
        <v>37524</v>
      </c>
      <c r="B3062">
        <v>19.908945</v>
      </c>
    </row>
    <row r="3063" spans="1:2">
      <c r="A3063" s="31">
        <v>37525</v>
      </c>
      <c r="B3063">
        <v>19.993536</v>
      </c>
    </row>
    <row r="3064" spans="1:2">
      <c r="A3064" s="31">
        <v>37526</v>
      </c>
      <c r="B3064">
        <v>20.662548</v>
      </c>
    </row>
    <row r="3065" spans="1:2">
      <c r="A3065" s="31">
        <v>37529</v>
      </c>
      <c r="B3065">
        <v>20.362644</v>
      </c>
    </row>
    <row r="3066" spans="1:2">
      <c r="A3066" s="31">
        <v>37530</v>
      </c>
      <c r="B3066">
        <v>19.885874</v>
      </c>
    </row>
    <row r="3067" spans="1:2">
      <c r="A3067" s="31">
        <v>37531</v>
      </c>
      <c r="B3067">
        <v>19.885874</v>
      </c>
    </row>
    <row r="3068" spans="1:2">
      <c r="A3068" s="31">
        <v>37532</v>
      </c>
      <c r="B3068">
        <v>20.024294</v>
      </c>
    </row>
    <row r="3069" spans="1:2">
      <c r="A3069" s="31">
        <v>37533</v>
      </c>
      <c r="B3069">
        <v>20.262676</v>
      </c>
    </row>
    <row r="3070" spans="1:2">
      <c r="A3070" s="31">
        <v>37536</v>
      </c>
      <c r="B3070">
        <v>20.508749</v>
      </c>
    </row>
    <row r="3071" spans="1:2">
      <c r="A3071" s="31">
        <v>37537</v>
      </c>
      <c r="B3071">
        <v>20.378025</v>
      </c>
    </row>
    <row r="3072" spans="1:2">
      <c r="A3072" s="31">
        <v>37538</v>
      </c>
      <c r="B3072">
        <v>20.677927</v>
      </c>
    </row>
    <row r="3073" spans="1:2">
      <c r="A3073" s="31">
        <v>37539</v>
      </c>
      <c r="B3073">
        <v>21.039347</v>
      </c>
    </row>
    <row r="3074" spans="1:2">
      <c r="A3074" s="31">
        <v>37540</v>
      </c>
      <c r="B3074">
        <v>21.469975</v>
      </c>
    </row>
    <row r="3075" spans="1:2">
      <c r="A3075" s="31">
        <v>37543</v>
      </c>
      <c r="B3075">
        <v>21.869844</v>
      </c>
    </row>
    <row r="3076" spans="1:2">
      <c r="A3076" s="31">
        <v>37544</v>
      </c>
      <c r="B3076">
        <v>21.869844</v>
      </c>
    </row>
    <row r="3077" spans="1:2">
      <c r="A3077" s="31">
        <v>37545</v>
      </c>
      <c r="B3077">
        <v>21.631466</v>
      </c>
    </row>
    <row r="3078" spans="1:2">
      <c r="A3078" s="31">
        <v>37546</v>
      </c>
      <c r="B3078">
        <v>21.792948</v>
      </c>
    </row>
    <row r="3079" spans="1:2">
      <c r="A3079" s="31">
        <v>37547</v>
      </c>
      <c r="B3079">
        <v>21.716051</v>
      </c>
    </row>
    <row r="3080" spans="1:2">
      <c r="A3080" s="31">
        <v>37550</v>
      </c>
      <c r="B3080">
        <v>21.639153</v>
      </c>
    </row>
    <row r="3081" spans="1:2">
      <c r="A3081" s="31">
        <v>37551</v>
      </c>
      <c r="B3081">
        <v>21.331562</v>
      </c>
    </row>
    <row r="3082" spans="1:2">
      <c r="A3082" s="31">
        <v>37552</v>
      </c>
      <c r="B3082">
        <v>21.039347</v>
      </c>
    </row>
    <row r="3083" spans="1:2">
      <c r="A3083" s="31">
        <v>37553</v>
      </c>
      <c r="B3083">
        <v>20.862484</v>
      </c>
    </row>
    <row r="3084" spans="1:2">
      <c r="A3084" s="31">
        <v>37554</v>
      </c>
      <c r="B3084">
        <v>20.324192</v>
      </c>
    </row>
    <row r="3085" spans="1:2">
      <c r="A3085" s="31">
        <v>37557</v>
      </c>
      <c r="B3085">
        <v>20.424158</v>
      </c>
    </row>
    <row r="3086" spans="1:2">
      <c r="A3086" s="31">
        <v>37558</v>
      </c>
      <c r="B3086">
        <v>20.862484</v>
      </c>
    </row>
    <row r="3087" spans="1:2">
      <c r="A3087" s="31">
        <v>37559</v>
      </c>
      <c r="B3087">
        <v>20.785578</v>
      </c>
    </row>
    <row r="3088" spans="1:2">
      <c r="A3088" s="31">
        <v>37560</v>
      </c>
      <c r="B3088">
        <v>22.262032</v>
      </c>
    </row>
    <row r="3089" spans="1:2">
      <c r="A3089" s="31">
        <v>37561</v>
      </c>
      <c r="B3089">
        <v>22.554243</v>
      </c>
    </row>
    <row r="3090" spans="1:2">
      <c r="A3090" s="31">
        <v>37564</v>
      </c>
      <c r="B3090">
        <v>22.80032</v>
      </c>
    </row>
    <row r="3091" spans="1:2">
      <c r="A3091" s="31">
        <v>37565</v>
      </c>
      <c r="B3091">
        <v>22.492722</v>
      </c>
    </row>
    <row r="3092" spans="1:2">
      <c r="A3092" s="31">
        <v>37566</v>
      </c>
      <c r="B3092">
        <v>22.492722</v>
      </c>
    </row>
    <row r="3093" spans="1:2">
      <c r="A3093" s="31">
        <v>37567</v>
      </c>
      <c r="B3093">
        <v>22.292788</v>
      </c>
    </row>
    <row r="3094" spans="1:2">
      <c r="A3094" s="31">
        <v>37568</v>
      </c>
      <c r="B3094">
        <v>22.13899</v>
      </c>
    </row>
    <row r="3095" spans="1:2">
      <c r="A3095" s="31">
        <v>37571</v>
      </c>
      <c r="B3095">
        <v>22.039024</v>
      </c>
    </row>
    <row r="3096" spans="1:2">
      <c r="A3096" s="31">
        <v>37572</v>
      </c>
      <c r="B3096">
        <v>22.469652</v>
      </c>
    </row>
    <row r="3097" spans="1:2">
      <c r="A3097" s="31">
        <v>37573</v>
      </c>
      <c r="B3097">
        <v>22.400446</v>
      </c>
    </row>
    <row r="3098" spans="1:2">
      <c r="A3098" s="31">
        <v>37574</v>
      </c>
      <c r="B3098">
        <v>22.56193</v>
      </c>
    </row>
    <row r="3099" spans="1:2">
      <c r="A3099" s="31">
        <v>37575</v>
      </c>
      <c r="B3099">
        <v>24.184483</v>
      </c>
    </row>
    <row r="3100" spans="1:2">
      <c r="A3100" s="31">
        <v>37578</v>
      </c>
      <c r="B3100">
        <v>24.392107</v>
      </c>
    </row>
    <row r="3101" spans="1:2">
      <c r="A3101" s="31">
        <v>37579</v>
      </c>
      <c r="B3101">
        <v>24.392107</v>
      </c>
    </row>
    <row r="3102" spans="1:2">
      <c r="A3102" s="31">
        <v>37580</v>
      </c>
      <c r="B3102">
        <v>24.007616</v>
      </c>
    </row>
    <row r="3103" spans="1:2">
      <c r="A3103" s="31">
        <v>37581</v>
      </c>
      <c r="B3103">
        <v>24.515146</v>
      </c>
    </row>
    <row r="3104" spans="1:2">
      <c r="A3104" s="31">
        <v>37582</v>
      </c>
      <c r="B3104">
        <v>24.945778</v>
      </c>
    </row>
    <row r="3105" spans="1:2">
      <c r="A3105" s="31">
        <v>37585</v>
      </c>
      <c r="B3105">
        <v>24.84581</v>
      </c>
    </row>
    <row r="3106" spans="1:2">
      <c r="A3106" s="31">
        <v>37586</v>
      </c>
      <c r="B3106">
        <v>25.691685</v>
      </c>
    </row>
    <row r="3107" spans="1:2">
      <c r="A3107" s="31">
        <v>37587</v>
      </c>
      <c r="B3107">
        <v>25.091887</v>
      </c>
    </row>
    <row r="3108" spans="1:2">
      <c r="A3108" s="31">
        <v>37588</v>
      </c>
      <c r="B3108">
        <v>26.099249</v>
      </c>
    </row>
    <row r="3109" spans="1:2">
      <c r="A3109" s="31">
        <v>37589</v>
      </c>
      <c r="B3109">
        <v>26.022354</v>
      </c>
    </row>
    <row r="3110" spans="1:2">
      <c r="A3110" s="31">
        <v>37592</v>
      </c>
      <c r="B3110">
        <v>25.907003</v>
      </c>
    </row>
    <row r="3111" spans="1:2">
      <c r="A3111" s="31">
        <v>37593</v>
      </c>
      <c r="B3111">
        <v>25.130333</v>
      </c>
    </row>
    <row r="3112" spans="1:2">
      <c r="A3112" s="31">
        <v>37594</v>
      </c>
      <c r="B3112">
        <v>25.168783</v>
      </c>
    </row>
    <row r="3113" spans="1:2">
      <c r="A3113" s="31">
        <v>37595</v>
      </c>
      <c r="B3113">
        <v>25.376408</v>
      </c>
    </row>
    <row r="3114" spans="1:2">
      <c r="A3114" s="31">
        <v>37596</v>
      </c>
      <c r="B3114">
        <v>25.937763</v>
      </c>
    </row>
    <row r="3115" spans="1:2">
      <c r="A3115" s="31">
        <v>37599</v>
      </c>
      <c r="B3115">
        <v>25.261055</v>
      </c>
    </row>
    <row r="3116" spans="1:2">
      <c r="A3116" s="31">
        <v>37600</v>
      </c>
      <c r="B3116">
        <v>24.761219</v>
      </c>
    </row>
    <row r="3117" spans="1:2">
      <c r="A3117" s="31">
        <v>37601</v>
      </c>
      <c r="B3117">
        <v>24.715078</v>
      </c>
    </row>
    <row r="3118" spans="1:2">
      <c r="A3118" s="31">
        <v>37602</v>
      </c>
      <c r="B3118">
        <v>24.238312</v>
      </c>
    </row>
    <row r="3119" spans="1:2">
      <c r="A3119" s="31">
        <v>37603</v>
      </c>
      <c r="B3119">
        <v>25.222612</v>
      </c>
    </row>
    <row r="3120" spans="1:2">
      <c r="A3120" s="31">
        <v>37606</v>
      </c>
      <c r="B3120">
        <v>24.768913</v>
      </c>
    </row>
    <row r="3121" spans="1:2">
      <c r="A3121" s="31">
        <v>37607</v>
      </c>
      <c r="B3121">
        <v>24.261381</v>
      </c>
    </row>
    <row r="3122" spans="1:2">
      <c r="A3122" s="31">
        <v>37608</v>
      </c>
      <c r="B3122">
        <v>24.330589</v>
      </c>
    </row>
    <row r="3123" spans="1:2">
      <c r="A3123" s="31">
        <v>37609</v>
      </c>
      <c r="B3123">
        <v>24.41518</v>
      </c>
    </row>
    <row r="3124" spans="1:2">
      <c r="A3124" s="31">
        <v>37610</v>
      </c>
      <c r="B3124">
        <v>24.538216</v>
      </c>
    </row>
    <row r="3125" spans="1:2">
      <c r="A3125" s="31">
        <v>37613</v>
      </c>
      <c r="B3125">
        <v>24.33828</v>
      </c>
    </row>
    <row r="3126" spans="1:2">
      <c r="A3126" s="31">
        <v>37614</v>
      </c>
      <c r="B3126">
        <v>24.661255</v>
      </c>
    </row>
    <row r="3127" spans="1:2">
      <c r="A3127" s="31">
        <v>37615</v>
      </c>
      <c r="B3127">
        <v>24.661255</v>
      </c>
    </row>
    <row r="3128" spans="1:2">
      <c r="A3128" s="31">
        <v>37616</v>
      </c>
      <c r="B3128">
        <v>24.515146</v>
      </c>
    </row>
    <row r="3129" spans="1:2">
      <c r="A3129" s="31">
        <v>37617</v>
      </c>
      <c r="B3129">
        <v>25.045744</v>
      </c>
    </row>
    <row r="3130" spans="1:2">
      <c r="A3130" s="31">
        <v>37620</v>
      </c>
      <c r="B3130">
        <v>24.81505</v>
      </c>
    </row>
    <row r="3131" spans="1:2">
      <c r="A3131" s="31">
        <v>37621</v>
      </c>
      <c r="B3131">
        <v>24.822737</v>
      </c>
    </row>
    <row r="3132" spans="1:2">
      <c r="A3132" s="31">
        <v>37622</v>
      </c>
      <c r="B3132">
        <v>24.999605</v>
      </c>
    </row>
    <row r="3133" spans="1:2">
      <c r="A3133" s="31">
        <v>37623</v>
      </c>
      <c r="B3133">
        <v>24.753531</v>
      </c>
    </row>
    <row r="3134" spans="1:2">
      <c r="A3134" s="31">
        <v>37624</v>
      </c>
      <c r="B3134">
        <v>24.78429</v>
      </c>
    </row>
    <row r="3135" spans="1:2">
      <c r="A3135" s="31">
        <v>37627</v>
      </c>
      <c r="B3135">
        <v>24.192177</v>
      </c>
    </row>
    <row r="3136" spans="1:2">
      <c r="A3136" s="31">
        <v>37628</v>
      </c>
      <c r="B3136">
        <v>23.98455</v>
      </c>
    </row>
    <row r="3137" spans="1:2">
      <c r="A3137" s="31">
        <v>37629</v>
      </c>
      <c r="B3137">
        <v>24.453629</v>
      </c>
    </row>
    <row r="3138" spans="1:2">
      <c r="A3138" s="31">
        <v>37630</v>
      </c>
      <c r="B3138">
        <v>25.130333</v>
      </c>
    </row>
    <row r="3139" spans="1:2">
      <c r="A3139" s="31">
        <v>37631</v>
      </c>
      <c r="B3139">
        <v>25.245678</v>
      </c>
    </row>
    <row r="3140" spans="1:2">
      <c r="A3140" s="31">
        <v>37634</v>
      </c>
      <c r="B3140">
        <v>24.7766</v>
      </c>
    </row>
    <row r="3141" spans="1:2">
      <c r="A3141" s="31">
        <v>37635</v>
      </c>
      <c r="B3141">
        <v>24.922703</v>
      </c>
    </row>
    <row r="3142" spans="1:2">
      <c r="A3142" s="31">
        <v>37636</v>
      </c>
      <c r="B3142">
        <v>24.861189</v>
      </c>
    </row>
    <row r="3143" spans="1:2">
      <c r="A3143" s="31">
        <v>37637</v>
      </c>
      <c r="B3143">
        <v>24.853502</v>
      </c>
    </row>
    <row r="3144" spans="1:2">
      <c r="A3144" s="31">
        <v>37638</v>
      </c>
      <c r="B3144">
        <v>25.584034</v>
      </c>
    </row>
    <row r="3145" spans="1:2">
      <c r="A3145" s="31">
        <v>37641</v>
      </c>
      <c r="B3145">
        <v>25.191851</v>
      </c>
    </row>
    <row r="3146" spans="1:2">
      <c r="A3146" s="31">
        <v>37642</v>
      </c>
      <c r="B3146">
        <v>25.714754</v>
      </c>
    </row>
    <row r="3147" spans="1:2">
      <c r="A3147" s="31">
        <v>37643</v>
      </c>
      <c r="B3147">
        <v>25.384098</v>
      </c>
    </row>
    <row r="3148" spans="1:2">
      <c r="A3148" s="31">
        <v>37644</v>
      </c>
      <c r="B3148">
        <v>25.161091</v>
      </c>
    </row>
    <row r="3149" spans="1:2">
      <c r="A3149" s="31">
        <v>37645</v>
      </c>
      <c r="B3149">
        <v>24.399797</v>
      </c>
    </row>
    <row r="3150" spans="1:2">
      <c r="A3150" s="31">
        <v>37648</v>
      </c>
      <c r="B3150">
        <v>23.700026</v>
      </c>
    </row>
    <row r="3151" spans="1:2">
      <c r="A3151" s="31">
        <v>37649</v>
      </c>
      <c r="B3151">
        <v>23.47702</v>
      </c>
    </row>
    <row r="3152" spans="1:2">
      <c r="A3152" s="31">
        <v>37650</v>
      </c>
      <c r="B3152">
        <v>23.44626</v>
      </c>
    </row>
    <row r="3153" spans="1:2">
      <c r="A3153" s="31">
        <v>37651</v>
      </c>
      <c r="B3153">
        <v>23.223255</v>
      </c>
    </row>
    <row r="3154" spans="1:2">
      <c r="A3154" s="31">
        <v>37652</v>
      </c>
      <c r="B3154">
        <v>23.623127</v>
      </c>
    </row>
    <row r="3155" spans="1:2">
      <c r="A3155" s="31">
        <v>37655</v>
      </c>
      <c r="B3155">
        <v>24.122965</v>
      </c>
    </row>
    <row r="3156" spans="1:2">
      <c r="A3156" s="31">
        <v>37656</v>
      </c>
      <c r="B3156">
        <v>24.638186</v>
      </c>
    </row>
    <row r="3157" spans="1:2">
      <c r="A3157" s="31">
        <v>37657</v>
      </c>
      <c r="B3157">
        <v>24.353661</v>
      </c>
    </row>
    <row r="3158" spans="1:2">
      <c r="A3158" s="31">
        <v>37658</v>
      </c>
      <c r="B3158">
        <v>25.061123</v>
      </c>
    </row>
    <row r="3159" spans="1:2">
      <c r="A3159" s="31">
        <v>37659</v>
      </c>
      <c r="B3159">
        <v>25.222612</v>
      </c>
    </row>
    <row r="3160" spans="1:2">
      <c r="A3160" s="31">
        <v>37662</v>
      </c>
      <c r="B3160">
        <v>24.768913</v>
      </c>
    </row>
    <row r="3161" spans="1:2">
      <c r="A3161" s="31">
        <v>37663</v>
      </c>
      <c r="B3161">
        <v>24.81505</v>
      </c>
    </row>
    <row r="3162" spans="1:2">
      <c r="A3162" s="31">
        <v>37664</v>
      </c>
      <c r="B3162">
        <v>24.592043</v>
      </c>
    </row>
    <row r="3163" spans="1:2">
      <c r="A3163" s="31">
        <v>37665</v>
      </c>
      <c r="B3163">
        <v>24.592043</v>
      </c>
    </row>
    <row r="3164" spans="1:2">
      <c r="A3164" s="31">
        <v>37666</v>
      </c>
      <c r="B3164">
        <v>24.384418</v>
      </c>
    </row>
    <row r="3165" spans="1:2">
      <c r="A3165" s="31">
        <v>37669</v>
      </c>
      <c r="B3165">
        <v>24.90733</v>
      </c>
    </row>
    <row r="3166" spans="1:2">
      <c r="A3166" s="31">
        <v>37670</v>
      </c>
      <c r="B3166">
        <v>24.78429</v>
      </c>
    </row>
    <row r="3167" spans="1:2">
      <c r="A3167" s="31">
        <v>37671</v>
      </c>
      <c r="B3167">
        <v>24.930399</v>
      </c>
    </row>
    <row r="3168" spans="1:2">
      <c r="A3168" s="31">
        <v>37672</v>
      </c>
      <c r="B3168">
        <v>24.807358</v>
      </c>
    </row>
    <row r="3169" spans="1:2">
      <c r="A3169" s="31">
        <v>37673</v>
      </c>
      <c r="B3169">
        <v>24.7766</v>
      </c>
    </row>
    <row r="3170" spans="1:2">
      <c r="A3170" s="31">
        <v>37676</v>
      </c>
      <c r="B3170">
        <v>25.061123</v>
      </c>
    </row>
    <row r="3171" spans="1:2">
      <c r="A3171" s="31">
        <v>37677</v>
      </c>
      <c r="B3171">
        <v>24.838118</v>
      </c>
    </row>
    <row r="3172" spans="1:2">
      <c r="A3172" s="31">
        <v>37678</v>
      </c>
      <c r="B3172">
        <v>24.61511</v>
      </c>
    </row>
    <row r="3173" spans="1:2">
      <c r="A3173" s="31">
        <v>37679</v>
      </c>
      <c r="B3173">
        <v>25.099575</v>
      </c>
    </row>
    <row r="3174" spans="1:2">
      <c r="A3174" s="31">
        <v>37680</v>
      </c>
      <c r="B3174">
        <v>25.091887</v>
      </c>
    </row>
    <row r="3175" spans="1:2">
      <c r="A3175" s="31">
        <v>37683</v>
      </c>
      <c r="B3175">
        <v>24.938087</v>
      </c>
    </row>
    <row r="3176" spans="1:2">
      <c r="A3176" s="31">
        <v>37684</v>
      </c>
      <c r="B3176">
        <v>24.023001</v>
      </c>
    </row>
    <row r="3177" spans="1:2">
      <c r="A3177" s="31">
        <v>37685</v>
      </c>
      <c r="B3177">
        <v>23.961477</v>
      </c>
    </row>
    <row r="3178" spans="1:2">
      <c r="A3178" s="31">
        <v>37686</v>
      </c>
      <c r="B3178">
        <v>23.792301</v>
      </c>
    </row>
    <row r="3179" spans="1:2">
      <c r="A3179" s="31">
        <v>37687</v>
      </c>
      <c r="B3179">
        <v>23.776922</v>
      </c>
    </row>
    <row r="3180" spans="1:2">
      <c r="A3180" s="31">
        <v>37690</v>
      </c>
      <c r="B3180">
        <v>23.830755</v>
      </c>
    </row>
    <row r="3181" spans="1:2">
      <c r="A3181" s="31">
        <v>37691</v>
      </c>
      <c r="B3181">
        <v>23.57699</v>
      </c>
    </row>
    <row r="3182" spans="1:2">
      <c r="A3182" s="31">
        <v>37692</v>
      </c>
      <c r="B3182">
        <v>23.254017</v>
      </c>
    </row>
    <row r="3183" spans="1:2">
      <c r="A3183" s="31">
        <v>37693</v>
      </c>
      <c r="B3183">
        <v>23.154047</v>
      </c>
    </row>
    <row r="3184" spans="1:2">
      <c r="A3184" s="31">
        <v>37694</v>
      </c>
      <c r="B3184">
        <v>23.154047</v>
      </c>
    </row>
    <row r="3185" spans="1:2">
      <c r="A3185" s="31">
        <v>37697</v>
      </c>
      <c r="B3185">
        <v>23.092529</v>
      </c>
    </row>
    <row r="3186" spans="1:2">
      <c r="A3186" s="31">
        <v>37698</v>
      </c>
      <c r="B3186">
        <v>23.092529</v>
      </c>
    </row>
    <row r="3187" spans="1:2">
      <c r="A3187" s="31">
        <v>37699</v>
      </c>
      <c r="B3187">
        <v>23.538542</v>
      </c>
    </row>
    <row r="3188" spans="1:2">
      <c r="A3188" s="31">
        <v>37700</v>
      </c>
      <c r="B3188">
        <v>24.469007</v>
      </c>
    </row>
    <row r="3189" spans="1:2">
      <c r="A3189" s="31">
        <v>37701</v>
      </c>
      <c r="B3189">
        <v>24.753531</v>
      </c>
    </row>
    <row r="3190" spans="1:2">
      <c r="A3190" s="31">
        <v>37704</v>
      </c>
      <c r="B3190">
        <v>24.384418</v>
      </c>
    </row>
    <row r="3191" spans="1:2">
      <c r="A3191" s="31">
        <v>37705</v>
      </c>
      <c r="B3191">
        <v>24.31521</v>
      </c>
    </row>
    <row r="3192" spans="1:2">
      <c r="A3192" s="31">
        <v>37706</v>
      </c>
      <c r="B3192">
        <v>24.176798</v>
      </c>
    </row>
    <row r="3193" spans="1:2">
      <c r="A3193" s="31">
        <v>37707</v>
      </c>
      <c r="B3193">
        <v>24.461321</v>
      </c>
    </row>
    <row r="3194" spans="1:2">
      <c r="A3194" s="31">
        <v>37708</v>
      </c>
      <c r="B3194">
        <v>24.161415</v>
      </c>
    </row>
    <row r="3195" spans="1:2">
      <c r="A3195" s="31">
        <v>37711</v>
      </c>
      <c r="B3195">
        <v>23.938406</v>
      </c>
    </row>
    <row r="3196" spans="1:2">
      <c r="A3196" s="31">
        <v>37712</v>
      </c>
      <c r="B3196">
        <v>24.461321</v>
      </c>
    </row>
    <row r="3197" spans="1:2">
      <c r="A3197" s="31">
        <v>37713</v>
      </c>
      <c r="B3197">
        <v>24.661255</v>
      </c>
    </row>
    <row r="3198" spans="1:2">
      <c r="A3198" s="31">
        <v>37714</v>
      </c>
      <c r="B3198">
        <v>25.068813</v>
      </c>
    </row>
    <row r="3199" spans="1:2">
      <c r="A3199" s="31">
        <v>37715</v>
      </c>
      <c r="B3199">
        <v>25.491756</v>
      </c>
    </row>
    <row r="3200" spans="1:2">
      <c r="A3200" s="31">
        <v>37718</v>
      </c>
      <c r="B3200">
        <v>25.722448</v>
      </c>
    </row>
    <row r="3201" spans="1:2">
      <c r="A3201" s="31">
        <v>37719</v>
      </c>
      <c r="B3201">
        <v>25.199543</v>
      </c>
    </row>
    <row r="3202" spans="1:2">
      <c r="A3202" s="31">
        <v>37720</v>
      </c>
      <c r="B3202">
        <v>25.053432</v>
      </c>
    </row>
    <row r="3203" spans="1:2">
      <c r="A3203" s="31">
        <v>37721</v>
      </c>
      <c r="B3203">
        <v>24.78429</v>
      </c>
    </row>
    <row r="3204" spans="1:2">
      <c r="A3204" s="31">
        <v>37722</v>
      </c>
      <c r="B3204">
        <v>24.745844</v>
      </c>
    </row>
    <row r="3205" spans="1:2">
      <c r="A3205" s="31">
        <v>37725</v>
      </c>
      <c r="B3205">
        <v>24.745844</v>
      </c>
    </row>
    <row r="3206" spans="1:2">
      <c r="A3206" s="31">
        <v>37726</v>
      </c>
      <c r="B3206">
        <v>23.98455</v>
      </c>
    </row>
    <row r="3207" spans="1:2">
      <c r="A3207" s="31">
        <v>37727</v>
      </c>
      <c r="B3207">
        <v>24.192177</v>
      </c>
    </row>
    <row r="3208" spans="1:2">
      <c r="A3208" s="31">
        <v>37728</v>
      </c>
      <c r="B3208">
        <v>23.769234</v>
      </c>
    </row>
    <row r="3209" spans="1:2">
      <c r="A3209" s="31">
        <v>37729</v>
      </c>
      <c r="B3209">
        <v>23.769234</v>
      </c>
    </row>
    <row r="3210" spans="1:2">
      <c r="A3210" s="31">
        <v>37732</v>
      </c>
      <c r="B3210">
        <v>23.723095</v>
      </c>
    </row>
    <row r="3211" spans="1:2">
      <c r="A3211" s="31">
        <v>37733</v>
      </c>
      <c r="B3211">
        <v>23.830755</v>
      </c>
    </row>
    <row r="3212" spans="1:2">
      <c r="A3212" s="31">
        <v>37734</v>
      </c>
      <c r="B3212">
        <v>23.523163</v>
      </c>
    </row>
    <row r="3213" spans="1:2">
      <c r="A3213" s="31">
        <v>37735</v>
      </c>
      <c r="B3213">
        <v>22.992565</v>
      </c>
    </row>
    <row r="3214" spans="1:2">
      <c r="A3214" s="31">
        <v>37736</v>
      </c>
      <c r="B3214">
        <v>23.207874</v>
      </c>
    </row>
    <row r="3215" spans="1:2">
      <c r="A3215" s="31">
        <v>37739</v>
      </c>
      <c r="B3215">
        <v>23.738474</v>
      </c>
    </row>
    <row r="3216" spans="1:2">
      <c r="A3216" s="31">
        <v>37740</v>
      </c>
      <c r="B3216">
        <v>23.584681</v>
      </c>
    </row>
    <row r="3217" spans="1:2">
      <c r="A3217" s="31">
        <v>37741</v>
      </c>
      <c r="B3217">
        <v>23.184805</v>
      </c>
    </row>
    <row r="3218" spans="1:2">
      <c r="A3218" s="31">
        <v>37742</v>
      </c>
      <c r="B3218">
        <v>23.184805</v>
      </c>
    </row>
    <row r="3219" spans="1:2">
      <c r="A3219" s="31">
        <v>37743</v>
      </c>
      <c r="B3219">
        <v>23.200184</v>
      </c>
    </row>
    <row r="3220" spans="1:2">
      <c r="A3220" s="31">
        <v>37746</v>
      </c>
      <c r="B3220">
        <v>23.615438</v>
      </c>
    </row>
    <row r="3221" spans="1:2">
      <c r="A3221" s="31">
        <v>37747</v>
      </c>
      <c r="B3221">
        <v>24.538216</v>
      </c>
    </row>
    <row r="3222" spans="1:2">
      <c r="A3222" s="31">
        <v>37748</v>
      </c>
      <c r="B3222">
        <v>24.761219</v>
      </c>
    </row>
    <row r="3223" spans="1:2">
      <c r="A3223" s="31">
        <v>37749</v>
      </c>
      <c r="B3223">
        <v>24.31521</v>
      </c>
    </row>
    <row r="3224" spans="1:2">
      <c r="A3224" s="31">
        <v>37750</v>
      </c>
      <c r="B3224">
        <v>24.061447</v>
      </c>
    </row>
    <row r="3225" spans="1:2">
      <c r="A3225" s="31">
        <v>37753</v>
      </c>
      <c r="B3225">
        <v>24.253693</v>
      </c>
    </row>
    <row r="3226" spans="1:2">
      <c r="A3226" s="31">
        <v>37754</v>
      </c>
      <c r="B3226">
        <v>24.130655</v>
      </c>
    </row>
    <row r="3227" spans="1:2">
      <c r="A3227" s="31">
        <v>37755</v>
      </c>
      <c r="B3227">
        <v>23.907654</v>
      </c>
    </row>
    <row r="3228" spans="1:2">
      <c r="A3228" s="31">
        <v>37756</v>
      </c>
      <c r="B3228">
        <v>24.399797</v>
      </c>
    </row>
    <row r="3229" spans="1:2">
      <c r="A3229" s="31">
        <v>37757</v>
      </c>
      <c r="B3229">
        <v>24.153727</v>
      </c>
    </row>
    <row r="3230" spans="1:2">
      <c r="A3230" s="31">
        <v>37760</v>
      </c>
      <c r="B3230">
        <v>24.91502</v>
      </c>
    </row>
    <row r="3231" spans="1:2">
      <c r="A3231" s="31">
        <v>37761</v>
      </c>
      <c r="B3231">
        <v>25.107262</v>
      </c>
    </row>
    <row r="3232" spans="1:2">
      <c r="A3232" s="31">
        <v>37762</v>
      </c>
      <c r="B3232">
        <v>25.31489</v>
      </c>
    </row>
    <row r="3233" spans="1:2">
      <c r="A3233" s="31">
        <v>37763</v>
      </c>
      <c r="B3233">
        <v>25.537891</v>
      </c>
    </row>
    <row r="3234" spans="1:2">
      <c r="A3234" s="31">
        <v>37764</v>
      </c>
      <c r="B3234">
        <v>26.414534</v>
      </c>
    </row>
    <row r="3235" spans="1:2">
      <c r="A3235" s="31">
        <v>37767</v>
      </c>
      <c r="B3235">
        <v>26.637539</v>
      </c>
    </row>
    <row r="3236" spans="1:2">
      <c r="A3236" s="31">
        <v>37768</v>
      </c>
      <c r="B3236">
        <v>25.868555</v>
      </c>
    </row>
    <row r="3237" spans="1:2">
      <c r="A3237" s="31">
        <v>37769</v>
      </c>
      <c r="B3237">
        <v>25.537891</v>
      </c>
    </row>
    <row r="3238" spans="1:2">
      <c r="A3238" s="31">
        <v>37770</v>
      </c>
      <c r="B3238">
        <v>26.276112</v>
      </c>
    </row>
    <row r="3239" spans="1:2">
      <c r="A3239" s="31">
        <v>37771</v>
      </c>
      <c r="B3239">
        <v>26.406843</v>
      </c>
    </row>
    <row r="3240" spans="1:2">
      <c r="A3240" s="31">
        <v>37774</v>
      </c>
      <c r="B3240">
        <v>26.576017</v>
      </c>
    </row>
    <row r="3241" spans="1:2">
      <c r="A3241" s="31">
        <v>37775</v>
      </c>
      <c r="B3241">
        <v>26.460672</v>
      </c>
    </row>
    <row r="3242" spans="1:2">
      <c r="A3242" s="31">
        <v>37776</v>
      </c>
      <c r="B3242">
        <v>26.637539</v>
      </c>
    </row>
    <row r="3243" spans="1:2">
      <c r="A3243" s="31">
        <v>37777</v>
      </c>
      <c r="B3243">
        <v>27.983253</v>
      </c>
    </row>
    <row r="3244" spans="1:2">
      <c r="A3244" s="31">
        <v>37778</v>
      </c>
      <c r="B3244">
        <v>27.890978</v>
      </c>
    </row>
    <row r="3245" spans="1:2">
      <c r="A3245" s="31">
        <v>37781</v>
      </c>
      <c r="B3245">
        <v>28.267778</v>
      </c>
    </row>
    <row r="3246" spans="1:2">
      <c r="A3246" s="31">
        <v>37782</v>
      </c>
      <c r="B3246">
        <v>27.652588</v>
      </c>
    </row>
    <row r="3247" spans="1:2">
      <c r="A3247" s="31">
        <v>37783</v>
      </c>
      <c r="B3247">
        <v>27.76025</v>
      </c>
    </row>
    <row r="3248" spans="1:2">
      <c r="A3248" s="31">
        <v>37784</v>
      </c>
      <c r="B3248">
        <v>28.36005</v>
      </c>
    </row>
    <row r="3249" spans="1:2">
      <c r="A3249" s="31">
        <v>37785</v>
      </c>
      <c r="B3249">
        <v>28.113981</v>
      </c>
    </row>
    <row r="3250" spans="1:2">
      <c r="A3250" s="31">
        <v>37788</v>
      </c>
      <c r="B3250">
        <v>28.275463</v>
      </c>
    </row>
    <row r="3251" spans="1:2">
      <c r="A3251" s="31">
        <v>37789</v>
      </c>
      <c r="B3251">
        <v>28.95986</v>
      </c>
    </row>
    <row r="3252" spans="1:2">
      <c r="A3252" s="31">
        <v>37790</v>
      </c>
      <c r="B3252">
        <v>30.259443</v>
      </c>
    </row>
    <row r="3253" spans="1:2">
      <c r="A3253" s="31">
        <v>37791</v>
      </c>
      <c r="B3253">
        <v>29.774981</v>
      </c>
    </row>
    <row r="3254" spans="1:2">
      <c r="A3254" s="31">
        <v>37792</v>
      </c>
      <c r="B3254">
        <v>29.974924</v>
      </c>
    </row>
    <row r="3255" spans="1:2">
      <c r="A3255" s="31">
        <v>37795</v>
      </c>
      <c r="B3255">
        <v>29.205936</v>
      </c>
    </row>
    <row r="3256" spans="1:2">
      <c r="A3256" s="31">
        <v>37796</v>
      </c>
      <c r="B3256">
        <v>28.759933</v>
      </c>
    </row>
    <row r="3257" spans="1:2">
      <c r="A3257" s="31">
        <v>37797</v>
      </c>
      <c r="B3257">
        <v>29.582739</v>
      </c>
    </row>
    <row r="3258" spans="1:2">
      <c r="A3258" s="31">
        <v>37798</v>
      </c>
      <c r="B3258">
        <v>30.051817</v>
      </c>
    </row>
    <row r="3259" spans="1:2">
      <c r="A3259" s="31">
        <v>37799</v>
      </c>
      <c r="B3259">
        <v>31.24374</v>
      </c>
    </row>
    <row r="3260" spans="1:2">
      <c r="A3260" s="31">
        <v>37802</v>
      </c>
      <c r="B3260">
        <v>31.071163</v>
      </c>
    </row>
    <row r="3261" spans="1:2">
      <c r="A3261" s="31">
        <v>37803</v>
      </c>
      <c r="B3261">
        <v>31.369249</v>
      </c>
    </row>
    <row r="3262" spans="1:2">
      <c r="A3262" s="31">
        <v>37804</v>
      </c>
      <c r="B3262">
        <v>32.216427</v>
      </c>
    </row>
    <row r="3263" spans="1:2">
      <c r="A3263" s="31">
        <v>37805</v>
      </c>
      <c r="B3263">
        <v>32.028168</v>
      </c>
    </row>
    <row r="3264" spans="1:2">
      <c r="A3264" s="31">
        <v>37806</v>
      </c>
      <c r="B3264">
        <v>32.130146</v>
      </c>
    </row>
    <row r="3265" spans="1:2">
      <c r="A3265" s="31">
        <v>37809</v>
      </c>
      <c r="B3265">
        <v>33.189117</v>
      </c>
    </row>
    <row r="3266" spans="1:2">
      <c r="A3266" s="31">
        <v>37810</v>
      </c>
      <c r="B3266">
        <v>33.079296</v>
      </c>
    </row>
    <row r="3267" spans="1:2">
      <c r="A3267" s="31">
        <v>37811</v>
      </c>
      <c r="B3267">
        <v>32.88319</v>
      </c>
    </row>
    <row r="3268" spans="1:2">
      <c r="A3268" s="31">
        <v>37812</v>
      </c>
      <c r="B3268">
        <v>33.636238</v>
      </c>
    </row>
    <row r="3269" spans="1:2">
      <c r="A3269" s="31">
        <v>37813</v>
      </c>
      <c r="B3269">
        <v>33.965706</v>
      </c>
    </row>
    <row r="3270" spans="1:2">
      <c r="A3270" s="31">
        <v>37816</v>
      </c>
      <c r="B3270">
        <v>34.153961</v>
      </c>
    </row>
    <row r="3271" spans="1:2">
      <c r="A3271" s="31">
        <v>37817</v>
      </c>
      <c r="B3271">
        <v>33.683308</v>
      </c>
    </row>
    <row r="3272" spans="1:2">
      <c r="A3272" s="31">
        <v>37818</v>
      </c>
      <c r="B3272">
        <v>34.663837</v>
      </c>
    </row>
    <row r="3273" spans="1:2">
      <c r="A3273" s="31">
        <v>37819</v>
      </c>
      <c r="B3273">
        <v>34.161804</v>
      </c>
    </row>
    <row r="3274" spans="1:2">
      <c r="A3274" s="31">
        <v>37820</v>
      </c>
      <c r="B3274">
        <v>35.385521</v>
      </c>
    </row>
    <row r="3275" spans="1:2">
      <c r="A3275" s="31">
        <v>37823</v>
      </c>
      <c r="B3275">
        <v>33.840195</v>
      </c>
    </row>
    <row r="3276" spans="1:2">
      <c r="A3276" s="31">
        <v>37824</v>
      </c>
      <c r="B3276">
        <v>32.640022</v>
      </c>
    </row>
    <row r="3277" spans="1:2">
      <c r="A3277" s="31">
        <v>37825</v>
      </c>
      <c r="B3277">
        <v>33.463665</v>
      </c>
    </row>
    <row r="3278" spans="1:2">
      <c r="A3278" s="31">
        <v>37826</v>
      </c>
      <c r="B3278">
        <v>33.432293</v>
      </c>
    </row>
    <row r="3279" spans="1:2">
      <c r="A3279" s="31">
        <v>37827</v>
      </c>
      <c r="B3279">
        <v>34.914864</v>
      </c>
    </row>
    <row r="3280" spans="1:2">
      <c r="A3280" s="31">
        <v>37830</v>
      </c>
      <c r="B3280">
        <v>35.981678</v>
      </c>
    </row>
    <row r="3281" spans="1:2">
      <c r="A3281" s="31">
        <v>37831</v>
      </c>
      <c r="B3281">
        <v>36.138561</v>
      </c>
    </row>
    <row r="3282" spans="1:2">
      <c r="A3282" s="31">
        <v>37832</v>
      </c>
      <c r="B3282">
        <v>36.444496</v>
      </c>
    </row>
    <row r="3283" spans="1:2">
      <c r="A3283" s="31">
        <v>37833</v>
      </c>
      <c r="B3283">
        <v>35.440418</v>
      </c>
    </row>
    <row r="3284" spans="1:2">
      <c r="A3284" s="31">
        <v>37834</v>
      </c>
      <c r="B3284">
        <v>37.432869</v>
      </c>
    </row>
    <row r="3285" spans="1:2">
      <c r="A3285" s="31">
        <v>37837</v>
      </c>
      <c r="B3285">
        <v>37.934906</v>
      </c>
    </row>
    <row r="3286" spans="1:2">
      <c r="A3286" s="31">
        <v>37838</v>
      </c>
      <c r="B3286">
        <v>36.640594</v>
      </c>
    </row>
    <row r="3287" spans="1:2">
      <c r="A3287" s="31">
        <v>37839</v>
      </c>
      <c r="B3287">
        <v>36.342518</v>
      </c>
    </row>
    <row r="3288" spans="1:2">
      <c r="A3288" s="31">
        <v>37840</v>
      </c>
      <c r="B3288">
        <v>37.770172</v>
      </c>
    </row>
    <row r="3289" spans="1:2">
      <c r="A3289" s="31">
        <v>37841</v>
      </c>
      <c r="B3289">
        <v>38.554596</v>
      </c>
    </row>
    <row r="3290" spans="1:2">
      <c r="A3290" s="31">
        <v>37844</v>
      </c>
      <c r="B3290">
        <v>38.789928</v>
      </c>
    </row>
    <row r="3291" spans="1:2">
      <c r="A3291" s="31">
        <v>37845</v>
      </c>
      <c r="B3291">
        <v>38.531075</v>
      </c>
    </row>
    <row r="3292" spans="1:2">
      <c r="A3292" s="31">
        <v>37846</v>
      </c>
      <c r="B3292">
        <v>38.915436</v>
      </c>
    </row>
    <row r="3293" spans="1:2">
      <c r="A3293" s="31">
        <v>37847</v>
      </c>
      <c r="B3293">
        <v>39.911659</v>
      </c>
    </row>
    <row r="3294" spans="1:2">
      <c r="A3294" s="31">
        <v>37848</v>
      </c>
      <c r="B3294">
        <v>39.911659</v>
      </c>
    </row>
    <row r="3295" spans="1:2">
      <c r="A3295" s="31">
        <v>37851</v>
      </c>
      <c r="B3295">
        <v>40.680401</v>
      </c>
    </row>
    <row r="3296" spans="1:2">
      <c r="A3296" s="31">
        <v>37852</v>
      </c>
      <c r="B3296">
        <v>40.248962</v>
      </c>
    </row>
    <row r="3297" spans="1:2">
      <c r="A3297" s="31">
        <v>37853</v>
      </c>
      <c r="B3297">
        <v>40.52351</v>
      </c>
    </row>
    <row r="3298" spans="1:2">
      <c r="A3298" s="31">
        <v>37854</v>
      </c>
      <c r="B3298">
        <v>40.962788</v>
      </c>
    </row>
    <row r="3299" spans="1:2">
      <c r="A3299" s="31">
        <v>37855</v>
      </c>
      <c r="B3299">
        <v>41.143208</v>
      </c>
    </row>
    <row r="3300" spans="1:2">
      <c r="A3300" s="31">
        <v>37858</v>
      </c>
      <c r="B3300">
        <v>40.460758</v>
      </c>
    </row>
    <row r="3301" spans="1:2">
      <c r="A3301" s="31">
        <v>37859</v>
      </c>
      <c r="B3301">
        <v>42.413986</v>
      </c>
    </row>
    <row r="3302" spans="1:2">
      <c r="A3302" s="31">
        <v>37860</v>
      </c>
      <c r="B3302">
        <v>43.127804</v>
      </c>
    </row>
    <row r="3303" spans="1:2">
      <c r="A3303" s="31">
        <v>37861</v>
      </c>
      <c r="B3303">
        <v>42.970932</v>
      </c>
    </row>
    <row r="3304" spans="1:2">
      <c r="A3304" s="31">
        <v>37862</v>
      </c>
      <c r="B3304">
        <v>44.092667</v>
      </c>
    </row>
    <row r="3305" spans="1:2">
      <c r="A3305" s="31">
        <v>37865</v>
      </c>
      <c r="B3305">
        <v>43.951454</v>
      </c>
    </row>
    <row r="3306" spans="1:2">
      <c r="A3306" s="31">
        <v>37866</v>
      </c>
      <c r="B3306">
        <v>44.979065</v>
      </c>
    </row>
    <row r="3307" spans="1:2">
      <c r="A3307" s="31">
        <v>37867</v>
      </c>
      <c r="B3307">
        <v>43.52787</v>
      </c>
    </row>
    <row r="3308" spans="1:2">
      <c r="A3308" s="31">
        <v>37868</v>
      </c>
      <c r="B3308">
        <v>43.025837</v>
      </c>
    </row>
    <row r="3309" spans="1:2">
      <c r="A3309" s="31">
        <v>37869</v>
      </c>
      <c r="B3309">
        <v>44.461334</v>
      </c>
    </row>
    <row r="3310" spans="1:2">
      <c r="A3310" s="31">
        <v>37872</v>
      </c>
      <c r="B3310">
        <v>45.512474</v>
      </c>
    </row>
    <row r="3311" spans="1:2">
      <c r="A3311" s="31">
        <v>37873</v>
      </c>
      <c r="B3311">
        <v>44.37505</v>
      </c>
    </row>
    <row r="3312" spans="1:2">
      <c r="A3312" s="31">
        <v>37874</v>
      </c>
      <c r="B3312">
        <v>45.06535</v>
      </c>
    </row>
    <row r="3313" spans="1:2">
      <c r="A3313" s="31">
        <v>37875</v>
      </c>
      <c r="B3313">
        <v>44.790806</v>
      </c>
    </row>
    <row r="3314" spans="1:2">
      <c r="A3314" s="31">
        <v>37876</v>
      </c>
      <c r="B3314">
        <v>43.880863</v>
      </c>
    </row>
    <row r="3315" spans="1:2">
      <c r="A3315" s="31">
        <v>37879</v>
      </c>
      <c r="B3315">
        <v>42.296318</v>
      </c>
    </row>
    <row r="3316" spans="1:2">
      <c r="A3316" s="31">
        <v>37880</v>
      </c>
      <c r="B3316">
        <v>44.155415</v>
      </c>
    </row>
    <row r="3317" spans="1:2">
      <c r="A3317" s="31">
        <v>37881</v>
      </c>
      <c r="B3317">
        <v>43.896557</v>
      </c>
    </row>
    <row r="3318" spans="1:2">
      <c r="A3318" s="31">
        <v>37882</v>
      </c>
      <c r="B3318">
        <v>41.904106</v>
      </c>
    </row>
    <row r="3319" spans="1:2">
      <c r="A3319" s="31">
        <v>37883</v>
      </c>
      <c r="B3319">
        <v>42.829731</v>
      </c>
    </row>
    <row r="3320" spans="1:2">
      <c r="A3320" s="31">
        <v>37886</v>
      </c>
      <c r="B3320">
        <v>42.68853</v>
      </c>
    </row>
    <row r="3321" spans="1:2">
      <c r="A3321" s="31">
        <v>37887</v>
      </c>
      <c r="B3321">
        <v>45.441875</v>
      </c>
    </row>
    <row r="3322" spans="1:2">
      <c r="A3322" s="31">
        <v>37888</v>
      </c>
      <c r="B3322">
        <v>46.422409</v>
      </c>
    </row>
    <row r="3323" spans="1:2">
      <c r="A3323" s="31">
        <v>37889</v>
      </c>
      <c r="B3323">
        <v>45.755646</v>
      </c>
    </row>
    <row r="3324" spans="1:2">
      <c r="A3324" s="31">
        <v>37890</v>
      </c>
      <c r="B3324">
        <v>47.363716</v>
      </c>
    </row>
    <row r="3325" spans="1:2">
      <c r="A3325" s="31">
        <v>37893</v>
      </c>
      <c r="B3325">
        <v>47.975567</v>
      </c>
    </row>
    <row r="3326" spans="1:2">
      <c r="A3326" s="31">
        <v>37894</v>
      </c>
      <c r="B3326">
        <v>48.234428</v>
      </c>
    </row>
    <row r="3327" spans="1:2">
      <c r="A3327" s="31">
        <v>37895</v>
      </c>
      <c r="B3327">
        <v>49.160057</v>
      </c>
    </row>
    <row r="3328" spans="1:2">
      <c r="A3328" s="31">
        <v>37896</v>
      </c>
      <c r="B3328">
        <v>49.160057</v>
      </c>
    </row>
    <row r="3329" spans="1:2">
      <c r="A3329" s="31">
        <v>37897</v>
      </c>
      <c r="B3329">
        <v>49.975868</v>
      </c>
    </row>
    <row r="3330" spans="1:2">
      <c r="A3330" s="31">
        <v>37900</v>
      </c>
      <c r="B3330">
        <v>53.529316</v>
      </c>
    </row>
    <row r="3331" spans="1:2">
      <c r="A3331" s="31">
        <v>37901</v>
      </c>
      <c r="B3331">
        <v>54.447098</v>
      </c>
    </row>
    <row r="3332" spans="1:2">
      <c r="A3332" s="31">
        <v>37902</v>
      </c>
      <c r="B3332">
        <v>54.729492</v>
      </c>
    </row>
    <row r="3333" spans="1:2">
      <c r="A3333" s="31">
        <v>37903</v>
      </c>
      <c r="B3333">
        <v>55.921822</v>
      </c>
    </row>
    <row r="3334" spans="1:2">
      <c r="A3334" s="31">
        <v>37904</v>
      </c>
      <c r="B3334">
        <v>58.361404</v>
      </c>
    </row>
    <row r="3335" spans="1:2">
      <c r="A3335" s="31">
        <v>37907</v>
      </c>
      <c r="B3335">
        <v>60.64407</v>
      </c>
    </row>
    <row r="3336" spans="1:2">
      <c r="A3336" s="31">
        <v>37908</v>
      </c>
      <c r="B3336">
        <v>57.773071</v>
      </c>
    </row>
    <row r="3337" spans="1:2">
      <c r="A3337" s="31">
        <v>37909</v>
      </c>
      <c r="B3337">
        <v>59.538025</v>
      </c>
    </row>
    <row r="3338" spans="1:2">
      <c r="A3338" s="31">
        <v>37910</v>
      </c>
      <c r="B3338">
        <v>60.400913</v>
      </c>
    </row>
    <row r="3339" spans="1:2">
      <c r="A3339" s="31">
        <v>37911</v>
      </c>
      <c r="B3339">
        <v>60.267548</v>
      </c>
    </row>
    <row r="3340" spans="1:2">
      <c r="A3340" s="31">
        <v>37914</v>
      </c>
      <c r="B3340">
        <v>57.373009</v>
      </c>
    </row>
    <row r="3341" spans="1:2">
      <c r="A3341" s="31">
        <v>37915</v>
      </c>
      <c r="B3341">
        <v>56.800388</v>
      </c>
    </row>
    <row r="3342" spans="1:2">
      <c r="A3342" s="31">
        <v>37916</v>
      </c>
      <c r="B3342">
        <v>57.749535</v>
      </c>
    </row>
    <row r="3343" spans="1:2">
      <c r="A3343" s="31">
        <v>37917</v>
      </c>
      <c r="B3343">
        <v>56.65134</v>
      </c>
    </row>
    <row r="3344" spans="1:2">
      <c r="A3344" s="31">
        <v>37918</v>
      </c>
      <c r="B3344">
        <v>58.981094</v>
      </c>
    </row>
    <row r="3345" spans="1:2">
      <c r="A3345" s="31">
        <v>37921</v>
      </c>
      <c r="B3345">
        <v>57.482838</v>
      </c>
    </row>
    <row r="3346" spans="1:2">
      <c r="A3346" s="31">
        <v>37922</v>
      </c>
      <c r="B3346">
        <v>56.878822</v>
      </c>
    </row>
    <row r="3347" spans="1:2">
      <c r="A3347" s="31">
        <v>37923</v>
      </c>
      <c r="B3347">
        <v>57.231827</v>
      </c>
    </row>
    <row r="3348" spans="1:2">
      <c r="A3348" s="31">
        <v>37924</v>
      </c>
      <c r="B3348">
        <v>57.161217</v>
      </c>
    </row>
    <row r="3349" spans="1:2">
      <c r="A3349" s="31">
        <v>37925</v>
      </c>
      <c r="B3349">
        <v>58.753609</v>
      </c>
    </row>
    <row r="3350" spans="1:2">
      <c r="A3350" s="31">
        <v>37928</v>
      </c>
      <c r="B3350">
        <v>61.310837</v>
      </c>
    </row>
    <row r="3351" spans="1:2">
      <c r="A3351" s="31">
        <v>37929</v>
      </c>
      <c r="B3351">
        <v>59.843956</v>
      </c>
    </row>
    <row r="3352" spans="1:2">
      <c r="A3352" s="31">
        <v>37930</v>
      </c>
      <c r="B3352">
        <v>60.110664</v>
      </c>
    </row>
    <row r="3353" spans="1:2">
      <c r="A3353" s="31">
        <v>37931</v>
      </c>
      <c r="B3353">
        <v>59.420372</v>
      </c>
    </row>
    <row r="3354" spans="1:2">
      <c r="A3354" s="31">
        <v>37932</v>
      </c>
      <c r="B3354">
        <v>58.447681</v>
      </c>
    </row>
    <row r="3355" spans="1:2">
      <c r="A3355" s="31">
        <v>37935</v>
      </c>
      <c r="B3355">
        <v>58.290787</v>
      </c>
    </row>
    <row r="3356" spans="1:2">
      <c r="A3356" s="31">
        <v>37936</v>
      </c>
      <c r="B3356">
        <v>57.812283</v>
      </c>
    </row>
    <row r="3357" spans="1:2">
      <c r="A3357" s="31">
        <v>37937</v>
      </c>
      <c r="B3357">
        <v>58.784985</v>
      </c>
    </row>
    <row r="3358" spans="1:2">
      <c r="A3358" s="31">
        <v>37938</v>
      </c>
      <c r="B3358">
        <v>58.941868</v>
      </c>
    </row>
    <row r="3359" spans="1:2">
      <c r="A3359" s="31">
        <v>37939</v>
      </c>
      <c r="B3359">
        <v>57.310265</v>
      </c>
    </row>
    <row r="3360" spans="1:2">
      <c r="A3360" s="31">
        <v>37942</v>
      </c>
      <c r="B3360">
        <v>60.64407</v>
      </c>
    </row>
    <row r="3361" spans="1:2">
      <c r="A3361" s="31">
        <v>37943</v>
      </c>
      <c r="B3361">
        <v>60.212646</v>
      </c>
    </row>
    <row r="3362" spans="1:2">
      <c r="A3362" s="31">
        <v>37944</v>
      </c>
      <c r="B3362">
        <v>59.396835</v>
      </c>
    </row>
    <row r="3363" spans="1:2">
      <c r="A3363" s="31">
        <v>37945</v>
      </c>
      <c r="B3363">
        <v>58.996765</v>
      </c>
    </row>
    <row r="3364" spans="1:2">
      <c r="A3364" s="31">
        <v>37946</v>
      </c>
      <c r="B3364">
        <v>60.65192</v>
      </c>
    </row>
    <row r="3365" spans="1:2">
      <c r="A3365" s="31">
        <v>37949</v>
      </c>
      <c r="B3365">
        <v>61.734432</v>
      </c>
    </row>
    <row r="3366" spans="1:2">
      <c r="A3366" s="31">
        <v>37950</v>
      </c>
      <c r="B3366">
        <v>64.064171</v>
      </c>
    </row>
    <row r="3367" spans="1:2">
      <c r="A3367" s="31">
        <v>37951</v>
      </c>
      <c r="B3367">
        <v>64.064171</v>
      </c>
    </row>
    <row r="3368" spans="1:2">
      <c r="A3368" s="31">
        <v>37952</v>
      </c>
      <c r="B3368">
        <v>63.85239</v>
      </c>
    </row>
    <row r="3369" spans="1:2">
      <c r="A3369" s="31">
        <v>37953</v>
      </c>
      <c r="B3369">
        <v>64.095566</v>
      </c>
    </row>
    <row r="3370" spans="1:2">
      <c r="A3370" s="31">
        <v>37956</v>
      </c>
      <c r="B3370">
        <v>66.605728</v>
      </c>
    </row>
    <row r="3371" spans="1:2">
      <c r="A3371" s="31">
        <v>37957</v>
      </c>
      <c r="B3371">
        <v>66.676315</v>
      </c>
    </row>
    <row r="3372" spans="1:2">
      <c r="A3372" s="31">
        <v>37958</v>
      </c>
      <c r="B3372">
        <v>66.6371</v>
      </c>
    </row>
    <row r="3373" spans="1:2">
      <c r="A3373" s="31">
        <v>37959</v>
      </c>
      <c r="B3373">
        <v>66.668472</v>
      </c>
    </row>
    <row r="3374" spans="1:2">
      <c r="A3374" s="31">
        <v>37960</v>
      </c>
      <c r="B3374">
        <v>65.052559</v>
      </c>
    </row>
    <row r="3375" spans="1:2">
      <c r="A3375" s="31">
        <v>37963</v>
      </c>
      <c r="B3375">
        <v>65.193741</v>
      </c>
    </row>
    <row r="3376" spans="1:2">
      <c r="A3376" s="31">
        <v>37964</v>
      </c>
      <c r="B3376">
        <v>66.417458</v>
      </c>
    </row>
    <row r="3377" spans="1:2">
      <c r="A3377" s="31">
        <v>37965</v>
      </c>
      <c r="B3377">
        <v>66.064476</v>
      </c>
    </row>
    <row r="3378" spans="1:2">
      <c r="A3378" s="31">
        <v>37966</v>
      </c>
      <c r="B3378">
        <v>65.287872</v>
      </c>
    </row>
    <row r="3379" spans="1:2">
      <c r="A3379" s="31">
        <v>37967</v>
      </c>
      <c r="B3379">
        <v>65.852684</v>
      </c>
    </row>
    <row r="3380" spans="1:2">
      <c r="A3380" s="31">
        <v>37970</v>
      </c>
      <c r="B3380">
        <v>66.511589</v>
      </c>
    </row>
    <row r="3381" spans="1:2">
      <c r="A3381" s="31">
        <v>37971</v>
      </c>
      <c r="B3381">
        <v>65.923271</v>
      </c>
    </row>
    <row r="3382" spans="1:2">
      <c r="A3382" s="31">
        <v>37972</v>
      </c>
      <c r="B3382">
        <v>66.456665</v>
      </c>
    </row>
    <row r="3383" spans="1:2">
      <c r="A3383" s="31">
        <v>37973</v>
      </c>
      <c r="B3383">
        <v>68.009834</v>
      </c>
    </row>
    <row r="3384" spans="1:2">
      <c r="A3384" s="31">
        <v>37974</v>
      </c>
      <c r="B3384">
        <v>68.268715</v>
      </c>
    </row>
    <row r="3385" spans="1:2">
      <c r="A3385" s="31">
        <v>37977</v>
      </c>
      <c r="B3385">
        <v>67.860794</v>
      </c>
    </row>
    <row r="3386" spans="1:2">
      <c r="A3386" s="31">
        <v>37978</v>
      </c>
      <c r="B3386">
        <v>67.696075</v>
      </c>
    </row>
    <row r="3387" spans="1:2">
      <c r="A3387" s="31">
        <v>37979</v>
      </c>
      <c r="B3387">
        <v>67.609795</v>
      </c>
    </row>
    <row r="3388" spans="1:2">
      <c r="A3388" s="31">
        <v>37980</v>
      </c>
      <c r="B3388">
        <v>67.609795</v>
      </c>
    </row>
    <row r="3389" spans="1:2">
      <c r="A3389" s="31">
        <v>37981</v>
      </c>
      <c r="B3389">
        <v>68.809967</v>
      </c>
    </row>
    <row r="3390" spans="1:2">
      <c r="A3390" s="31">
        <v>37984</v>
      </c>
      <c r="B3390">
        <v>70.253326</v>
      </c>
    </row>
    <row r="3391" spans="1:2">
      <c r="A3391" s="31">
        <v>37985</v>
      </c>
      <c r="B3391">
        <v>69.40612</v>
      </c>
    </row>
    <row r="3392" spans="1:2">
      <c r="A3392" s="31">
        <v>37986</v>
      </c>
      <c r="B3392">
        <v>70.920074</v>
      </c>
    </row>
    <row r="3393" spans="1:2">
      <c r="A3393" s="31">
        <v>37987</v>
      </c>
      <c r="B3393">
        <v>71.296608</v>
      </c>
    </row>
    <row r="3394" spans="1:2">
      <c r="A3394" s="31">
        <v>37988</v>
      </c>
      <c r="B3394">
        <v>71.602524</v>
      </c>
    </row>
    <row r="3395" spans="1:2">
      <c r="A3395" s="31">
        <v>37991</v>
      </c>
      <c r="B3395">
        <v>71.359367</v>
      </c>
    </row>
    <row r="3396" spans="1:2">
      <c r="A3396" s="31">
        <v>37992</v>
      </c>
      <c r="B3396">
        <v>71.296608</v>
      </c>
    </row>
    <row r="3397" spans="1:2">
      <c r="A3397" s="31">
        <v>37993</v>
      </c>
      <c r="B3397">
        <v>70.041527</v>
      </c>
    </row>
    <row r="3398" spans="1:2">
      <c r="A3398" s="31">
        <v>37994</v>
      </c>
      <c r="B3398">
        <v>72.912521</v>
      </c>
    </row>
    <row r="3399" spans="1:2">
      <c r="A3399" s="31">
        <v>37995</v>
      </c>
      <c r="B3399">
        <v>73.163544</v>
      </c>
    </row>
    <row r="3400" spans="1:2">
      <c r="A3400" s="31">
        <v>37998</v>
      </c>
      <c r="B3400">
        <v>73.367477</v>
      </c>
    </row>
    <row r="3401" spans="1:2">
      <c r="A3401" s="31">
        <v>37999</v>
      </c>
      <c r="B3401">
        <v>77.493568</v>
      </c>
    </row>
    <row r="3402" spans="1:2">
      <c r="A3402" s="31">
        <v>38000</v>
      </c>
      <c r="B3402">
        <v>79.831169</v>
      </c>
    </row>
    <row r="3403" spans="1:2">
      <c r="A3403" s="31">
        <v>38001</v>
      </c>
      <c r="B3403">
        <v>76.960159</v>
      </c>
    </row>
    <row r="3404" spans="1:2">
      <c r="A3404" s="31">
        <v>38002</v>
      </c>
      <c r="B3404">
        <v>76.481659</v>
      </c>
    </row>
    <row r="3405" spans="1:2">
      <c r="A3405" s="31">
        <v>38005</v>
      </c>
      <c r="B3405">
        <v>79.744873</v>
      </c>
    </row>
    <row r="3406" spans="1:2">
      <c r="A3406" s="31">
        <v>38006</v>
      </c>
      <c r="B3406">
        <v>76.654236</v>
      </c>
    </row>
    <row r="3407" spans="1:2">
      <c r="A3407" s="31">
        <v>38007</v>
      </c>
      <c r="B3407">
        <v>72.018272</v>
      </c>
    </row>
    <row r="3408" spans="1:2">
      <c r="A3408" s="31">
        <v>38008</v>
      </c>
      <c r="B3408">
        <v>66.252731</v>
      </c>
    </row>
    <row r="3409" spans="1:2">
      <c r="A3409" s="31">
        <v>38009</v>
      </c>
      <c r="B3409">
        <v>73.155678</v>
      </c>
    </row>
    <row r="3410" spans="1:2">
      <c r="A3410" s="31">
        <v>38012</v>
      </c>
      <c r="B3410">
        <v>73.155678</v>
      </c>
    </row>
    <row r="3411" spans="1:2">
      <c r="A3411" s="31">
        <v>38013</v>
      </c>
      <c r="B3411">
        <v>80.097878</v>
      </c>
    </row>
    <row r="3412" spans="1:2">
      <c r="A3412" s="31">
        <v>38014</v>
      </c>
      <c r="B3412">
        <v>81.282356</v>
      </c>
    </row>
    <row r="3413" spans="1:2">
      <c r="A3413" s="31">
        <v>38015</v>
      </c>
      <c r="B3413">
        <v>82.976723</v>
      </c>
    </row>
    <row r="3414" spans="1:2">
      <c r="A3414" s="31">
        <v>38016</v>
      </c>
      <c r="B3414">
        <v>81.643204</v>
      </c>
    </row>
    <row r="3415" spans="1:2">
      <c r="A3415" s="31">
        <v>38019</v>
      </c>
      <c r="B3415">
        <v>81.643204</v>
      </c>
    </row>
    <row r="3416" spans="1:2">
      <c r="A3416" s="31">
        <v>38020</v>
      </c>
      <c r="B3416">
        <v>79.94883</v>
      </c>
    </row>
    <row r="3417" spans="1:2">
      <c r="A3417" s="31">
        <v>38021</v>
      </c>
      <c r="B3417">
        <v>85.408432</v>
      </c>
    </row>
    <row r="3418" spans="1:2">
      <c r="A3418" s="31">
        <v>38022</v>
      </c>
      <c r="B3418">
        <v>81.109787</v>
      </c>
    </row>
    <row r="3419" spans="1:2">
      <c r="A3419" s="31">
        <v>38023</v>
      </c>
      <c r="B3419">
        <v>83.463066</v>
      </c>
    </row>
    <row r="3420" spans="1:2">
      <c r="A3420" s="31">
        <v>38026</v>
      </c>
      <c r="B3420">
        <v>85.0476</v>
      </c>
    </row>
    <row r="3421" spans="1:2">
      <c r="A3421" s="31">
        <v>38027</v>
      </c>
      <c r="B3421">
        <v>83.808212</v>
      </c>
    </row>
    <row r="3422" spans="1:2">
      <c r="A3422" s="31">
        <v>38028</v>
      </c>
      <c r="B3422">
        <v>85.094681</v>
      </c>
    </row>
    <row r="3423" spans="1:2">
      <c r="A3423" s="31">
        <v>38029</v>
      </c>
      <c r="B3423">
        <v>85.521408</v>
      </c>
    </row>
    <row r="3424" spans="1:2">
      <c r="A3424" s="31">
        <v>38030</v>
      </c>
      <c r="B3424">
        <v>87.544456</v>
      </c>
    </row>
    <row r="3425" spans="1:2">
      <c r="A3425" s="31">
        <v>38033</v>
      </c>
      <c r="B3425">
        <v>88.532288</v>
      </c>
    </row>
    <row r="3426" spans="1:2">
      <c r="A3426" s="31">
        <v>38034</v>
      </c>
      <c r="B3426">
        <v>88.397949</v>
      </c>
    </row>
    <row r="3427" spans="1:2">
      <c r="A3427" s="31">
        <v>38035</v>
      </c>
      <c r="B3427">
        <v>89.06176</v>
      </c>
    </row>
    <row r="3428" spans="1:2">
      <c r="A3428" s="31">
        <v>38036</v>
      </c>
      <c r="B3428">
        <v>85.948151</v>
      </c>
    </row>
    <row r="3429" spans="1:2">
      <c r="A3429" s="31">
        <v>38037</v>
      </c>
      <c r="B3429">
        <v>87.259979</v>
      </c>
    </row>
    <row r="3430" spans="1:2">
      <c r="A3430" s="31">
        <v>38040</v>
      </c>
      <c r="B3430">
        <v>83.284988</v>
      </c>
    </row>
    <row r="3431" spans="1:2">
      <c r="A3431" s="31">
        <v>38041</v>
      </c>
      <c r="B3431">
        <v>83.126938</v>
      </c>
    </row>
    <row r="3432" spans="1:2">
      <c r="A3432" s="31">
        <v>38042</v>
      </c>
      <c r="B3432">
        <v>78.7015</v>
      </c>
    </row>
    <row r="3433" spans="1:2">
      <c r="A3433" s="31">
        <v>38043</v>
      </c>
      <c r="B3433">
        <v>78.464424</v>
      </c>
    </row>
    <row r="3434" spans="1:2">
      <c r="A3434" s="31">
        <v>38044</v>
      </c>
      <c r="B3434">
        <v>80.424263</v>
      </c>
    </row>
    <row r="3435" spans="1:2">
      <c r="A3435" s="31">
        <v>38047</v>
      </c>
      <c r="B3435">
        <v>82.660683</v>
      </c>
    </row>
    <row r="3436" spans="1:2">
      <c r="A3436" s="31">
        <v>38048</v>
      </c>
      <c r="B3436">
        <v>82.660683</v>
      </c>
    </row>
    <row r="3437" spans="1:2">
      <c r="A3437" s="31">
        <v>38049</v>
      </c>
      <c r="B3437">
        <v>84.88131</v>
      </c>
    </row>
    <row r="3438" spans="1:2">
      <c r="A3438" s="31">
        <v>38050</v>
      </c>
      <c r="B3438">
        <v>82.41571</v>
      </c>
    </row>
    <row r="3439" spans="1:2">
      <c r="A3439" s="31">
        <v>38051</v>
      </c>
      <c r="B3439">
        <v>84.2491</v>
      </c>
    </row>
    <row r="3440" spans="1:2">
      <c r="A3440" s="31">
        <v>38054</v>
      </c>
      <c r="B3440">
        <v>84.486168</v>
      </c>
    </row>
    <row r="3441" spans="1:2">
      <c r="A3441" s="31">
        <v>38055</v>
      </c>
      <c r="B3441">
        <v>82.25766</v>
      </c>
    </row>
    <row r="3442" spans="1:2">
      <c r="A3442" s="31">
        <v>38056</v>
      </c>
      <c r="B3442">
        <v>79.689316</v>
      </c>
    </row>
    <row r="3443" spans="1:2">
      <c r="A3443" s="31">
        <v>38057</v>
      </c>
      <c r="B3443">
        <v>76.899734</v>
      </c>
    </row>
    <row r="3444" spans="1:2">
      <c r="A3444" s="31">
        <v>38058</v>
      </c>
      <c r="B3444">
        <v>77.334358</v>
      </c>
    </row>
    <row r="3445" spans="1:2">
      <c r="A3445" s="31">
        <v>38061</v>
      </c>
      <c r="B3445">
        <v>74.291893</v>
      </c>
    </row>
    <row r="3446" spans="1:2">
      <c r="A3446" s="31">
        <v>38062</v>
      </c>
      <c r="B3446">
        <v>72.521706</v>
      </c>
    </row>
    <row r="3447" spans="1:2">
      <c r="A3447" s="31">
        <v>38063</v>
      </c>
      <c r="B3447">
        <v>73.857246</v>
      </c>
    </row>
    <row r="3448" spans="1:2">
      <c r="A3448" s="31">
        <v>38064</v>
      </c>
      <c r="B3448">
        <v>71.44696</v>
      </c>
    </row>
    <row r="3449" spans="1:2">
      <c r="A3449" s="31">
        <v>38065</v>
      </c>
      <c r="B3449">
        <v>72.197716</v>
      </c>
    </row>
    <row r="3450" spans="1:2">
      <c r="A3450" s="31">
        <v>38068</v>
      </c>
      <c r="B3450">
        <v>68.696877</v>
      </c>
    </row>
    <row r="3451" spans="1:2">
      <c r="A3451" s="31">
        <v>38069</v>
      </c>
      <c r="B3451">
        <v>68.246429</v>
      </c>
    </row>
    <row r="3452" spans="1:2">
      <c r="A3452" s="31">
        <v>38070</v>
      </c>
      <c r="B3452">
        <v>69.265862</v>
      </c>
    </row>
    <row r="3453" spans="1:2">
      <c r="A3453" s="31">
        <v>38071</v>
      </c>
      <c r="B3453">
        <v>71.036034</v>
      </c>
    </row>
    <row r="3454" spans="1:2">
      <c r="A3454" s="31">
        <v>38072</v>
      </c>
      <c r="B3454">
        <v>73.7071</v>
      </c>
    </row>
    <row r="3455" spans="1:2">
      <c r="A3455" s="31">
        <v>38075</v>
      </c>
      <c r="B3455">
        <v>74.750237</v>
      </c>
    </row>
    <row r="3456" spans="1:2">
      <c r="A3456" s="31">
        <v>38076</v>
      </c>
      <c r="B3456">
        <v>74.204956</v>
      </c>
    </row>
    <row r="3457" spans="1:2">
      <c r="A3457" s="31">
        <v>38077</v>
      </c>
      <c r="B3457">
        <v>76.789085</v>
      </c>
    </row>
    <row r="3458" spans="1:2">
      <c r="A3458" s="31">
        <v>38078</v>
      </c>
      <c r="B3458">
        <v>78.187836</v>
      </c>
    </row>
    <row r="3459" spans="1:2">
      <c r="A3459" s="31">
        <v>38079</v>
      </c>
      <c r="B3459">
        <v>78.464424</v>
      </c>
    </row>
    <row r="3460" spans="1:2">
      <c r="A3460" s="31">
        <v>38082</v>
      </c>
      <c r="B3460">
        <v>80.48748</v>
      </c>
    </row>
    <row r="3461" spans="1:2">
      <c r="A3461" s="31">
        <v>38083</v>
      </c>
      <c r="B3461">
        <v>79.128242</v>
      </c>
    </row>
    <row r="3462" spans="1:2">
      <c r="A3462" s="31">
        <v>38084</v>
      </c>
      <c r="B3462">
        <v>78.685699</v>
      </c>
    </row>
    <row r="3463" spans="1:2">
      <c r="A3463" s="31">
        <v>38085</v>
      </c>
      <c r="B3463">
        <v>79.396927</v>
      </c>
    </row>
    <row r="3464" spans="1:2">
      <c r="A3464" s="31">
        <v>38086</v>
      </c>
      <c r="B3464">
        <v>79.396927</v>
      </c>
    </row>
    <row r="3465" spans="1:2">
      <c r="A3465" s="31">
        <v>38089</v>
      </c>
      <c r="B3465">
        <v>78.891167</v>
      </c>
    </row>
    <row r="3466" spans="1:2">
      <c r="A3466" s="31">
        <v>38090</v>
      </c>
      <c r="B3466">
        <v>80.685059</v>
      </c>
    </row>
    <row r="3467" spans="1:2">
      <c r="A3467" s="31">
        <v>38091</v>
      </c>
      <c r="B3467">
        <v>80.685059</v>
      </c>
    </row>
    <row r="3468" spans="1:2">
      <c r="A3468" s="31">
        <v>38092</v>
      </c>
      <c r="B3468">
        <v>80.629738</v>
      </c>
    </row>
    <row r="3469" spans="1:2">
      <c r="A3469" s="31">
        <v>38093</v>
      </c>
      <c r="B3469">
        <v>80.416359</v>
      </c>
    </row>
    <row r="3470" spans="1:2">
      <c r="A3470" s="31">
        <v>38096</v>
      </c>
      <c r="B3470">
        <v>77.121002</v>
      </c>
    </row>
    <row r="3471" spans="1:2">
      <c r="A3471" s="31">
        <v>38097</v>
      </c>
      <c r="B3471">
        <v>77.776909</v>
      </c>
    </row>
    <row r="3472" spans="1:2">
      <c r="A3472" s="31">
        <v>38098</v>
      </c>
      <c r="B3472">
        <v>81.001144</v>
      </c>
    </row>
    <row r="3473" spans="1:2">
      <c r="A3473" s="31">
        <v>38099</v>
      </c>
      <c r="B3473">
        <v>83.008392</v>
      </c>
    </row>
    <row r="3474" spans="1:2">
      <c r="A3474" s="31">
        <v>38100</v>
      </c>
      <c r="B3474">
        <v>81.996864</v>
      </c>
    </row>
    <row r="3475" spans="1:2">
      <c r="A3475" s="31">
        <v>38103</v>
      </c>
      <c r="B3475">
        <v>81.996864</v>
      </c>
    </row>
    <row r="3476" spans="1:2">
      <c r="A3476" s="31">
        <v>38104</v>
      </c>
      <c r="B3476">
        <v>76.077866</v>
      </c>
    </row>
    <row r="3477" spans="1:2">
      <c r="A3477" s="31">
        <v>38105</v>
      </c>
      <c r="B3477">
        <v>76.599434</v>
      </c>
    </row>
    <row r="3478" spans="1:2">
      <c r="A3478" s="31">
        <v>38106</v>
      </c>
      <c r="B3478">
        <v>75.651108</v>
      </c>
    </row>
    <row r="3479" spans="1:2">
      <c r="A3479" s="31">
        <v>38107</v>
      </c>
      <c r="B3479">
        <v>74.663307</v>
      </c>
    </row>
    <row r="3480" spans="1:2">
      <c r="A3480" s="31">
        <v>38110</v>
      </c>
      <c r="B3480">
        <v>73.564857</v>
      </c>
    </row>
    <row r="3481" spans="1:2">
      <c r="A3481" s="31">
        <v>38111</v>
      </c>
      <c r="B3481">
        <v>74.987305</v>
      </c>
    </row>
    <row r="3482" spans="1:2">
      <c r="A3482" s="31">
        <v>38112</v>
      </c>
      <c r="B3482">
        <v>76.2043</v>
      </c>
    </row>
    <row r="3483" spans="1:2">
      <c r="A3483" s="31">
        <v>38113</v>
      </c>
      <c r="B3483">
        <v>76.599434</v>
      </c>
    </row>
    <row r="3484" spans="1:2">
      <c r="A3484" s="31">
        <v>38114</v>
      </c>
      <c r="B3484">
        <v>75.350815</v>
      </c>
    </row>
    <row r="3485" spans="1:2">
      <c r="A3485" s="31">
        <v>38117</v>
      </c>
      <c r="B3485">
        <v>72.418968</v>
      </c>
    </row>
    <row r="3486" spans="1:2">
      <c r="A3486" s="31">
        <v>38118</v>
      </c>
      <c r="B3486">
        <v>67.748573</v>
      </c>
    </row>
    <row r="3487" spans="1:2">
      <c r="A3487" s="31">
        <v>38119</v>
      </c>
      <c r="B3487">
        <v>69.621468</v>
      </c>
    </row>
    <row r="3488" spans="1:2">
      <c r="A3488" s="31">
        <v>38120</v>
      </c>
      <c r="B3488">
        <v>70.348518</v>
      </c>
    </row>
    <row r="3489" spans="1:2">
      <c r="A3489" s="31">
        <v>38121</v>
      </c>
      <c r="B3489">
        <v>65.472641</v>
      </c>
    </row>
    <row r="3490" spans="1:2">
      <c r="A3490" s="31">
        <v>38124</v>
      </c>
      <c r="B3490">
        <v>58.937229</v>
      </c>
    </row>
    <row r="3491" spans="1:2">
      <c r="A3491" s="31">
        <v>38125</v>
      </c>
      <c r="B3491">
        <v>63.41798</v>
      </c>
    </row>
    <row r="3492" spans="1:2">
      <c r="A3492" s="31">
        <v>38126</v>
      </c>
      <c r="B3492">
        <v>66.523666</v>
      </c>
    </row>
    <row r="3493" spans="1:2">
      <c r="A3493" s="31">
        <v>38127</v>
      </c>
      <c r="B3493">
        <v>66.515793</v>
      </c>
    </row>
    <row r="3494" spans="1:2">
      <c r="A3494" s="31">
        <v>38128</v>
      </c>
      <c r="B3494">
        <v>66.373528</v>
      </c>
    </row>
    <row r="3495" spans="1:2">
      <c r="A3495" s="31">
        <v>38131</v>
      </c>
      <c r="B3495">
        <v>70.285294</v>
      </c>
    </row>
    <row r="3496" spans="1:2">
      <c r="A3496" s="31">
        <v>38132</v>
      </c>
      <c r="B3496">
        <v>67.843399</v>
      </c>
    </row>
    <row r="3497" spans="1:2">
      <c r="A3497" s="31">
        <v>38133</v>
      </c>
      <c r="B3497">
        <v>66.705429</v>
      </c>
    </row>
    <row r="3498" spans="1:2">
      <c r="A3498" s="31">
        <v>38134</v>
      </c>
      <c r="B3498">
        <v>64.966888</v>
      </c>
    </row>
    <row r="3499" spans="1:2">
      <c r="A3499" s="31">
        <v>38135</v>
      </c>
      <c r="B3499">
        <v>61.149929</v>
      </c>
    </row>
    <row r="3500" spans="1:2">
      <c r="A3500" s="31">
        <v>38138</v>
      </c>
      <c r="B3500">
        <v>57.957314</v>
      </c>
    </row>
    <row r="3501" spans="1:2">
      <c r="A3501" s="31">
        <v>38139</v>
      </c>
      <c r="B3501">
        <v>62.469658</v>
      </c>
    </row>
    <row r="3502" spans="1:2">
      <c r="A3502" s="31">
        <v>38140</v>
      </c>
      <c r="B3502">
        <v>62.050838</v>
      </c>
    </row>
    <row r="3503" spans="1:2">
      <c r="A3503" s="31">
        <v>38141</v>
      </c>
      <c r="B3503">
        <v>59.28495</v>
      </c>
    </row>
    <row r="3504" spans="1:2">
      <c r="A3504" s="31">
        <v>38142</v>
      </c>
      <c r="B3504">
        <v>61.78215</v>
      </c>
    </row>
    <row r="3505" spans="1:2">
      <c r="A3505" s="31">
        <v>38145</v>
      </c>
      <c r="B3505">
        <v>62.556587</v>
      </c>
    </row>
    <row r="3506" spans="1:2">
      <c r="A3506" s="31">
        <v>38146</v>
      </c>
      <c r="B3506">
        <v>64.279343</v>
      </c>
    </row>
    <row r="3507" spans="1:2">
      <c r="A3507" s="31">
        <v>38147</v>
      </c>
      <c r="B3507">
        <v>65.17234</v>
      </c>
    </row>
    <row r="3508" spans="1:2">
      <c r="A3508" s="31">
        <v>38148</v>
      </c>
      <c r="B3508">
        <v>64.121292</v>
      </c>
    </row>
    <row r="3509" spans="1:2">
      <c r="A3509" s="31">
        <v>38149</v>
      </c>
      <c r="B3509">
        <v>62.193085</v>
      </c>
    </row>
    <row r="3510" spans="1:2">
      <c r="A3510" s="31">
        <v>38152</v>
      </c>
      <c r="B3510">
        <v>61.244785</v>
      </c>
    </row>
    <row r="3511" spans="1:2">
      <c r="A3511" s="31">
        <v>38153</v>
      </c>
      <c r="B3511">
        <v>62.619812</v>
      </c>
    </row>
    <row r="3512" spans="1:2">
      <c r="A3512" s="31">
        <v>38154</v>
      </c>
      <c r="B3512">
        <v>61.608299</v>
      </c>
    </row>
    <row r="3513" spans="1:2">
      <c r="A3513" s="31">
        <v>38155</v>
      </c>
      <c r="B3513">
        <v>63.568134</v>
      </c>
    </row>
    <row r="3514" spans="1:2">
      <c r="A3514" s="31">
        <v>38156</v>
      </c>
      <c r="B3514">
        <v>62.809479</v>
      </c>
    </row>
    <row r="3515" spans="1:2">
      <c r="A3515" s="31">
        <v>38159</v>
      </c>
      <c r="B3515">
        <v>61.758434</v>
      </c>
    </row>
    <row r="3516" spans="1:2">
      <c r="A3516" s="31">
        <v>38160</v>
      </c>
      <c r="B3516">
        <v>61.526894</v>
      </c>
    </row>
    <row r="3517" spans="1:2">
      <c r="A3517" s="31">
        <v>38161</v>
      </c>
      <c r="B3517">
        <v>59.243401</v>
      </c>
    </row>
    <row r="3518" spans="1:2">
      <c r="A3518" s="31">
        <v>38162</v>
      </c>
      <c r="B3518">
        <v>59.403084</v>
      </c>
    </row>
    <row r="3519" spans="1:2">
      <c r="A3519" s="31">
        <v>38163</v>
      </c>
      <c r="B3519">
        <v>60.704517</v>
      </c>
    </row>
    <row r="3520" spans="1:2">
      <c r="A3520" s="31">
        <v>38166</v>
      </c>
      <c r="B3520">
        <v>61.375187</v>
      </c>
    </row>
    <row r="3521" spans="1:2">
      <c r="A3521" s="31">
        <v>38167</v>
      </c>
      <c r="B3521">
        <v>60.928066</v>
      </c>
    </row>
    <row r="3522" spans="1:2">
      <c r="A3522" s="31">
        <v>38168</v>
      </c>
      <c r="B3522">
        <v>60.728458</v>
      </c>
    </row>
    <row r="3523" spans="1:2">
      <c r="A3523" s="31">
        <v>38169</v>
      </c>
      <c r="B3523">
        <v>62.197575</v>
      </c>
    </row>
    <row r="3524" spans="1:2">
      <c r="A3524" s="31">
        <v>38170</v>
      </c>
      <c r="B3524">
        <v>61.526894</v>
      </c>
    </row>
    <row r="3525" spans="1:2">
      <c r="A3525" s="31">
        <v>38173</v>
      </c>
      <c r="B3525">
        <v>60.32127</v>
      </c>
    </row>
    <row r="3526" spans="1:2">
      <c r="A3526" s="31">
        <v>38174</v>
      </c>
      <c r="B3526">
        <v>61.46302</v>
      </c>
    </row>
    <row r="3527" spans="1:2">
      <c r="A3527" s="31">
        <v>38175</v>
      </c>
      <c r="B3527">
        <v>62.684612</v>
      </c>
    </row>
    <row r="3528" spans="1:2">
      <c r="A3528" s="31">
        <v>38176</v>
      </c>
      <c r="B3528">
        <v>62.99601</v>
      </c>
    </row>
    <row r="3529" spans="1:2">
      <c r="A3529" s="31">
        <v>38177</v>
      </c>
      <c r="B3529">
        <v>66.341415</v>
      </c>
    </row>
    <row r="3530" spans="1:2">
      <c r="A3530" s="31">
        <v>38180</v>
      </c>
      <c r="B3530">
        <v>67.882378</v>
      </c>
    </row>
    <row r="3531" spans="1:2">
      <c r="A3531" s="31">
        <v>38181</v>
      </c>
      <c r="B3531">
        <v>64.704643</v>
      </c>
    </row>
    <row r="3532" spans="1:2">
      <c r="A3532" s="31">
        <v>38182</v>
      </c>
      <c r="B3532">
        <v>63.586845</v>
      </c>
    </row>
    <row r="3533" spans="1:2">
      <c r="A3533" s="31">
        <v>38183</v>
      </c>
      <c r="B3533">
        <v>65.024017</v>
      </c>
    </row>
    <row r="3534" spans="1:2">
      <c r="A3534" s="31">
        <v>38184</v>
      </c>
      <c r="B3534">
        <v>66.069962</v>
      </c>
    </row>
    <row r="3535" spans="1:2">
      <c r="A3535" s="31">
        <v>38187</v>
      </c>
      <c r="B3535">
        <v>65.095863</v>
      </c>
    </row>
    <row r="3536" spans="1:2">
      <c r="A3536" s="31">
        <v>38188</v>
      </c>
      <c r="B3536">
        <v>64.137779</v>
      </c>
    </row>
    <row r="3537" spans="1:2">
      <c r="A3537" s="31">
        <v>38189</v>
      </c>
      <c r="B3537">
        <v>64.433182</v>
      </c>
    </row>
    <row r="3538" spans="1:2">
      <c r="A3538" s="31">
        <v>38190</v>
      </c>
      <c r="B3538">
        <v>63.954121</v>
      </c>
    </row>
    <row r="3539" spans="1:2">
      <c r="A3539" s="31">
        <v>38191</v>
      </c>
      <c r="B3539">
        <v>65.279518</v>
      </c>
    </row>
    <row r="3540" spans="1:2">
      <c r="A3540" s="31">
        <v>38194</v>
      </c>
      <c r="B3540">
        <v>66.868393</v>
      </c>
    </row>
    <row r="3541" spans="1:2">
      <c r="A3541" s="31">
        <v>38195</v>
      </c>
      <c r="B3541">
        <v>66.109871</v>
      </c>
    </row>
    <row r="3542" spans="1:2">
      <c r="A3542" s="31">
        <v>38196</v>
      </c>
      <c r="B3542">
        <v>66.014076</v>
      </c>
    </row>
    <row r="3543" spans="1:2">
      <c r="A3543" s="31">
        <v>38197</v>
      </c>
      <c r="B3543">
        <v>64.736588</v>
      </c>
    </row>
    <row r="3544" spans="1:2">
      <c r="A3544" s="31">
        <v>38198</v>
      </c>
      <c r="B3544">
        <v>67.563011</v>
      </c>
    </row>
    <row r="3545" spans="1:2">
      <c r="A3545" s="31">
        <v>38201</v>
      </c>
      <c r="B3545">
        <v>67.850449</v>
      </c>
    </row>
    <row r="3546" spans="1:2">
      <c r="A3546" s="31">
        <v>38202</v>
      </c>
      <c r="B3546">
        <v>68.297569</v>
      </c>
    </row>
    <row r="3547" spans="1:2">
      <c r="A3547" s="31">
        <v>38203</v>
      </c>
      <c r="B3547">
        <v>68.018135</v>
      </c>
    </row>
    <row r="3548" spans="1:2">
      <c r="A3548" s="31">
        <v>38204</v>
      </c>
      <c r="B3548">
        <v>69.61496</v>
      </c>
    </row>
    <row r="3549" spans="1:2">
      <c r="A3549" s="31">
        <v>38205</v>
      </c>
      <c r="B3549">
        <v>67.898361</v>
      </c>
    </row>
    <row r="3550" spans="1:2">
      <c r="A3550" s="31">
        <v>38208</v>
      </c>
      <c r="B3550">
        <v>68.066032</v>
      </c>
    </row>
    <row r="3551" spans="1:2">
      <c r="A3551" s="31">
        <v>38209</v>
      </c>
      <c r="B3551">
        <v>69.247696</v>
      </c>
    </row>
    <row r="3552" spans="1:2">
      <c r="A3552" s="31">
        <v>38210</v>
      </c>
      <c r="B3552">
        <v>67.347443</v>
      </c>
    </row>
    <row r="3553" spans="1:2">
      <c r="A3553" s="31">
        <v>38211</v>
      </c>
      <c r="B3553">
        <v>65.319443</v>
      </c>
    </row>
    <row r="3554" spans="1:2">
      <c r="A3554" s="31">
        <v>38212</v>
      </c>
      <c r="B3554">
        <v>63.986053</v>
      </c>
    </row>
    <row r="3555" spans="1:2">
      <c r="A3555" s="31">
        <v>38215</v>
      </c>
      <c r="B3555">
        <v>62.868263</v>
      </c>
    </row>
    <row r="3556" spans="1:2">
      <c r="A3556" s="31">
        <v>38216</v>
      </c>
      <c r="B3556">
        <v>62.99601</v>
      </c>
    </row>
    <row r="3557" spans="1:2">
      <c r="A3557" s="31">
        <v>38217</v>
      </c>
      <c r="B3557">
        <v>61.65464</v>
      </c>
    </row>
    <row r="3558" spans="1:2">
      <c r="A3558" s="31">
        <v>38218</v>
      </c>
      <c r="B3558">
        <v>63.275444</v>
      </c>
    </row>
    <row r="3559" spans="1:2">
      <c r="A3559" s="31">
        <v>38219</v>
      </c>
      <c r="B3559">
        <v>61.063808</v>
      </c>
    </row>
    <row r="3560" spans="1:2">
      <c r="A3560" s="31">
        <v>38222</v>
      </c>
      <c r="B3560">
        <v>59.554779</v>
      </c>
    </row>
    <row r="3561" spans="1:2">
      <c r="A3561" s="31">
        <v>38223</v>
      </c>
      <c r="B3561">
        <v>60.944038</v>
      </c>
    </row>
    <row r="3562" spans="1:2">
      <c r="A3562" s="31">
        <v>38224</v>
      </c>
      <c r="B3562">
        <v>61.183575</v>
      </c>
    </row>
    <row r="3563" spans="1:2">
      <c r="A3563" s="31">
        <v>38225</v>
      </c>
      <c r="B3563">
        <v>61.255417</v>
      </c>
    </row>
    <row r="3564" spans="1:2">
      <c r="A3564" s="31">
        <v>38226</v>
      </c>
      <c r="B3564">
        <v>60.201504</v>
      </c>
    </row>
    <row r="3565" spans="1:2">
      <c r="A3565" s="31">
        <v>38229</v>
      </c>
      <c r="B3565">
        <v>62.12571</v>
      </c>
    </row>
    <row r="3566" spans="1:2">
      <c r="A3566" s="31">
        <v>38230</v>
      </c>
      <c r="B3566">
        <v>62.373219</v>
      </c>
    </row>
    <row r="3567" spans="1:2">
      <c r="A3567" s="31">
        <v>38231</v>
      </c>
      <c r="B3567">
        <v>62.700592</v>
      </c>
    </row>
    <row r="3568" spans="1:2">
      <c r="A3568" s="31">
        <v>38232</v>
      </c>
      <c r="B3568">
        <v>61.710526</v>
      </c>
    </row>
    <row r="3569" spans="1:2">
      <c r="A3569" s="31">
        <v>38233</v>
      </c>
      <c r="B3569">
        <v>61.263412</v>
      </c>
    </row>
    <row r="3570" spans="1:2">
      <c r="A3570" s="31">
        <v>38236</v>
      </c>
      <c r="B3570">
        <v>62.57283</v>
      </c>
    </row>
    <row r="3571" spans="1:2">
      <c r="A3571" s="31">
        <v>38237</v>
      </c>
      <c r="B3571">
        <v>62.62075</v>
      </c>
    </row>
    <row r="3572" spans="1:2">
      <c r="A3572" s="31">
        <v>38238</v>
      </c>
      <c r="B3572">
        <v>63.738533</v>
      </c>
    </row>
    <row r="3573" spans="1:2">
      <c r="A3573" s="31">
        <v>38239</v>
      </c>
      <c r="B3573">
        <v>63.051888</v>
      </c>
    </row>
    <row r="3574" spans="1:2">
      <c r="A3574" s="31">
        <v>38240</v>
      </c>
      <c r="B3574">
        <v>63.187618</v>
      </c>
    </row>
    <row r="3575" spans="1:2">
      <c r="A3575" s="31">
        <v>38243</v>
      </c>
      <c r="B3575">
        <v>62.884228</v>
      </c>
    </row>
    <row r="3576" spans="1:2">
      <c r="A3576" s="31">
        <v>38244</v>
      </c>
      <c r="B3576">
        <v>62.389194</v>
      </c>
    </row>
    <row r="3577" spans="1:2">
      <c r="A3577" s="31">
        <v>38245</v>
      </c>
      <c r="B3577">
        <v>61.630684</v>
      </c>
    </row>
    <row r="3578" spans="1:2">
      <c r="A3578" s="31">
        <v>38246</v>
      </c>
      <c r="B3578">
        <v>62.12571</v>
      </c>
    </row>
    <row r="3579" spans="1:2">
      <c r="A3579" s="31">
        <v>38247</v>
      </c>
      <c r="B3579">
        <v>64.784477</v>
      </c>
    </row>
    <row r="3580" spans="1:2">
      <c r="A3580" s="31">
        <v>38250</v>
      </c>
      <c r="B3580">
        <v>65.638809</v>
      </c>
    </row>
    <row r="3581" spans="1:2">
      <c r="A3581" s="31">
        <v>38251</v>
      </c>
      <c r="B3581">
        <v>66.077934</v>
      </c>
    </row>
    <row r="3582" spans="1:2">
      <c r="A3582" s="31">
        <v>38252</v>
      </c>
      <c r="B3582">
        <v>65.878319</v>
      </c>
    </row>
    <row r="3583" spans="1:2">
      <c r="A3583" s="31">
        <v>38253</v>
      </c>
      <c r="B3583">
        <v>65.487106</v>
      </c>
    </row>
    <row r="3584" spans="1:2">
      <c r="A3584" s="31">
        <v>38254</v>
      </c>
      <c r="B3584">
        <v>65.734619</v>
      </c>
    </row>
    <row r="3585" spans="1:2">
      <c r="A3585" s="31">
        <v>38257</v>
      </c>
      <c r="B3585">
        <v>65.423233</v>
      </c>
    </row>
    <row r="3586" spans="1:2">
      <c r="A3586" s="31">
        <v>38258</v>
      </c>
      <c r="B3586">
        <v>63.267464</v>
      </c>
    </row>
    <row r="3587" spans="1:2">
      <c r="A3587" s="31">
        <v>38259</v>
      </c>
      <c r="B3587">
        <v>63.131725</v>
      </c>
    </row>
    <row r="3588" spans="1:2">
      <c r="A3588" s="31">
        <v>38260</v>
      </c>
      <c r="B3588">
        <v>64.39325</v>
      </c>
    </row>
    <row r="3589" spans="1:2">
      <c r="A3589" s="31">
        <v>38261</v>
      </c>
      <c r="B3589">
        <v>66.660782</v>
      </c>
    </row>
    <row r="3590" spans="1:2">
      <c r="A3590" s="31">
        <v>38264</v>
      </c>
      <c r="B3590">
        <v>67.419281</v>
      </c>
    </row>
    <row r="3591" spans="1:2">
      <c r="A3591" s="31">
        <v>38265</v>
      </c>
      <c r="B3591">
        <v>69.798615</v>
      </c>
    </row>
    <row r="3592" spans="1:2">
      <c r="A3592" s="31">
        <v>38266</v>
      </c>
      <c r="B3592">
        <v>68.209747</v>
      </c>
    </row>
    <row r="3593" spans="1:2">
      <c r="A3593" s="31">
        <v>38267</v>
      </c>
      <c r="B3593">
        <v>68.616943</v>
      </c>
    </row>
    <row r="3594" spans="1:2">
      <c r="A3594" s="31">
        <v>38268</v>
      </c>
      <c r="B3594">
        <v>67.650848</v>
      </c>
    </row>
    <row r="3595" spans="1:2">
      <c r="A3595" s="31">
        <v>38271</v>
      </c>
      <c r="B3595">
        <v>66.413269</v>
      </c>
    </row>
    <row r="3596" spans="1:2">
      <c r="A3596" s="31">
        <v>38272</v>
      </c>
      <c r="B3596">
        <v>64.984093</v>
      </c>
    </row>
    <row r="3597" spans="1:2">
      <c r="A3597" s="31">
        <v>38273</v>
      </c>
      <c r="B3597">
        <v>64.984093</v>
      </c>
    </row>
    <row r="3598" spans="1:2">
      <c r="A3598" s="31">
        <v>38274</v>
      </c>
      <c r="B3598">
        <v>64.94416</v>
      </c>
    </row>
    <row r="3599" spans="1:2">
      <c r="A3599" s="31">
        <v>38275</v>
      </c>
      <c r="B3599">
        <v>64.321388</v>
      </c>
    </row>
    <row r="3600" spans="1:2">
      <c r="A3600" s="31">
        <v>38278</v>
      </c>
      <c r="B3600">
        <v>64.808449</v>
      </c>
    </row>
    <row r="3601" spans="1:2">
      <c r="A3601" s="31">
        <v>38279</v>
      </c>
      <c r="B3601">
        <v>66.46917</v>
      </c>
    </row>
    <row r="3602" spans="1:2">
      <c r="A3602" s="31">
        <v>38280</v>
      </c>
      <c r="B3602">
        <v>65.702675</v>
      </c>
    </row>
    <row r="3603" spans="1:2">
      <c r="A3603" s="31">
        <v>38281</v>
      </c>
      <c r="B3603">
        <v>65.407272</v>
      </c>
    </row>
    <row r="3604" spans="1:2">
      <c r="A3604" s="31">
        <v>38282</v>
      </c>
      <c r="B3604">
        <v>65.407272</v>
      </c>
    </row>
    <row r="3605" spans="1:2">
      <c r="A3605" s="31">
        <v>38285</v>
      </c>
      <c r="B3605">
        <v>62.748489</v>
      </c>
    </row>
    <row r="3606" spans="1:2">
      <c r="A3606" s="31">
        <v>38286</v>
      </c>
      <c r="B3606">
        <v>64.40123</v>
      </c>
    </row>
    <row r="3607" spans="1:2">
      <c r="A3607" s="31">
        <v>38287</v>
      </c>
      <c r="B3607">
        <v>65.319443</v>
      </c>
    </row>
    <row r="3608" spans="1:2">
      <c r="A3608" s="31">
        <v>38288</v>
      </c>
      <c r="B3608">
        <v>66.772575</v>
      </c>
    </row>
    <row r="3609" spans="1:2">
      <c r="A3609" s="31">
        <v>38289</v>
      </c>
      <c r="B3609">
        <v>66.549019</v>
      </c>
    </row>
    <row r="3610" spans="1:2">
      <c r="A3610" s="31">
        <v>38292</v>
      </c>
      <c r="B3610">
        <v>66.397308</v>
      </c>
    </row>
    <row r="3611" spans="1:2">
      <c r="A3611" s="31">
        <v>38293</v>
      </c>
      <c r="B3611">
        <v>66.972168</v>
      </c>
    </row>
    <row r="3612" spans="1:2">
      <c r="A3612" s="31">
        <v>38294</v>
      </c>
      <c r="B3612">
        <v>66.988152</v>
      </c>
    </row>
    <row r="3613" spans="1:2">
      <c r="A3613" s="31">
        <v>38295</v>
      </c>
      <c r="B3613">
        <v>66.700706</v>
      </c>
    </row>
    <row r="3614" spans="1:2">
      <c r="A3614" s="31">
        <v>38296</v>
      </c>
      <c r="B3614">
        <v>67.155815</v>
      </c>
    </row>
    <row r="3615" spans="1:2">
      <c r="A3615" s="31">
        <v>38299</v>
      </c>
      <c r="B3615">
        <v>68.608948</v>
      </c>
    </row>
    <row r="3616" spans="1:2">
      <c r="A3616" s="31">
        <v>38300</v>
      </c>
      <c r="B3616">
        <v>67.890373</v>
      </c>
    </row>
    <row r="3617" spans="1:2">
      <c r="A3617" s="31">
        <v>38301</v>
      </c>
      <c r="B3617">
        <v>68.489182</v>
      </c>
    </row>
    <row r="3618" spans="1:2">
      <c r="A3618" s="31">
        <v>38302</v>
      </c>
      <c r="B3618">
        <v>68.880417</v>
      </c>
    </row>
    <row r="3619" spans="1:2">
      <c r="A3619" s="31">
        <v>38303</v>
      </c>
      <c r="B3619">
        <v>68.704788</v>
      </c>
    </row>
    <row r="3620" spans="1:2">
      <c r="A3620" s="31">
        <v>38306</v>
      </c>
      <c r="B3620">
        <v>68.704788</v>
      </c>
    </row>
    <row r="3621" spans="1:2">
      <c r="A3621" s="31">
        <v>38307</v>
      </c>
      <c r="B3621">
        <v>70.19783</v>
      </c>
    </row>
    <row r="3622" spans="1:2">
      <c r="A3622" s="31">
        <v>38308</v>
      </c>
      <c r="B3622">
        <v>71.068115</v>
      </c>
    </row>
    <row r="3623" spans="1:2">
      <c r="A3623" s="31">
        <v>38309</v>
      </c>
      <c r="B3623">
        <v>71.036179</v>
      </c>
    </row>
    <row r="3624" spans="1:2">
      <c r="A3624" s="31">
        <v>38310</v>
      </c>
      <c r="B3624">
        <v>69.599007</v>
      </c>
    </row>
    <row r="3625" spans="1:2">
      <c r="A3625" s="31">
        <v>38313</v>
      </c>
      <c r="B3625">
        <v>68.856468</v>
      </c>
    </row>
    <row r="3626" spans="1:2">
      <c r="A3626" s="31">
        <v>38314</v>
      </c>
      <c r="B3626">
        <v>70.908432</v>
      </c>
    </row>
    <row r="3627" spans="1:2">
      <c r="A3627" s="31">
        <v>38315</v>
      </c>
      <c r="B3627">
        <v>73.175957</v>
      </c>
    </row>
    <row r="3628" spans="1:2">
      <c r="A3628" s="31">
        <v>38316</v>
      </c>
      <c r="B3628">
        <v>74.573196</v>
      </c>
    </row>
    <row r="3629" spans="1:2">
      <c r="A3629" s="31">
        <v>38317</v>
      </c>
      <c r="B3629">
        <v>74.573196</v>
      </c>
    </row>
    <row r="3630" spans="1:2">
      <c r="A3630" s="31">
        <v>38320</v>
      </c>
      <c r="B3630">
        <v>78.245979</v>
      </c>
    </row>
    <row r="3631" spans="1:2">
      <c r="A3631" s="31">
        <v>38321</v>
      </c>
      <c r="B3631">
        <v>77.224007</v>
      </c>
    </row>
    <row r="3632" spans="1:2">
      <c r="A3632" s="31">
        <v>38322</v>
      </c>
      <c r="B3632">
        <v>76.56131</v>
      </c>
    </row>
    <row r="3633" spans="1:2">
      <c r="A3633" s="31">
        <v>38323</v>
      </c>
      <c r="B3633">
        <v>78.277916</v>
      </c>
    </row>
    <row r="3634" spans="1:2">
      <c r="A3634" s="31">
        <v>38324</v>
      </c>
      <c r="B3634">
        <v>78.677147</v>
      </c>
    </row>
    <row r="3635" spans="1:2">
      <c r="A3635" s="31">
        <v>38327</v>
      </c>
      <c r="B3635">
        <v>79.092308</v>
      </c>
    </row>
    <row r="3636" spans="1:2">
      <c r="A3636" s="31">
        <v>38328</v>
      </c>
      <c r="B3636">
        <v>78.764961</v>
      </c>
    </row>
    <row r="3637" spans="1:2">
      <c r="A3637" s="31">
        <v>38329</v>
      </c>
      <c r="B3637">
        <v>77.208023</v>
      </c>
    </row>
    <row r="3638" spans="1:2">
      <c r="A3638" s="31">
        <v>38330</v>
      </c>
      <c r="B3638">
        <v>78.237999</v>
      </c>
    </row>
    <row r="3639" spans="1:2">
      <c r="A3639" s="31">
        <v>38331</v>
      </c>
      <c r="B3639">
        <v>77.216011</v>
      </c>
    </row>
    <row r="3640" spans="1:2">
      <c r="A3640" s="31">
        <v>38334</v>
      </c>
      <c r="B3640">
        <v>76.984459</v>
      </c>
    </row>
    <row r="3641" spans="1:2">
      <c r="A3641" s="31">
        <v>38335</v>
      </c>
      <c r="B3641">
        <v>77.822807</v>
      </c>
    </row>
    <row r="3642" spans="1:2">
      <c r="A3642" s="31">
        <v>38336</v>
      </c>
      <c r="B3642">
        <v>78.988525</v>
      </c>
    </row>
    <row r="3643" spans="1:2">
      <c r="A3643" s="31">
        <v>38337</v>
      </c>
      <c r="B3643">
        <v>80.026489</v>
      </c>
    </row>
    <row r="3644" spans="1:2">
      <c r="A3644" s="31">
        <v>38338</v>
      </c>
      <c r="B3644">
        <v>78.82885</v>
      </c>
    </row>
    <row r="3645" spans="1:2">
      <c r="A3645" s="31">
        <v>38341</v>
      </c>
      <c r="B3645">
        <v>78.900696</v>
      </c>
    </row>
    <row r="3646" spans="1:2">
      <c r="A3646" s="31">
        <v>38342</v>
      </c>
      <c r="B3646">
        <v>80.44165</v>
      </c>
    </row>
    <row r="3647" spans="1:2">
      <c r="A3647" s="31">
        <v>38343</v>
      </c>
      <c r="B3647">
        <v>80.417709</v>
      </c>
    </row>
    <row r="3648" spans="1:2">
      <c r="A3648" s="31">
        <v>38344</v>
      </c>
      <c r="B3648">
        <v>81.519554</v>
      </c>
    </row>
    <row r="3649" spans="1:2">
      <c r="A3649" s="31">
        <v>38345</v>
      </c>
      <c r="B3649">
        <v>81.783012</v>
      </c>
    </row>
    <row r="3650" spans="1:2">
      <c r="A3650" s="31">
        <v>38348</v>
      </c>
      <c r="B3650">
        <v>81.759071</v>
      </c>
    </row>
    <row r="3651" spans="1:2">
      <c r="A3651" s="31">
        <v>38349</v>
      </c>
      <c r="B3651">
        <v>81.519554</v>
      </c>
    </row>
    <row r="3652" spans="1:2">
      <c r="A3652" s="31">
        <v>38350</v>
      </c>
      <c r="B3652">
        <v>81.120338</v>
      </c>
    </row>
    <row r="3653" spans="1:2">
      <c r="A3653" s="31">
        <v>38351</v>
      </c>
      <c r="B3653">
        <v>79.355804</v>
      </c>
    </row>
    <row r="3654" spans="1:2">
      <c r="A3654" s="31">
        <v>38352</v>
      </c>
      <c r="B3654">
        <v>80.681183</v>
      </c>
    </row>
    <row r="3655" spans="1:2">
      <c r="A3655" s="31">
        <v>38355</v>
      </c>
      <c r="B3655">
        <v>83.108421</v>
      </c>
    </row>
    <row r="3656" spans="1:2">
      <c r="A3656" s="31">
        <v>38356</v>
      </c>
      <c r="B3656">
        <v>83.004623</v>
      </c>
    </row>
    <row r="3657" spans="1:2">
      <c r="A3657" s="31">
        <v>38357</v>
      </c>
      <c r="B3657">
        <v>80.433678</v>
      </c>
    </row>
    <row r="3658" spans="1:2">
      <c r="A3658" s="31">
        <v>38358</v>
      </c>
      <c r="B3658">
        <v>78.756989</v>
      </c>
    </row>
    <row r="3659" spans="1:2">
      <c r="A3659" s="31">
        <v>38359</v>
      </c>
      <c r="B3659">
        <v>78.685127</v>
      </c>
    </row>
    <row r="3660" spans="1:2">
      <c r="A3660" s="31">
        <v>38362</v>
      </c>
      <c r="B3660">
        <v>75.850708</v>
      </c>
    </row>
    <row r="3661" spans="1:2">
      <c r="A3661" s="31">
        <v>38363</v>
      </c>
      <c r="B3661">
        <v>76.67308</v>
      </c>
    </row>
    <row r="3662" spans="1:2">
      <c r="A3662" s="31">
        <v>38364</v>
      </c>
      <c r="B3662">
        <v>75.635124</v>
      </c>
    </row>
    <row r="3663" spans="1:2">
      <c r="A3663" s="31">
        <v>38365</v>
      </c>
      <c r="B3663">
        <v>77.814842</v>
      </c>
    </row>
    <row r="3664" spans="1:2">
      <c r="A3664" s="31">
        <v>38366</v>
      </c>
      <c r="B3664">
        <v>77.14415</v>
      </c>
    </row>
    <row r="3665" spans="1:2">
      <c r="A3665" s="31">
        <v>38369</v>
      </c>
      <c r="B3665">
        <v>75.507378</v>
      </c>
    </row>
    <row r="3666" spans="1:2">
      <c r="A3666" s="31">
        <v>38370</v>
      </c>
      <c r="B3666">
        <v>74.764824</v>
      </c>
    </row>
    <row r="3667" spans="1:2">
      <c r="A3667" s="31">
        <v>38371</v>
      </c>
      <c r="B3667">
        <v>73.655014</v>
      </c>
    </row>
    <row r="3668" spans="1:2">
      <c r="A3668" s="31">
        <v>38372</v>
      </c>
      <c r="B3668">
        <v>75.459473</v>
      </c>
    </row>
    <row r="3669" spans="1:2">
      <c r="A3669" s="31">
        <v>38376</v>
      </c>
      <c r="B3669">
        <v>73.814713</v>
      </c>
    </row>
    <row r="3670" spans="1:2">
      <c r="A3670" s="31">
        <v>38377</v>
      </c>
      <c r="B3670">
        <v>76.385643</v>
      </c>
    </row>
    <row r="3671" spans="1:2">
      <c r="A3671" s="31">
        <v>38379</v>
      </c>
      <c r="B3671">
        <v>76.744934</v>
      </c>
    </row>
    <row r="3672" spans="1:2">
      <c r="A3672" s="31">
        <v>38380</v>
      </c>
      <c r="B3672">
        <v>78.565361</v>
      </c>
    </row>
    <row r="3673" spans="1:2">
      <c r="A3673" s="31">
        <v>38383</v>
      </c>
      <c r="B3673">
        <v>80.545479</v>
      </c>
    </row>
    <row r="3674" spans="1:2">
      <c r="A3674" s="31">
        <v>38384</v>
      </c>
      <c r="B3674">
        <v>78.677147</v>
      </c>
    </row>
    <row r="3675" spans="1:2">
      <c r="A3675" s="31">
        <v>38385</v>
      </c>
      <c r="B3675">
        <v>77.535378</v>
      </c>
    </row>
    <row r="3676" spans="1:2">
      <c r="A3676" s="31">
        <v>38386</v>
      </c>
      <c r="B3676">
        <v>78.756989</v>
      </c>
    </row>
    <row r="3677" spans="1:2">
      <c r="A3677" s="31">
        <v>38387</v>
      </c>
      <c r="B3677">
        <v>78.325821</v>
      </c>
    </row>
    <row r="3678" spans="1:2">
      <c r="A3678" s="31">
        <v>38390</v>
      </c>
      <c r="B3678">
        <v>78.669174</v>
      </c>
    </row>
    <row r="3679" spans="1:2">
      <c r="A3679" s="31">
        <v>38391</v>
      </c>
      <c r="B3679">
        <v>78.613266</v>
      </c>
    </row>
    <row r="3680" spans="1:2">
      <c r="A3680" s="31">
        <v>38392</v>
      </c>
      <c r="B3680">
        <v>79.834854</v>
      </c>
    </row>
    <row r="3681" spans="1:2">
      <c r="A3681" s="31">
        <v>38393</v>
      </c>
      <c r="B3681">
        <v>79.906708</v>
      </c>
    </row>
    <row r="3682" spans="1:2">
      <c r="A3682" s="31">
        <v>38394</v>
      </c>
      <c r="B3682">
        <v>80.489563</v>
      </c>
    </row>
    <row r="3683" spans="1:2">
      <c r="A3683" s="31">
        <v>38397</v>
      </c>
      <c r="B3683">
        <v>81.176216</v>
      </c>
    </row>
    <row r="3684" spans="1:2">
      <c r="A3684" s="31">
        <v>38398</v>
      </c>
      <c r="B3684">
        <v>81.048462</v>
      </c>
    </row>
    <row r="3685" spans="1:2">
      <c r="A3685" s="31">
        <v>38399</v>
      </c>
      <c r="B3685">
        <v>78.541397</v>
      </c>
    </row>
    <row r="3686" spans="1:2">
      <c r="A3686" s="31">
        <v>38400</v>
      </c>
      <c r="B3686">
        <v>78.022423</v>
      </c>
    </row>
    <row r="3687" spans="1:2">
      <c r="A3687" s="31">
        <v>38401</v>
      </c>
      <c r="B3687">
        <v>76.425575</v>
      </c>
    </row>
    <row r="3688" spans="1:2">
      <c r="A3688" s="31">
        <v>38404</v>
      </c>
      <c r="B3688">
        <v>76.170059</v>
      </c>
    </row>
    <row r="3689" spans="1:2">
      <c r="A3689" s="31">
        <v>38405</v>
      </c>
      <c r="B3689">
        <v>77.176109</v>
      </c>
    </row>
    <row r="3690" spans="1:2">
      <c r="A3690" s="31">
        <v>38406</v>
      </c>
      <c r="B3690">
        <v>76.377663</v>
      </c>
    </row>
    <row r="3691" spans="1:2">
      <c r="A3691" s="31">
        <v>38407</v>
      </c>
      <c r="B3691">
        <v>75.339706</v>
      </c>
    </row>
    <row r="3692" spans="1:2">
      <c r="A3692" s="31">
        <v>38408</v>
      </c>
      <c r="B3692">
        <v>75.076225</v>
      </c>
    </row>
    <row r="3693" spans="1:2">
      <c r="A3693" s="31">
        <v>38411</v>
      </c>
      <c r="B3693">
        <v>76.002403</v>
      </c>
    </row>
    <row r="3694" spans="1:2">
      <c r="A3694" s="31">
        <v>38412</v>
      </c>
      <c r="B3694">
        <v>74.309731</v>
      </c>
    </row>
    <row r="3695" spans="1:2">
      <c r="A3695" s="31">
        <v>38413</v>
      </c>
      <c r="B3695">
        <v>74.022308</v>
      </c>
    </row>
    <row r="3696" spans="1:2">
      <c r="A3696" s="31">
        <v>38414</v>
      </c>
      <c r="B3696">
        <v>76.505409</v>
      </c>
    </row>
    <row r="3697" spans="1:2">
      <c r="A3697" s="31">
        <v>38415</v>
      </c>
      <c r="B3697">
        <v>77.830803</v>
      </c>
    </row>
    <row r="3698" spans="1:2">
      <c r="A3698" s="31">
        <v>38418</v>
      </c>
      <c r="B3698">
        <v>76.489433</v>
      </c>
    </row>
    <row r="3699" spans="1:2">
      <c r="A3699" s="31">
        <v>38419</v>
      </c>
      <c r="B3699">
        <v>77.024391</v>
      </c>
    </row>
    <row r="3700" spans="1:2">
      <c r="A3700" s="31">
        <v>38420</v>
      </c>
      <c r="B3700">
        <v>74.780807</v>
      </c>
    </row>
    <row r="3701" spans="1:2">
      <c r="A3701" s="31">
        <v>38421</v>
      </c>
      <c r="B3701">
        <v>74.708946</v>
      </c>
    </row>
    <row r="3702" spans="1:2">
      <c r="A3702" s="31">
        <v>38422</v>
      </c>
      <c r="B3702">
        <v>73.830673</v>
      </c>
    </row>
    <row r="3703" spans="1:2">
      <c r="A3703" s="31">
        <v>38425</v>
      </c>
      <c r="B3703">
        <v>74.229897</v>
      </c>
    </row>
    <row r="3704" spans="1:2">
      <c r="A3704" s="31">
        <v>38426</v>
      </c>
      <c r="B3704">
        <v>72.880547</v>
      </c>
    </row>
    <row r="3705" spans="1:2">
      <c r="A3705" s="31">
        <v>38427</v>
      </c>
      <c r="B3705">
        <v>72.952408</v>
      </c>
    </row>
    <row r="3706" spans="1:2">
      <c r="A3706" s="31">
        <v>38428</v>
      </c>
      <c r="B3706">
        <v>72.36956</v>
      </c>
    </row>
    <row r="3707" spans="1:2">
      <c r="A3707" s="31">
        <v>38429</v>
      </c>
      <c r="B3707">
        <v>73.607109</v>
      </c>
    </row>
    <row r="3708" spans="1:2">
      <c r="A3708" s="31">
        <v>38432</v>
      </c>
      <c r="B3708">
        <v>71.962357</v>
      </c>
    </row>
    <row r="3709" spans="1:2">
      <c r="A3709" s="31">
        <v>38433</v>
      </c>
      <c r="B3709">
        <v>69.38343</v>
      </c>
    </row>
    <row r="3710" spans="1:2">
      <c r="A3710" s="31">
        <v>38434</v>
      </c>
      <c r="B3710">
        <v>67.570999</v>
      </c>
    </row>
    <row r="3711" spans="1:2">
      <c r="A3711" s="31">
        <v>38435</v>
      </c>
      <c r="B3711">
        <v>66.445221</v>
      </c>
    </row>
    <row r="3712" spans="1:2">
      <c r="A3712" s="31">
        <v>38439</v>
      </c>
      <c r="B3712">
        <v>66.740639</v>
      </c>
    </row>
    <row r="3713" spans="1:2">
      <c r="A3713" s="31">
        <v>38440</v>
      </c>
      <c r="B3713">
        <v>65.13578</v>
      </c>
    </row>
    <row r="3714" spans="1:2">
      <c r="A3714" s="31">
        <v>38441</v>
      </c>
      <c r="B3714">
        <v>65.66275</v>
      </c>
    </row>
    <row r="3715" spans="1:2">
      <c r="A3715" s="31">
        <v>38442</v>
      </c>
      <c r="B3715">
        <v>66.061966</v>
      </c>
    </row>
    <row r="3716" spans="1:2">
      <c r="A3716" s="31">
        <v>38443</v>
      </c>
      <c r="B3716">
        <v>69.175842</v>
      </c>
    </row>
    <row r="3717" spans="1:2">
      <c r="A3717" s="31">
        <v>38446</v>
      </c>
      <c r="B3717">
        <v>67.922318</v>
      </c>
    </row>
    <row r="3718" spans="1:2">
      <c r="A3718" s="31">
        <v>38447</v>
      </c>
      <c r="B3718">
        <v>64.896263</v>
      </c>
    </row>
    <row r="3719" spans="1:2">
      <c r="A3719" s="31">
        <v>38448</v>
      </c>
      <c r="B3719">
        <v>65.830414</v>
      </c>
    </row>
    <row r="3720" spans="1:2">
      <c r="A3720" s="31">
        <v>38449</v>
      </c>
      <c r="B3720">
        <v>67.39534</v>
      </c>
    </row>
    <row r="3721" spans="1:2">
      <c r="A3721" s="31">
        <v>38450</v>
      </c>
      <c r="B3721">
        <v>67.49913</v>
      </c>
    </row>
    <row r="3722" spans="1:2">
      <c r="A3722" s="31">
        <v>38453</v>
      </c>
      <c r="B3722">
        <v>66.892342</v>
      </c>
    </row>
    <row r="3723" spans="1:2">
      <c r="A3723" s="31">
        <v>38454</v>
      </c>
      <c r="B3723">
        <v>67.2117</v>
      </c>
    </row>
    <row r="3724" spans="1:2">
      <c r="A3724" s="31">
        <v>38455</v>
      </c>
      <c r="B3724">
        <v>67.754631</v>
      </c>
    </row>
    <row r="3725" spans="1:2">
      <c r="A3725" s="31">
        <v>38457</v>
      </c>
      <c r="B3725">
        <v>65.487106</v>
      </c>
    </row>
    <row r="3726" spans="1:2">
      <c r="A3726" s="31">
        <v>38460</v>
      </c>
      <c r="B3726">
        <v>67.187752</v>
      </c>
    </row>
    <row r="3727" spans="1:2">
      <c r="A3727" s="31">
        <v>38461</v>
      </c>
      <c r="B3727">
        <v>66.309479</v>
      </c>
    </row>
    <row r="3728" spans="1:2">
      <c r="A3728" s="31">
        <v>38462</v>
      </c>
      <c r="B3728">
        <v>69.087997</v>
      </c>
    </row>
    <row r="3729" spans="1:2">
      <c r="A3729" s="31">
        <v>38463</v>
      </c>
      <c r="B3729">
        <v>70.181854</v>
      </c>
    </row>
    <row r="3730" spans="1:2">
      <c r="A3730" s="31">
        <v>38464</v>
      </c>
      <c r="B3730">
        <v>69.798615</v>
      </c>
    </row>
    <row r="3731" spans="1:2">
      <c r="A3731" s="31">
        <v>38467</v>
      </c>
      <c r="B3731">
        <v>70.948349</v>
      </c>
    </row>
    <row r="3732" spans="1:2">
      <c r="A3732" s="31">
        <v>38468</v>
      </c>
      <c r="B3732">
        <v>69.375458</v>
      </c>
    </row>
    <row r="3733" spans="1:2">
      <c r="A3733" s="31">
        <v>38469</v>
      </c>
      <c r="B3733">
        <v>69.167847</v>
      </c>
    </row>
    <row r="3734" spans="1:2">
      <c r="A3734" s="31">
        <v>38470</v>
      </c>
      <c r="B3734">
        <v>68.321526</v>
      </c>
    </row>
    <row r="3735" spans="1:2">
      <c r="A3735" s="31">
        <v>38471</v>
      </c>
      <c r="B3735">
        <v>66.030029</v>
      </c>
    </row>
    <row r="3736" spans="1:2">
      <c r="A3736" s="31">
        <v>38474</v>
      </c>
      <c r="B3736">
        <v>66.868393</v>
      </c>
    </row>
    <row r="3737" spans="1:2">
      <c r="A3737" s="31">
        <v>38475</v>
      </c>
      <c r="B3737">
        <v>67.754631</v>
      </c>
    </row>
    <row r="3738" spans="1:2">
      <c r="A3738" s="31">
        <v>38476</v>
      </c>
      <c r="B3738">
        <v>66.788536</v>
      </c>
    </row>
    <row r="3739" spans="1:2">
      <c r="A3739" s="31">
        <v>38477</v>
      </c>
      <c r="B3739">
        <v>67.115906</v>
      </c>
    </row>
    <row r="3740" spans="1:2">
      <c r="A3740" s="31">
        <v>38478</v>
      </c>
      <c r="B3740">
        <v>67.922318</v>
      </c>
    </row>
    <row r="3741" spans="1:2">
      <c r="A3741" s="31">
        <v>38481</v>
      </c>
      <c r="B3741">
        <v>69.798615</v>
      </c>
    </row>
    <row r="3742" spans="1:2">
      <c r="A3742" s="31">
        <v>38482</v>
      </c>
      <c r="B3742">
        <v>68.369431</v>
      </c>
    </row>
    <row r="3743" spans="1:2">
      <c r="A3743" s="31">
        <v>38483</v>
      </c>
      <c r="B3743">
        <v>68.55307</v>
      </c>
    </row>
    <row r="3744" spans="1:2">
      <c r="A3744" s="31">
        <v>38484</v>
      </c>
      <c r="B3744">
        <v>69.207764</v>
      </c>
    </row>
    <row r="3745" spans="1:2">
      <c r="A3745" s="31">
        <v>38485</v>
      </c>
      <c r="B3745">
        <v>69.064064</v>
      </c>
    </row>
    <row r="3746" spans="1:2">
      <c r="A3746" s="31">
        <v>38488</v>
      </c>
      <c r="B3746">
        <v>71.650963</v>
      </c>
    </row>
    <row r="3747" spans="1:2">
      <c r="A3747" s="31">
        <v>38489</v>
      </c>
      <c r="B3747">
        <v>71.323624</v>
      </c>
    </row>
    <row r="3748" spans="1:2">
      <c r="A3748" s="31">
        <v>38490</v>
      </c>
      <c r="B3748">
        <v>69.750702</v>
      </c>
    </row>
    <row r="3749" spans="1:2">
      <c r="A3749" s="31">
        <v>38491</v>
      </c>
      <c r="B3749">
        <v>69.583038</v>
      </c>
    </row>
    <row r="3750" spans="1:2">
      <c r="A3750" s="31">
        <v>38492</v>
      </c>
      <c r="B3750">
        <v>69.000191</v>
      </c>
    </row>
    <row r="3751" spans="1:2">
      <c r="A3751" s="31">
        <v>38495</v>
      </c>
      <c r="B3751">
        <v>69.135918</v>
      </c>
    </row>
    <row r="3752" spans="1:2">
      <c r="A3752" s="31">
        <v>38496</v>
      </c>
      <c r="B3752">
        <v>71.131989</v>
      </c>
    </row>
    <row r="3753" spans="1:2">
      <c r="A3753" s="31">
        <v>38497</v>
      </c>
      <c r="B3753">
        <v>70.820595</v>
      </c>
    </row>
    <row r="3754" spans="1:2">
      <c r="A3754" s="31">
        <v>38498</v>
      </c>
      <c r="B3754">
        <v>71.890503</v>
      </c>
    </row>
    <row r="3755" spans="1:2">
      <c r="A3755" s="31">
        <v>38499</v>
      </c>
      <c r="B3755">
        <v>70.413406</v>
      </c>
    </row>
    <row r="3756" spans="1:2">
      <c r="A3756" s="31">
        <v>38502</v>
      </c>
      <c r="B3756">
        <v>69.000191</v>
      </c>
    </row>
    <row r="3757" spans="1:2">
      <c r="A3757" s="31">
        <v>38503</v>
      </c>
      <c r="B3757">
        <v>69.151894</v>
      </c>
    </row>
    <row r="3758" spans="1:2">
      <c r="A3758" s="31">
        <v>38504</v>
      </c>
      <c r="B3758">
        <v>69.998215</v>
      </c>
    </row>
    <row r="3759" spans="1:2">
      <c r="A3759" s="31">
        <v>38505</v>
      </c>
      <c r="B3759">
        <v>69.718765</v>
      </c>
    </row>
    <row r="3760" spans="1:2">
      <c r="A3760" s="31">
        <v>38506</v>
      </c>
      <c r="B3760">
        <v>70.00621</v>
      </c>
    </row>
    <row r="3761" spans="1:2">
      <c r="A3761" s="31">
        <v>38509</v>
      </c>
      <c r="B3761">
        <v>69.638924</v>
      </c>
    </row>
    <row r="3762" spans="1:2">
      <c r="A3762" s="31">
        <v>38510</v>
      </c>
      <c r="B3762">
        <v>69.622963</v>
      </c>
    </row>
    <row r="3763" spans="1:2">
      <c r="A3763" s="31">
        <v>38511</v>
      </c>
      <c r="B3763">
        <v>69.982254</v>
      </c>
    </row>
    <row r="3764" spans="1:2">
      <c r="A3764" s="31">
        <v>38512</v>
      </c>
      <c r="B3764">
        <v>69.511169</v>
      </c>
    </row>
    <row r="3765" spans="1:2">
      <c r="A3765" s="31">
        <v>38513</v>
      </c>
      <c r="B3765">
        <v>67.507126</v>
      </c>
    </row>
    <row r="3766" spans="1:2">
      <c r="A3766" s="31">
        <v>38516</v>
      </c>
      <c r="B3766">
        <v>67.698746</v>
      </c>
    </row>
    <row r="3767" spans="1:2">
      <c r="A3767" s="31">
        <v>38517</v>
      </c>
      <c r="B3767">
        <v>67.052017</v>
      </c>
    </row>
    <row r="3768" spans="1:2">
      <c r="A3768" s="31">
        <v>38518</v>
      </c>
      <c r="B3768">
        <v>67.467201</v>
      </c>
    </row>
    <row r="3769" spans="1:2">
      <c r="A3769" s="31">
        <v>38519</v>
      </c>
      <c r="B3769">
        <v>68.217735</v>
      </c>
    </row>
    <row r="3770" spans="1:2">
      <c r="A3770" s="31">
        <v>38520</v>
      </c>
      <c r="B3770">
        <v>66.980164</v>
      </c>
    </row>
    <row r="3771" spans="1:2">
      <c r="A3771" s="31">
        <v>38523</v>
      </c>
      <c r="B3771">
        <v>66.101898</v>
      </c>
    </row>
    <row r="3772" spans="1:2">
      <c r="A3772" s="31">
        <v>38524</v>
      </c>
      <c r="B3772">
        <v>66.67675</v>
      </c>
    </row>
    <row r="3773" spans="1:2">
      <c r="A3773" s="31">
        <v>38525</v>
      </c>
      <c r="B3773">
        <v>67.946266</v>
      </c>
    </row>
    <row r="3774" spans="1:2">
      <c r="A3774" s="31">
        <v>38526</v>
      </c>
      <c r="B3774">
        <v>70.224831</v>
      </c>
    </row>
    <row r="3775" spans="1:2">
      <c r="A3775" s="31">
        <v>38527</v>
      </c>
      <c r="B3775">
        <v>70.866463</v>
      </c>
    </row>
    <row r="3776" spans="1:2">
      <c r="A3776" s="31">
        <v>38530</v>
      </c>
      <c r="B3776">
        <v>71.228409</v>
      </c>
    </row>
    <row r="3777" spans="1:2">
      <c r="A3777" s="31">
        <v>38531</v>
      </c>
      <c r="B3777">
        <v>68.694832</v>
      </c>
    </row>
    <row r="3778" spans="1:2">
      <c r="A3778" s="31">
        <v>38532</v>
      </c>
      <c r="B3778">
        <v>70.701965</v>
      </c>
    </row>
    <row r="3779" spans="1:2">
      <c r="A3779" s="31">
        <v>38533</v>
      </c>
      <c r="B3779">
        <v>69.994514</v>
      </c>
    </row>
    <row r="3780" spans="1:2">
      <c r="A3780" s="31">
        <v>38534</v>
      </c>
      <c r="B3780">
        <v>70.422279</v>
      </c>
    </row>
    <row r="3781" spans="1:2">
      <c r="A3781" s="31">
        <v>38537</v>
      </c>
      <c r="B3781">
        <v>70.249519</v>
      </c>
    </row>
    <row r="3782" spans="1:2">
      <c r="A3782" s="31">
        <v>38538</v>
      </c>
      <c r="B3782">
        <v>72.947639</v>
      </c>
    </row>
    <row r="3783" spans="1:2">
      <c r="A3783" s="31">
        <v>38539</v>
      </c>
      <c r="B3783">
        <v>72.89827</v>
      </c>
    </row>
    <row r="3784" spans="1:2">
      <c r="A3784" s="31">
        <v>38540</v>
      </c>
      <c r="B3784">
        <v>71.8536</v>
      </c>
    </row>
    <row r="3785" spans="1:2">
      <c r="A3785" s="31">
        <v>38541</v>
      </c>
      <c r="B3785">
        <v>71.582123</v>
      </c>
    </row>
    <row r="3786" spans="1:2">
      <c r="A3786" s="31">
        <v>38544</v>
      </c>
      <c r="B3786">
        <v>73.819588</v>
      </c>
    </row>
    <row r="3787" spans="1:2">
      <c r="A3787" s="31">
        <v>38545</v>
      </c>
      <c r="B3787">
        <v>76.945442</v>
      </c>
    </row>
    <row r="3788" spans="1:2">
      <c r="A3788" s="31">
        <v>38546</v>
      </c>
      <c r="B3788">
        <v>75.843178</v>
      </c>
    </row>
    <row r="3789" spans="1:2">
      <c r="A3789" s="31">
        <v>38547</v>
      </c>
      <c r="B3789">
        <v>74.938316</v>
      </c>
    </row>
    <row r="3790" spans="1:2">
      <c r="A3790" s="31">
        <v>38548</v>
      </c>
      <c r="B3790">
        <v>76.303825</v>
      </c>
    </row>
    <row r="3791" spans="1:2">
      <c r="A3791" s="31">
        <v>38551</v>
      </c>
      <c r="B3791">
        <v>77.085289</v>
      </c>
    </row>
    <row r="3792" spans="1:2">
      <c r="A3792" s="31">
        <v>38552</v>
      </c>
      <c r="B3792">
        <v>78.434326</v>
      </c>
    </row>
    <row r="3793" spans="1:2">
      <c r="A3793" s="31">
        <v>38553</v>
      </c>
      <c r="B3793">
        <v>77.340286</v>
      </c>
    </row>
    <row r="3794" spans="1:2">
      <c r="A3794" s="31">
        <v>38554</v>
      </c>
      <c r="B3794">
        <v>75.884285</v>
      </c>
    </row>
    <row r="3795" spans="1:2">
      <c r="A3795" s="31">
        <v>38555</v>
      </c>
      <c r="B3795">
        <v>77.57885</v>
      </c>
    </row>
    <row r="3796" spans="1:2">
      <c r="A3796" s="31">
        <v>38558</v>
      </c>
      <c r="B3796">
        <v>77.907883</v>
      </c>
    </row>
    <row r="3797" spans="1:2">
      <c r="A3797" s="31">
        <v>38559</v>
      </c>
      <c r="B3797">
        <v>78.648201</v>
      </c>
    </row>
    <row r="3798" spans="1:2">
      <c r="A3798" s="31">
        <v>38560</v>
      </c>
      <c r="B3798">
        <v>79.010147</v>
      </c>
    </row>
    <row r="3799" spans="1:2">
      <c r="A3799" s="31">
        <v>38561</v>
      </c>
      <c r="B3799">
        <v>79.010147</v>
      </c>
    </row>
    <row r="3800" spans="1:2">
      <c r="A3800" s="31">
        <v>38562</v>
      </c>
      <c r="B3800">
        <v>79.117096</v>
      </c>
    </row>
    <row r="3801" spans="1:2">
      <c r="A3801" s="31">
        <v>38565</v>
      </c>
      <c r="B3801">
        <v>82.432137</v>
      </c>
    </row>
    <row r="3802" spans="1:2">
      <c r="A3802" s="31">
        <v>38566</v>
      </c>
      <c r="B3802">
        <v>86.684959</v>
      </c>
    </row>
    <row r="3803" spans="1:2">
      <c r="A3803" s="31">
        <v>38567</v>
      </c>
      <c r="B3803">
        <v>84.003304</v>
      </c>
    </row>
    <row r="3804" spans="1:2">
      <c r="A3804" s="31">
        <v>38568</v>
      </c>
      <c r="B3804">
        <v>82.530853</v>
      </c>
    </row>
    <row r="3805" spans="1:2">
      <c r="A3805" s="31">
        <v>38569</v>
      </c>
      <c r="B3805">
        <v>82.711815</v>
      </c>
    </row>
    <row r="3806" spans="1:2">
      <c r="A3806" s="31">
        <v>38572</v>
      </c>
      <c r="B3806">
        <v>78.730469</v>
      </c>
    </row>
    <row r="3807" spans="1:2">
      <c r="A3807" s="31">
        <v>38573</v>
      </c>
      <c r="B3807">
        <v>77.562393</v>
      </c>
    </row>
    <row r="3808" spans="1:2">
      <c r="A3808" s="31">
        <v>38574</v>
      </c>
      <c r="B3808">
        <v>79.13353</v>
      </c>
    </row>
    <row r="3809" spans="1:2">
      <c r="A3809" s="31">
        <v>38575</v>
      </c>
      <c r="B3809">
        <v>81.815193</v>
      </c>
    </row>
    <row r="3810" spans="1:2">
      <c r="A3810" s="31">
        <v>38576</v>
      </c>
      <c r="B3810">
        <v>82.152466</v>
      </c>
    </row>
    <row r="3811" spans="1:2">
      <c r="A3811" s="31">
        <v>38580</v>
      </c>
      <c r="B3811">
        <v>81.083076</v>
      </c>
    </row>
    <row r="3812" spans="1:2">
      <c r="A3812" s="31">
        <v>38581</v>
      </c>
      <c r="B3812">
        <v>81.329872</v>
      </c>
    </row>
    <row r="3813" spans="1:2">
      <c r="A3813" s="31">
        <v>38582</v>
      </c>
      <c r="B3813">
        <v>81.099533</v>
      </c>
    </row>
    <row r="3814" spans="1:2">
      <c r="A3814" s="31">
        <v>38583</v>
      </c>
      <c r="B3814">
        <v>80.721138</v>
      </c>
    </row>
    <row r="3815" spans="1:2">
      <c r="A3815" s="31">
        <v>38586</v>
      </c>
      <c r="B3815">
        <v>78.475471</v>
      </c>
    </row>
    <row r="3816" spans="1:2">
      <c r="A3816" s="31">
        <v>38587</v>
      </c>
      <c r="B3816">
        <v>78.615295</v>
      </c>
    </row>
    <row r="3817" spans="1:2">
      <c r="A3817" s="31">
        <v>38588</v>
      </c>
      <c r="B3817">
        <v>77.874962</v>
      </c>
    </row>
    <row r="3818" spans="1:2">
      <c r="A3818" s="31">
        <v>38589</v>
      </c>
      <c r="B3818">
        <v>77.200447</v>
      </c>
    </row>
    <row r="3819" spans="1:2">
      <c r="A3819" s="31">
        <v>38590</v>
      </c>
      <c r="B3819">
        <v>77.759796</v>
      </c>
    </row>
    <row r="3820" spans="1:2">
      <c r="A3820" s="31">
        <v>38593</v>
      </c>
      <c r="B3820">
        <v>76.47657</v>
      </c>
    </row>
    <row r="3821" spans="1:2">
      <c r="A3821" s="31">
        <v>38594</v>
      </c>
      <c r="B3821">
        <v>76.797363</v>
      </c>
    </row>
    <row r="3822" spans="1:2">
      <c r="A3822" s="31">
        <v>38595</v>
      </c>
      <c r="B3822">
        <v>75.917198</v>
      </c>
    </row>
    <row r="3823" spans="1:2">
      <c r="A3823" s="31">
        <v>38596</v>
      </c>
      <c r="B3823">
        <v>77.208687</v>
      </c>
    </row>
    <row r="3824" spans="1:2">
      <c r="A3824" s="31">
        <v>38597</v>
      </c>
      <c r="B3824">
        <v>81.058403</v>
      </c>
    </row>
    <row r="3825" spans="1:2">
      <c r="A3825" s="31">
        <v>38600</v>
      </c>
      <c r="B3825">
        <v>81.510834</v>
      </c>
    </row>
    <row r="3826" spans="1:2">
      <c r="A3826" s="31">
        <v>38601</v>
      </c>
      <c r="B3826">
        <v>81.502617</v>
      </c>
    </row>
    <row r="3827" spans="1:2">
      <c r="A3827" s="31">
        <v>38603</v>
      </c>
      <c r="B3827">
        <v>84.110245</v>
      </c>
    </row>
    <row r="3828" spans="1:2">
      <c r="A3828" s="31">
        <v>38604</v>
      </c>
      <c r="B3828">
        <v>84.258293</v>
      </c>
    </row>
    <row r="3829" spans="1:2">
      <c r="A3829" s="31">
        <v>38607</v>
      </c>
      <c r="B3829">
        <v>83.953941</v>
      </c>
    </row>
    <row r="3830" spans="1:2">
      <c r="A3830" s="31">
        <v>38608</v>
      </c>
      <c r="B3830">
        <v>84.776527</v>
      </c>
    </row>
    <row r="3831" spans="1:2">
      <c r="A3831" s="31">
        <v>38609</v>
      </c>
      <c r="B3831">
        <v>86.100891</v>
      </c>
    </row>
    <row r="3832" spans="1:2">
      <c r="A3832" s="31">
        <v>38610</v>
      </c>
      <c r="B3832">
        <v>85.615585</v>
      </c>
    </row>
    <row r="3833" spans="1:2">
      <c r="A3833" s="31">
        <v>38611</v>
      </c>
      <c r="B3833">
        <v>86.174942</v>
      </c>
    </row>
    <row r="3834" spans="1:2">
      <c r="A3834" s="31">
        <v>38614</v>
      </c>
      <c r="B3834">
        <v>86.849487</v>
      </c>
    </row>
    <row r="3835" spans="1:2">
      <c r="A3835" s="31">
        <v>38615</v>
      </c>
      <c r="B3835">
        <v>85.936394</v>
      </c>
    </row>
    <row r="3836" spans="1:2">
      <c r="A3836" s="31">
        <v>38616</v>
      </c>
      <c r="B3836">
        <v>85.163139</v>
      </c>
    </row>
    <row r="3837" spans="1:2">
      <c r="A3837" s="31">
        <v>38617</v>
      </c>
      <c r="B3837">
        <v>82.284073</v>
      </c>
    </row>
    <row r="3838" spans="1:2">
      <c r="A3838" s="31">
        <v>38618</v>
      </c>
      <c r="B3838">
        <v>84.299438</v>
      </c>
    </row>
    <row r="3839" spans="1:2">
      <c r="A3839" s="31">
        <v>38621</v>
      </c>
      <c r="B3839">
        <v>85.607361</v>
      </c>
    </row>
    <row r="3840" spans="1:2">
      <c r="A3840" s="31">
        <v>38622</v>
      </c>
      <c r="B3840">
        <v>89.843712</v>
      </c>
    </row>
    <row r="3841" spans="1:2">
      <c r="A3841" s="31">
        <v>38623</v>
      </c>
      <c r="B3841">
        <v>88.330147</v>
      </c>
    </row>
    <row r="3842" spans="1:2">
      <c r="A3842" s="31">
        <v>38624</v>
      </c>
      <c r="B3842">
        <v>88.173843</v>
      </c>
    </row>
    <row r="3843" spans="1:2">
      <c r="A3843" s="31">
        <v>38625</v>
      </c>
      <c r="B3843">
        <v>87.894165</v>
      </c>
    </row>
    <row r="3844" spans="1:2">
      <c r="A3844" s="31">
        <v>38628</v>
      </c>
      <c r="B3844">
        <v>91.044701</v>
      </c>
    </row>
    <row r="3845" spans="1:2">
      <c r="A3845" s="31">
        <v>38629</v>
      </c>
      <c r="B3845">
        <v>93.578285</v>
      </c>
    </row>
    <row r="3846" spans="1:2">
      <c r="A3846" s="31">
        <v>38630</v>
      </c>
      <c r="B3846">
        <v>93.973129</v>
      </c>
    </row>
    <row r="3847" spans="1:2">
      <c r="A3847" s="31">
        <v>38631</v>
      </c>
      <c r="B3847">
        <v>91.39019</v>
      </c>
    </row>
    <row r="3848" spans="1:2">
      <c r="A3848" s="31">
        <v>38632</v>
      </c>
      <c r="B3848">
        <v>89.876625</v>
      </c>
    </row>
    <row r="3849" spans="1:2">
      <c r="A3849" s="31">
        <v>38635</v>
      </c>
      <c r="B3849">
        <v>88.70031</v>
      </c>
    </row>
    <row r="3850" spans="1:2">
      <c r="A3850" s="31">
        <v>38636</v>
      </c>
      <c r="B3850">
        <v>91.933105</v>
      </c>
    </row>
    <row r="3851" spans="1:2">
      <c r="A3851" s="31">
        <v>38638</v>
      </c>
      <c r="B3851">
        <v>88.963531</v>
      </c>
    </row>
    <row r="3852" spans="1:2">
      <c r="A3852" s="31">
        <v>38639</v>
      </c>
      <c r="B3852">
        <v>87.927055</v>
      </c>
    </row>
    <row r="3853" spans="1:2">
      <c r="A3853" s="31">
        <v>38642</v>
      </c>
      <c r="B3853">
        <v>86.66848</v>
      </c>
    </row>
    <row r="3854" spans="1:2">
      <c r="A3854" s="31">
        <v>38643</v>
      </c>
      <c r="B3854">
        <v>85.483971</v>
      </c>
    </row>
    <row r="3855" spans="1:2">
      <c r="A3855" s="31">
        <v>38644</v>
      </c>
      <c r="B3855">
        <v>82.884567</v>
      </c>
    </row>
    <row r="3856" spans="1:2">
      <c r="A3856" s="31">
        <v>38645</v>
      </c>
      <c r="B3856">
        <v>82.571991</v>
      </c>
    </row>
    <row r="3857" spans="1:2">
      <c r="A3857" s="31">
        <v>38646</v>
      </c>
      <c r="B3857">
        <v>84.373451</v>
      </c>
    </row>
    <row r="3858" spans="1:2">
      <c r="A3858" s="31">
        <v>38649</v>
      </c>
      <c r="B3858">
        <v>85.196068</v>
      </c>
    </row>
    <row r="3859" spans="1:2">
      <c r="A3859" s="31">
        <v>38650</v>
      </c>
      <c r="B3859">
        <v>85.574448</v>
      </c>
    </row>
    <row r="3860" spans="1:2">
      <c r="A3860" s="31">
        <v>38651</v>
      </c>
      <c r="B3860">
        <v>81.996178</v>
      </c>
    </row>
    <row r="3861" spans="1:2">
      <c r="A3861" s="31">
        <v>38652</v>
      </c>
      <c r="B3861">
        <v>79.668221</v>
      </c>
    </row>
    <row r="3862" spans="1:2">
      <c r="A3862" s="31">
        <v>38653</v>
      </c>
      <c r="B3862">
        <v>75.941872</v>
      </c>
    </row>
    <row r="3863" spans="1:2">
      <c r="A3863" s="31">
        <v>38656</v>
      </c>
      <c r="B3863">
        <v>77.652855</v>
      </c>
    </row>
    <row r="3864" spans="1:2">
      <c r="A3864" s="31">
        <v>38658</v>
      </c>
      <c r="B3864">
        <v>79.092407</v>
      </c>
    </row>
    <row r="3865" spans="1:2">
      <c r="A3865" s="31">
        <v>38660</v>
      </c>
      <c r="B3865">
        <v>79.092407</v>
      </c>
    </row>
    <row r="3866" spans="1:2">
      <c r="A3866" s="31">
        <v>38663</v>
      </c>
      <c r="B3866">
        <v>81.124222</v>
      </c>
    </row>
    <row r="3867" spans="1:2">
      <c r="A3867" s="31">
        <v>38664</v>
      </c>
      <c r="B3867">
        <v>82.465042</v>
      </c>
    </row>
    <row r="3868" spans="1:2">
      <c r="A3868" s="31">
        <v>38665</v>
      </c>
      <c r="B3868">
        <v>81.617767</v>
      </c>
    </row>
    <row r="3869" spans="1:2">
      <c r="A3869" s="31">
        <v>38666</v>
      </c>
      <c r="B3869">
        <v>82.029068</v>
      </c>
    </row>
    <row r="3870" spans="1:2">
      <c r="A3870" s="31">
        <v>38667</v>
      </c>
      <c r="B3870">
        <v>84.505081</v>
      </c>
    </row>
    <row r="3871" spans="1:2">
      <c r="A3871" s="31">
        <v>38670</v>
      </c>
      <c r="B3871">
        <v>84.505081</v>
      </c>
    </row>
    <row r="3872" spans="1:2">
      <c r="A3872" s="31">
        <v>38672</v>
      </c>
      <c r="B3872">
        <v>85.418152</v>
      </c>
    </row>
    <row r="3873" spans="1:2">
      <c r="A3873" s="31">
        <v>38673</v>
      </c>
      <c r="B3873">
        <v>87.35125</v>
      </c>
    </row>
    <row r="3874" spans="1:2">
      <c r="A3874" s="31">
        <v>38674</v>
      </c>
      <c r="B3874">
        <v>89.819046</v>
      </c>
    </row>
    <row r="3875" spans="1:2">
      <c r="A3875" s="31">
        <v>38677</v>
      </c>
      <c r="B3875">
        <v>89.687424</v>
      </c>
    </row>
    <row r="3876" spans="1:2">
      <c r="A3876" s="31">
        <v>38678</v>
      </c>
      <c r="B3876">
        <v>88.379478</v>
      </c>
    </row>
    <row r="3877" spans="1:2">
      <c r="A3877" s="31">
        <v>38679</v>
      </c>
      <c r="B3877">
        <v>90.526459</v>
      </c>
    </row>
    <row r="3878" spans="1:2">
      <c r="A3878" s="31">
        <v>38680</v>
      </c>
      <c r="B3878">
        <v>91.521797</v>
      </c>
    </row>
    <row r="3879" spans="1:2">
      <c r="A3879" s="31">
        <v>38681</v>
      </c>
      <c r="B3879">
        <v>94.384438</v>
      </c>
    </row>
    <row r="3880" spans="1:2">
      <c r="A3880" s="31">
        <v>38684</v>
      </c>
      <c r="B3880">
        <v>96.498497</v>
      </c>
    </row>
    <row r="3881" spans="1:2">
      <c r="A3881" s="31">
        <v>38685</v>
      </c>
      <c r="B3881">
        <v>94.85331</v>
      </c>
    </row>
    <row r="3882" spans="1:2">
      <c r="A3882" s="31">
        <v>38686</v>
      </c>
      <c r="B3882">
        <v>91.439537</v>
      </c>
    </row>
    <row r="3883" spans="1:2">
      <c r="A3883" s="31">
        <v>38687</v>
      </c>
      <c r="B3883">
        <v>94.236366</v>
      </c>
    </row>
    <row r="3884" spans="1:2">
      <c r="A3884" s="31">
        <v>38688</v>
      </c>
      <c r="B3884">
        <v>93.36441</v>
      </c>
    </row>
    <row r="3885" spans="1:2">
      <c r="A3885" s="31">
        <v>38691</v>
      </c>
      <c r="B3885">
        <v>91.439537</v>
      </c>
    </row>
    <row r="3886" spans="1:2">
      <c r="A3886" s="31">
        <v>38692</v>
      </c>
      <c r="B3886">
        <v>90.279686</v>
      </c>
    </row>
    <row r="3887" spans="1:2">
      <c r="A3887" s="31">
        <v>38693</v>
      </c>
      <c r="B3887">
        <v>92.212799</v>
      </c>
    </row>
    <row r="3888" spans="1:2">
      <c r="A3888" s="31">
        <v>38694</v>
      </c>
      <c r="B3888">
        <v>93.002472</v>
      </c>
    </row>
    <row r="3889" spans="1:2">
      <c r="A3889" s="31">
        <v>38695</v>
      </c>
      <c r="B3889">
        <v>94.787514</v>
      </c>
    </row>
    <row r="3890" spans="1:2">
      <c r="A3890" s="31">
        <v>38698</v>
      </c>
      <c r="B3890">
        <v>97.370438</v>
      </c>
    </row>
    <row r="3891" spans="1:2">
      <c r="A3891" s="31">
        <v>38699</v>
      </c>
      <c r="B3891">
        <v>102.914734</v>
      </c>
    </row>
    <row r="3892" spans="1:2">
      <c r="A3892" s="31">
        <v>38700</v>
      </c>
      <c r="B3892">
        <v>101.466949</v>
      </c>
    </row>
    <row r="3893" spans="1:2">
      <c r="A3893" s="31">
        <v>38701</v>
      </c>
      <c r="B3893">
        <v>100.553894</v>
      </c>
    </row>
    <row r="3894" spans="1:2">
      <c r="A3894" s="31">
        <v>38702</v>
      </c>
      <c r="B3894">
        <v>101.853577</v>
      </c>
    </row>
    <row r="3895" spans="1:2">
      <c r="A3895" s="31">
        <v>38705</v>
      </c>
      <c r="B3895">
        <v>102.519882</v>
      </c>
    </row>
    <row r="3896" spans="1:2">
      <c r="A3896" s="31">
        <v>38706</v>
      </c>
      <c r="B3896">
        <v>104.082825</v>
      </c>
    </row>
    <row r="3897" spans="1:2">
      <c r="A3897" s="31">
        <v>38707</v>
      </c>
      <c r="B3897">
        <v>103.235542</v>
      </c>
    </row>
    <row r="3898" spans="1:2">
      <c r="A3898" s="31">
        <v>38708</v>
      </c>
      <c r="B3898">
        <v>104.559921</v>
      </c>
    </row>
    <row r="3899" spans="1:2">
      <c r="A3899" s="31">
        <v>38709</v>
      </c>
      <c r="B3899">
        <v>105.185089</v>
      </c>
    </row>
    <row r="3900" spans="1:2">
      <c r="A3900" s="31">
        <v>38712</v>
      </c>
      <c r="B3900">
        <v>104.814926</v>
      </c>
    </row>
    <row r="3901" spans="1:2">
      <c r="A3901" s="31">
        <v>38713</v>
      </c>
      <c r="B3901">
        <v>108.508377</v>
      </c>
    </row>
    <row r="3902" spans="1:2">
      <c r="A3902" s="31">
        <v>38714</v>
      </c>
      <c r="B3902">
        <v>105.612823</v>
      </c>
    </row>
    <row r="3903" spans="1:2">
      <c r="A3903" s="31">
        <v>38715</v>
      </c>
      <c r="B3903">
        <v>107.932549</v>
      </c>
    </row>
    <row r="3904" spans="1:2">
      <c r="A3904" s="31">
        <v>38716</v>
      </c>
      <c r="B3904">
        <v>107.496574</v>
      </c>
    </row>
    <row r="3905" spans="1:2">
      <c r="A3905" s="31">
        <v>38719</v>
      </c>
      <c r="B3905">
        <v>105.217987</v>
      </c>
    </row>
    <row r="3906" spans="1:2">
      <c r="A3906" s="31">
        <v>38720</v>
      </c>
      <c r="B3906">
        <v>106.188652</v>
      </c>
    </row>
    <row r="3907" spans="1:2">
      <c r="A3907" s="31">
        <v>38721</v>
      </c>
      <c r="B3907">
        <v>108.450783</v>
      </c>
    </row>
    <row r="3908" spans="1:2">
      <c r="A3908" s="31">
        <v>38722</v>
      </c>
      <c r="B3908">
        <v>106.451889</v>
      </c>
    </row>
    <row r="3909" spans="1:2">
      <c r="A3909" s="31">
        <v>38723</v>
      </c>
      <c r="B3909">
        <v>106.460098</v>
      </c>
    </row>
    <row r="3910" spans="1:2">
      <c r="A3910" s="31">
        <v>38726</v>
      </c>
      <c r="B3910">
        <v>106.188652</v>
      </c>
    </row>
    <row r="3911" spans="1:2">
      <c r="A3911" s="31">
        <v>38727</v>
      </c>
      <c r="B3911">
        <v>104.707977</v>
      </c>
    </row>
    <row r="3912" spans="1:2">
      <c r="A3912" s="31">
        <v>38729</v>
      </c>
      <c r="B3912">
        <v>105.612823</v>
      </c>
    </row>
    <row r="3913" spans="1:2">
      <c r="A3913" s="31">
        <v>38730</v>
      </c>
      <c r="B3913">
        <v>105.900742</v>
      </c>
    </row>
    <row r="3914" spans="1:2">
      <c r="A3914" s="31">
        <v>38733</v>
      </c>
      <c r="B3914">
        <v>105.448318</v>
      </c>
    </row>
    <row r="3915" spans="1:2">
      <c r="A3915" s="31">
        <v>38734</v>
      </c>
      <c r="B3915">
        <v>103.548119</v>
      </c>
    </row>
    <row r="3916" spans="1:2">
      <c r="A3916" s="31">
        <v>38735</v>
      </c>
      <c r="B3916">
        <v>101.541</v>
      </c>
    </row>
    <row r="3917" spans="1:2">
      <c r="A3917" s="31">
        <v>38736</v>
      </c>
      <c r="B3917">
        <v>105.46476</v>
      </c>
    </row>
    <row r="3918" spans="1:2">
      <c r="A3918" s="31">
        <v>38737</v>
      </c>
      <c r="B3918">
        <v>108.730476</v>
      </c>
    </row>
    <row r="3919" spans="1:2">
      <c r="A3919" s="31">
        <v>38740</v>
      </c>
      <c r="B3919">
        <v>106.081718</v>
      </c>
    </row>
    <row r="3920" spans="1:2">
      <c r="A3920" s="31">
        <v>38741</v>
      </c>
      <c r="B3920">
        <v>109.166451</v>
      </c>
    </row>
    <row r="3921" spans="1:2">
      <c r="A3921" s="31">
        <v>38742</v>
      </c>
      <c r="B3921">
        <v>111.190018</v>
      </c>
    </row>
    <row r="3922" spans="1:2">
      <c r="A3922" s="31">
        <v>38744</v>
      </c>
      <c r="B3922">
        <v>113.649582</v>
      </c>
    </row>
    <row r="3923" spans="1:2">
      <c r="A3923" s="31">
        <v>38747</v>
      </c>
      <c r="B3923">
        <v>113.2136</v>
      </c>
    </row>
    <row r="3924" spans="1:2">
      <c r="A3924" s="31">
        <v>38748</v>
      </c>
      <c r="B3924">
        <v>116.553314</v>
      </c>
    </row>
    <row r="3925" spans="1:2">
      <c r="A3925" s="31">
        <v>38749</v>
      </c>
      <c r="B3925">
        <v>116.298355</v>
      </c>
    </row>
    <row r="3926" spans="1:2">
      <c r="A3926" s="31">
        <v>38750</v>
      </c>
      <c r="B3926">
        <v>116.281876</v>
      </c>
    </row>
    <row r="3927" spans="1:2">
      <c r="A3927" s="31">
        <v>38751</v>
      </c>
      <c r="B3927">
        <v>118.182083</v>
      </c>
    </row>
    <row r="3928" spans="1:2">
      <c r="A3928" s="31">
        <v>38754</v>
      </c>
      <c r="B3928">
        <v>120.699211</v>
      </c>
    </row>
    <row r="3929" spans="1:2">
      <c r="A3929" s="31">
        <v>38755</v>
      </c>
      <c r="B3929">
        <v>125.799301</v>
      </c>
    </row>
    <row r="3930" spans="1:2">
      <c r="A3930" s="31">
        <v>38756</v>
      </c>
      <c r="B3930">
        <v>123.62764</v>
      </c>
    </row>
    <row r="3931" spans="1:2">
      <c r="A3931" s="31">
        <v>38758</v>
      </c>
      <c r="B3931">
        <v>124.071846</v>
      </c>
    </row>
    <row r="3932" spans="1:2">
      <c r="A3932" s="31">
        <v>38761</v>
      </c>
      <c r="B3932">
        <v>130.208389</v>
      </c>
    </row>
    <row r="3933" spans="1:2">
      <c r="A3933" s="31">
        <v>38762</v>
      </c>
      <c r="B3933">
        <v>126.136589</v>
      </c>
    </row>
    <row r="3934" spans="1:2">
      <c r="A3934" s="31">
        <v>38763</v>
      </c>
      <c r="B3934">
        <v>126.728828</v>
      </c>
    </row>
    <row r="3935" spans="1:2">
      <c r="A3935" s="31">
        <v>38764</v>
      </c>
      <c r="B3935">
        <v>131.697296</v>
      </c>
    </row>
    <row r="3936" spans="1:2">
      <c r="A3936" s="31">
        <v>38765</v>
      </c>
      <c r="B3936">
        <v>127.230598</v>
      </c>
    </row>
    <row r="3937" spans="1:2">
      <c r="A3937" s="31">
        <v>38768</v>
      </c>
      <c r="B3937">
        <v>128.678375</v>
      </c>
    </row>
    <row r="3938" spans="1:2">
      <c r="A3938" s="31">
        <v>38769</v>
      </c>
      <c r="B3938">
        <v>130.578552</v>
      </c>
    </row>
    <row r="3939" spans="1:2">
      <c r="A3939" s="31">
        <v>38770</v>
      </c>
      <c r="B3939">
        <v>130.191956</v>
      </c>
    </row>
    <row r="3940" spans="1:2">
      <c r="A3940" s="31">
        <v>38771</v>
      </c>
      <c r="B3940">
        <v>129.188385</v>
      </c>
    </row>
    <row r="3941" spans="1:2">
      <c r="A3941" s="31">
        <v>38772</v>
      </c>
      <c r="B3941">
        <v>128.958054</v>
      </c>
    </row>
    <row r="3942" spans="1:2">
      <c r="A3942" s="31">
        <v>38775</v>
      </c>
      <c r="B3942">
        <v>129.385803</v>
      </c>
    </row>
    <row r="3943" spans="1:2">
      <c r="A3943" s="31">
        <v>38776</v>
      </c>
      <c r="B3943">
        <v>134.280212</v>
      </c>
    </row>
    <row r="3944" spans="1:2">
      <c r="A3944" s="31">
        <v>38777</v>
      </c>
      <c r="B3944">
        <v>139.199341</v>
      </c>
    </row>
    <row r="3945" spans="1:2">
      <c r="A3945" s="31">
        <v>38778</v>
      </c>
      <c r="B3945">
        <v>142.144226</v>
      </c>
    </row>
    <row r="3946" spans="1:2">
      <c r="A3946" s="31">
        <v>38779</v>
      </c>
      <c r="B3946">
        <v>148.881287</v>
      </c>
    </row>
    <row r="3947" spans="1:2">
      <c r="A3947" s="31">
        <v>38782</v>
      </c>
      <c r="B3947">
        <v>152.541855</v>
      </c>
    </row>
    <row r="3948" spans="1:2">
      <c r="A3948" s="31">
        <v>38783</v>
      </c>
      <c r="B3948">
        <v>149.942413</v>
      </c>
    </row>
    <row r="3949" spans="1:2">
      <c r="A3949" s="31">
        <v>38784</v>
      </c>
      <c r="B3949">
        <v>144.68605</v>
      </c>
    </row>
    <row r="3950" spans="1:2">
      <c r="A3950" s="31">
        <v>38785</v>
      </c>
      <c r="B3950">
        <v>144.167816</v>
      </c>
    </row>
    <row r="3951" spans="1:2">
      <c r="A3951" s="31">
        <v>38786</v>
      </c>
      <c r="B3951">
        <v>147.408844</v>
      </c>
    </row>
    <row r="3952" spans="1:2">
      <c r="A3952" s="31">
        <v>38789</v>
      </c>
      <c r="B3952">
        <v>146.207855</v>
      </c>
    </row>
    <row r="3953" spans="1:2">
      <c r="A3953" s="31">
        <v>38790</v>
      </c>
      <c r="B3953">
        <v>147.013992</v>
      </c>
    </row>
    <row r="3954" spans="1:2">
      <c r="A3954" s="31">
        <v>38792</v>
      </c>
      <c r="B3954">
        <v>151.200989</v>
      </c>
    </row>
    <row r="3955" spans="1:2">
      <c r="A3955" s="31">
        <v>38793</v>
      </c>
      <c r="B3955">
        <v>154.302185</v>
      </c>
    </row>
    <row r="3956" spans="1:2">
      <c r="A3956" s="31">
        <v>38796</v>
      </c>
      <c r="B3956">
        <v>154.869751</v>
      </c>
    </row>
    <row r="3957" spans="1:2">
      <c r="A3957" s="31">
        <v>38797</v>
      </c>
      <c r="B3957">
        <v>149.169189</v>
      </c>
    </row>
    <row r="3958" spans="1:2">
      <c r="A3958" s="31">
        <v>38798</v>
      </c>
      <c r="B3958">
        <v>150.888412</v>
      </c>
    </row>
    <row r="3959" spans="1:2">
      <c r="A3959" s="31">
        <v>38799</v>
      </c>
      <c r="B3959">
        <v>148.996445</v>
      </c>
    </row>
    <row r="3960" spans="1:2">
      <c r="A3960" s="31">
        <v>38800</v>
      </c>
      <c r="B3960">
        <v>149.572266</v>
      </c>
    </row>
    <row r="3961" spans="1:2">
      <c r="A3961" s="31">
        <v>38803</v>
      </c>
      <c r="B3961">
        <v>148.346588</v>
      </c>
    </row>
    <row r="3962" spans="1:2">
      <c r="A3962" s="31">
        <v>38804</v>
      </c>
      <c r="B3962">
        <v>148.955322</v>
      </c>
    </row>
    <row r="3963" spans="1:2">
      <c r="A3963" s="31">
        <v>38805</v>
      </c>
      <c r="B3963">
        <v>148.708542</v>
      </c>
    </row>
    <row r="3964" spans="1:2">
      <c r="A3964" s="31">
        <v>38806</v>
      </c>
      <c r="B3964">
        <v>149.860138</v>
      </c>
    </row>
    <row r="3965" spans="1:2">
      <c r="A3965" s="31">
        <v>38807</v>
      </c>
      <c r="B3965">
        <v>153.306808</v>
      </c>
    </row>
    <row r="3966" spans="1:2">
      <c r="A3966" s="31">
        <v>38810</v>
      </c>
      <c r="B3966">
        <v>159.961624</v>
      </c>
    </row>
    <row r="3967" spans="1:2">
      <c r="A3967" s="31">
        <v>38811</v>
      </c>
      <c r="B3967">
        <v>158.357559</v>
      </c>
    </row>
    <row r="3968" spans="1:2">
      <c r="A3968" s="31">
        <v>38812</v>
      </c>
      <c r="B3968">
        <v>158.694839</v>
      </c>
    </row>
    <row r="3969" spans="1:2">
      <c r="A3969" s="31">
        <v>38814</v>
      </c>
      <c r="B3969">
        <v>152.607651</v>
      </c>
    </row>
    <row r="3970" spans="1:2">
      <c r="A3970" s="31">
        <v>38817</v>
      </c>
      <c r="B3970">
        <v>156.514954</v>
      </c>
    </row>
    <row r="3971" spans="1:2">
      <c r="A3971" s="31">
        <v>38819</v>
      </c>
      <c r="B3971">
        <v>148.601608</v>
      </c>
    </row>
    <row r="3972" spans="1:2">
      <c r="A3972" s="31">
        <v>38820</v>
      </c>
      <c r="B3972">
        <v>149.24321</v>
      </c>
    </row>
    <row r="3973" spans="1:2">
      <c r="A3973" s="31">
        <v>38824</v>
      </c>
      <c r="B3973">
        <v>152.944916</v>
      </c>
    </row>
    <row r="3974" spans="1:2">
      <c r="A3974" s="31">
        <v>38825</v>
      </c>
      <c r="B3974">
        <v>153.397324</v>
      </c>
    </row>
    <row r="3975" spans="1:2">
      <c r="A3975" s="31">
        <v>38826</v>
      </c>
      <c r="B3975">
        <v>151.966019</v>
      </c>
    </row>
    <row r="3976" spans="1:2">
      <c r="A3976" s="31">
        <v>38827</v>
      </c>
      <c r="B3976">
        <v>156.6548</v>
      </c>
    </row>
    <row r="3977" spans="1:2">
      <c r="A3977" s="31">
        <v>38828</v>
      </c>
      <c r="B3977">
        <v>161.047455</v>
      </c>
    </row>
    <row r="3978" spans="1:2">
      <c r="A3978" s="31">
        <v>38831</v>
      </c>
      <c r="B3978">
        <v>157.855789</v>
      </c>
    </row>
    <row r="3979" spans="1:2">
      <c r="A3979" s="31">
        <v>38832</v>
      </c>
      <c r="B3979">
        <v>150.92131</v>
      </c>
    </row>
    <row r="3980" spans="1:2">
      <c r="A3980" s="31">
        <v>38833</v>
      </c>
      <c r="B3980">
        <v>157.748856</v>
      </c>
    </row>
    <row r="3981" spans="1:2">
      <c r="A3981" s="31">
        <v>38834</v>
      </c>
      <c r="B3981">
        <v>154.46669</v>
      </c>
    </row>
    <row r="3982" spans="1:2">
      <c r="A3982" s="31">
        <v>38835</v>
      </c>
      <c r="B3982">
        <v>152.582947</v>
      </c>
    </row>
    <row r="3983" spans="1:2">
      <c r="A3983" s="31">
        <v>38839</v>
      </c>
      <c r="B3983">
        <v>157.518509</v>
      </c>
    </row>
    <row r="3984" spans="1:2">
      <c r="A3984" s="31">
        <v>38840</v>
      </c>
      <c r="B3984">
        <v>157.979172</v>
      </c>
    </row>
    <row r="3985" spans="1:2">
      <c r="A3985" s="31">
        <v>38841</v>
      </c>
      <c r="B3985">
        <v>159.624359</v>
      </c>
    </row>
    <row r="3986" spans="1:2">
      <c r="A3986" s="31">
        <v>38842</v>
      </c>
      <c r="B3986">
        <v>159.328217</v>
      </c>
    </row>
    <row r="3987" spans="1:2">
      <c r="A3987" s="31">
        <v>38845</v>
      </c>
      <c r="B3987">
        <v>158.530304</v>
      </c>
    </row>
    <row r="3988" spans="1:2">
      <c r="A3988" s="31">
        <v>38846</v>
      </c>
      <c r="B3988">
        <v>162.256653</v>
      </c>
    </row>
    <row r="3989" spans="1:2">
      <c r="A3989" s="31">
        <v>38847</v>
      </c>
      <c r="B3989">
        <v>160.512787</v>
      </c>
    </row>
    <row r="3990" spans="1:2">
      <c r="A3990" s="31">
        <v>38848</v>
      </c>
      <c r="B3990">
        <v>157.436249</v>
      </c>
    </row>
    <row r="3991" spans="1:2">
      <c r="A3991" s="31">
        <v>38849</v>
      </c>
      <c r="B3991">
        <v>158.456299</v>
      </c>
    </row>
    <row r="3992" spans="1:2">
      <c r="A3992" s="31">
        <v>38852</v>
      </c>
      <c r="B3992">
        <v>150.962448</v>
      </c>
    </row>
    <row r="3993" spans="1:2">
      <c r="A3993" s="31">
        <v>38853</v>
      </c>
      <c r="B3993">
        <v>153.101196</v>
      </c>
    </row>
    <row r="3994" spans="1:2">
      <c r="A3994" s="31">
        <v>38854</v>
      </c>
      <c r="B3994">
        <v>158.300018</v>
      </c>
    </row>
    <row r="3995" spans="1:2">
      <c r="A3995" s="31">
        <v>38855</v>
      </c>
      <c r="B3995">
        <v>144.455734</v>
      </c>
    </row>
    <row r="3996" spans="1:2">
      <c r="A3996" s="31">
        <v>38856</v>
      </c>
      <c r="B3996">
        <v>138.985474</v>
      </c>
    </row>
    <row r="3997" spans="1:2">
      <c r="A3997" s="31">
        <v>38859</v>
      </c>
      <c r="B3997">
        <v>125.330414</v>
      </c>
    </row>
    <row r="3998" spans="1:2">
      <c r="A3998" s="31">
        <v>38860</v>
      </c>
      <c r="B3998">
        <v>128.160141</v>
      </c>
    </row>
    <row r="3999" spans="1:2">
      <c r="A3999" s="31">
        <v>38861</v>
      </c>
      <c r="B3999">
        <v>128.744186</v>
      </c>
    </row>
    <row r="4000" spans="1:2">
      <c r="A4000" s="31">
        <v>38862</v>
      </c>
      <c r="B4000">
        <v>132.848953</v>
      </c>
    </row>
    <row r="4001" spans="1:2">
      <c r="A4001" s="31">
        <v>38863</v>
      </c>
      <c r="B4001">
        <v>133.877151</v>
      </c>
    </row>
    <row r="4002" spans="1:2">
      <c r="A4002" s="31">
        <v>38866</v>
      </c>
      <c r="B4002">
        <v>135.50592</v>
      </c>
    </row>
    <row r="4003" spans="1:2">
      <c r="A4003" s="31">
        <v>38867</v>
      </c>
      <c r="B4003">
        <v>129.739517</v>
      </c>
    </row>
    <row r="4004" spans="1:2">
      <c r="A4004" s="31">
        <v>38868</v>
      </c>
      <c r="B4004">
        <v>129.649048</v>
      </c>
    </row>
    <row r="4005" spans="1:2">
      <c r="A4005" s="31">
        <v>38869</v>
      </c>
      <c r="B4005">
        <v>122.155205</v>
      </c>
    </row>
    <row r="4006" spans="1:2">
      <c r="A4006" s="31">
        <v>38870</v>
      </c>
      <c r="B4006">
        <v>129.945175</v>
      </c>
    </row>
    <row r="4007" spans="1:2">
      <c r="A4007" s="31">
        <v>38873</v>
      </c>
      <c r="B4007">
        <v>129.27887</v>
      </c>
    </row>
    <row r="4008" spans="1:2">
      <c r="A4008" s="31">
        <v>38874</v>
      </c>
      <c r="B4008">
        <v>126.169464</v>
      </c>
    </row>
    <row r="4009" spans="1:2">
      <c r="A4009" s="31">
        <v>38875</v>
      </c>
      <c r="B4009">
        <v>122.615829</v>
      </c>
    </row>
    <row r="4010" spans="1:2">
      <c r="A4010" s="31">
        <v>38876</v>
      </c>
      <c r="B4010">
        <v>118.453529</v>
      </c>
    </row>
    <row r="4011" spans="1:2">
      <c r="A4011" s="31">
        <v>38877</v>
      </c>
      <c r="B4011">
        <v>124.565407</v>
      </c>
    </row>
    <row r="4012" spans="1:2">
      <c r="A4012" s="31">
        <v>38880</v>
      </c>
      <c r="B4012">
        <v>119.753242</v>
      </c>
    </row>
    <row r="4013" spans="1:2">
      <c r="A4013" s="31">
        <v>38881</v>
      </c>
      <c r="B4013">
        <v>114.23362</v>
      </c>
    </row>
    <row r="4014" spans="1:2">
      <c r="A4014" s="31">
        <v>38882</v>
      </c>
      <c r="B4014">
        <v>108.656433</v>
      </c>
    </row>
    <row r="4015" spans="1:2">
      <c r="A4015" s="31">
        <v>38883</v>
      </c>
      <c r="B4015">
        <v>114.365242</v>
      </c>
    </row>
    <row r="4016" spans="1:2">
      <c r="A4016" s="31">
        <v>38884</v>
      </c>
      <c r="B4016">
        <v>119.210304</v>
      </c>
    </row>
    <row r="4017" spans="1:2">
      <c r="A4017" s="31">
        <v>38887</v>
      </c>
      <c r="B4017">
        <v>126.358658</v>
      </c>
    </row>
    <row r="4018" spans="1:2">
      <c r="A4018" s="31">
        <v>38888</v>
      </c>
      <c r="B4018">
        <v>124.738136</v>
      </c>
    </row>
    <row r="4019" spans="1:2">
      <c r="A4019" s="31">
        <v>38889</v>
      </c>
      <c r="B4019">
        <v>125.39621</v>
      </c>
    </row>
    <row r="4020" spans="1:2">
      <c r="A4020" s="31">
        <v>38890</v>
      </c>
      <c r="B4020">
        <v>128.374039</v>
      </c>
    </row>
    <row r="4021" spans="1:2">
      <c r="A4021" s="31">
        <v>38891</v>
      </c>
      <c r="B4021">
        <v>130.030365</v>
      </c>
    </row>
    <row r="4022" spans="1:2">
      <c r="A4022" s="31">
        <v>38894</v>
      </c>
      <c r="B4022">
        <v>122.22551</v>
      </c>
    </row>
    <row r="4023" spans="1:2">
      <c r="A4023" s="31">
        <v>38895</v>
      </c>
      <c r="B4023">
        <v>124.69326</v>
      </c>
    </row>
    <row r="4024" spans="1:2">
      <c r="A4024" s="31">
        <v>38896</v>
      </c>
      <c r="B4024">
        <v>124.057526</v>
      </c>
    </row>
    <row r="4025" spans="1:2">
      <c r="A4025" s="31">
        <v>38897</v>
      </c>
      <c r="B4025">
        <v>128.014328</v>
      </c>
    </row>
    <row r="4026" spans="1:2">
      <c r="A4026" s="31">
        <v>38898</v>
      </c>
      <c r="B4026">
        <v>132.983307</v>
      </c>
    </row>
    <row r="4027" spans="1:2">
      <c r="A4027" s="31">
        <v>38901</v>
      </c>
      <c r="B4027">
        <v>131.812149</v>
      </c>
    </row>
    <row r="4028" spans="1:2">
      <c r="A4028" s="31">
        <v>38902</v>
      </c>
      <c r="B4028">
        <v>133.476852</v>
      </c>
    </row>
    <row r="4029" spans="1:2">
      <c r="A4029" s="31">
        <v>38903</v>
      </c>
      <c r="B4029">
        <v>134.079178</v>
      </c>
    </row>
    <row r="4030" spans="1:2">
      <c r="A4030" s="31">
        <v>38904</v>
      </c>
      <c r="B4030">
        <v>133.568878</v>
      </c>
    </row>
    <row r="4031" spans="1:2">
      <c r="A4031" s="31">
        <v>38905</v>
      </c>
      <c r="B4031">
        <v>128.95961</v>
      </c>
    </row>
    <row r="4032" spans="1:2">
      <c r="A4032" s="31">
        <v>38908</v>
      </c>
      <c r="B4032">
        <v>131.669937</v>
      </c>
    </row>
    <row r="4033" spans="1:2">
      <c r="A4033" s="31">
        <v>38909</v>
      </c>
      <c r="B4033">
        <v>126.567093</v>
      </c>
    </row>
    <row r="4034" spans="1:2">
      <c r="A4034" s="31">
        <v>38910</v>
      </c>
      <c r="B4034">
        <v>128.842484</v>
      </c>
    </row>
    <row r="4035" spans="1:2">
      <c r="A4035" s="31">
        <v>38911</v>
      </c>
      <c r="B4035">
        <v>128.825745</v>
      </c>
    </row>
    <row r="4036" spans="1:2">
      <c r="A4036" s="31">
        <v>38912</v>
      </c>
      <c r="B4036">
        <v>123.714546</v>
      </c>
    </row>
    <row r="4037" spans="1:2">
      <c r="A4037" s="31">
        <v>38915</v>
      </c>
      <c r="B4037">
        <v>116.336342</v>
      </c>
    </row>
    <row r="4038" spans="1:2">
      <c r="A4038" s="31">
        <v>38916</v>
      </c>
      <c r="B4038">
        <v>115.265572</v>
      </c>
    </row>
    <row r="4039" spans="1:2">
      <c r="A4039" s="31">
        <v>38917</v>
      </c>
      <c r="B4039">
        <v>110.288208</v>
      </c>
    </row>
    <row r="4040" spans="1:2">
      <c r="A4040" s="31">
        <v>38918</v>
      </c>
      <c r="B4040">
        <v>115.207016</v>
      </c>
    </row>
    <row r="4041" spans="1:2">
      <c r="A4041" s="31">
        <v>38919</v>
      </c>
      <c r="B4041">
        <v>112.505035</v>
      </c>
    </row>
    <row r="4042" spans="1:2">
      <c r="A4042" s="31">
        <v>38922</v>
      </c>
      <c r="B4042">
        <v>114.521057</v>
      </c>
    </row>
    <row r="4043" spans="1:2">
      <c r="A4043" s="31">
        <v>38923</v>
      </c>
      <c r="B4043">
        <v>117.407112</v>
      </c>
    </row>
    <row r="4044" spans="1:2">
      <c r="A4044" s="31">
        <v>38924</v>
      </c>
      <c r="B4044">
        <v>121.932732</v>
      </c>
    </row>
    <row r="4045" spans="1:2">
      <c r="A4045" s="31">
        <v>38925</v>
      </c>
      <c r="B4045">
        <v>123.597412</v>
      </c>
    </row>
    <row r="4046" spans="1:2">
      <c r="A4046" s="31">
        <v>38926</v>
      </c>
      <c r="B4046">
        <v>121.899277</v>
      </c>
    </row>
    <row r="4047" spans="1:2">
      <c r="A4047" s="31">
        <v>38929</v>
      </c>
      <c r="B4047">
        <v>124.149529</v>
      </c>
    </row>
    <row r="4048" spans="1:2">
      <c r="A4048" s="31">
        <v>38930</v>
      </c>
      <c r="B4048">
        <v>122.401169</v>
      </c>
    </row>
    <row r="4049" spans="1:2">
      <c r="A4049" s="31">
        <v>38931</v>
      </c>
      <c r="B4049">
        <v>126.876633</v>
      </c>
    </row>
    <row r="4050" spans="1:2">
      <c r="A4050" s="31">
        <v>38932</v>
      </c>
      <c r="B4050">
        <v>128.65007</v>
      </c>
    </row>
    <row r="4051" spans="1:2">
      <c r="A4051" s="31">
        <v>38933</v>
      </c>
      <c r="B4051">
        <v>126.968651</v>
      </c>
    </row>
    <row r="4052" spans="1:2">
      <c r="A4052" s="31">
        <v>38936</v>
      </c>
      <c r="B4052">
        <v>125.395966</v>
      </c>
    </row>
    <row r="4053" spans="1:2">
      <c r="A4053" s="31">
        <v>38937</v>
      </c>
      <c r="B4053">
        <v>128.348923</v>
      </c>
    </row>
    <row r="4054" spans="1:2">
      <c r="A4054" s="31">
        <v>38938</v>
      </c>
      <c r="B4054">
        <v>132.73233</v>
      </c>
    </row>
    <row r="4055" spans="1:2">
      <c r="A4055" s="31">
        <v>38939</v>
      </c>
      <c r="B4055">
        <v>132.079849</v>
      </c>
    </row>
    <row r="4056" spans="1:2">
      <c r="A4056" s="31">
        <v>38940</v>
      </c>
      <c r="B4056">
        <v>132.155151</v>
      </c>
    </row>
    <row r="4057" spans="1:2">
      <c r="A4057" s="31">
        <v>38943</v>
      </c>
      <c r="B4057">
        <v>133.953674</v>
      </c>
    </row>
    <row r="4058" spans="1:2">
      <c r="A4058" s="31">
        <v>38945</v>
      </c>
      <c r="B4058">
        <v>136.781128</v>
      </c>
    </row>
    <row r="4059" spans="1:2">
      <c r="A4059" s="31">
        <v>38946</v>
      </c>
      <c r="B4059">
        <v>140.118912</v>
      </c>
    </row>
    <row r="4060" spans="1:2">
      <c r="A4060" s="31">
        <v>38947</v>
      </c>
      <c r="B4060">
        <v>142.201859</v>
      </c>
    </row>
    <row r="4061" spans="1:2">
      <c r="A4061" s="31">
        <v>38950</v>
      </c>
      <c r="B4061">
        <v>143.640686</v>
      </c>
    </row>
    <row r="4062" spans="1:2">
      <c r="A4062" s="31">
        <v>38951</v>
      </c>
      <c r="B4062">
        <v>141.432266</v>
      </c>
    </row>
    <row r="4063" spans="1:2">
      <c r="A4063" s="31">
        <v>38952</v>
      </c>
      <c r="B4063">
        <v>141.758514</v>
      </c>
    </row>
    <row r="4064" spans="1:2">
      <c r="A4064" s="31">
        <v>38953</v>
      </c>
      <c r="B4064">
        <v>143.900024</v>
      </c>
    </row>
    <row r="4065" spans="1:2">
      <c r="A4065" s="31">
        <v>38954</v>
      </c>
      <c r="B4065">
        <v>142.561569</v>
      </c>
    </row>
    <row r="4066" spans="1:2">
      <c r="A4066" s="31">
        <v>38957</v>
      </c>
      <c r="B4066">
        <v>142.561569</v>
      </c>
    </row>
    <row r="4067" spans="1:2">
      <c r="A4067" s="31">
        <v>38958</v>
      </c>
      <c r="B4067">
        <v>141.440613</v>
      </c>
    </row>
    <row r="4068" spans="1:2">
      <c r="A4068" s="31">
        <v>38959</v>
      </c>
      <c r="B4068">
        <v>142.92128</v>
      </c>
    </row>
    <row r="4069" spans="1:2">
      <c r="A4069" s="31">
        <v>38960</v>
      </c>
      <c r="B4069">
        <v>141.515915</v>
      </c>
    </row>
    <row r="4070" spans="1:2">
      <c r="A4070" s="31">
        <v>38961</v>
      </c>
      <c r="B4070">
        <v>144.360107</v>
      </c>
    </row>
    <row r="4071" spans="1:2">
      <c r="A4071" s="31">
        <v>38964</v>
      </c>
      <c r="B4071">
        <v>150.107117</v>
      </c>
    </row>
    <row r="4072" spans="1:2">
      <c r="A4072" s="31">
        <v>38965</v>
      </c>
      <c r="B4072">
        <v>148.333618</v>
      </c>
    </row>
    <row r="4073" spans="1:2">
      <c r="A4073" s="31">
        <v>38966</v>
      </c>
      <c r="B4073">
        <v>148.208145</v>
      </c>
    </row>
    <row r="4074" spans="1:2">
      <c r="A4074" s="31">
        <v>38967</v>
      </c>
      <c r="B4074">
        <v>150.182388</v>
      </c>
    </row>
    <row r="4075" spans="1:2">
      <c r="A4075" s="31">
        <v>38968</v>
      </c>
      <c r="B4075">
        <v>150.491882</v>
      </c>
    </row>
    <row r="4076" spans="1:2">
      <c r="A4076" s="31">
        <v>38971</v>
      </c>
      <c r="B4076">
        <v>141.791977</v>
      </c>
    </row>
    <row r="4077" spans="1:2">
      <c r="A4077" s="31">
        <v>38972</v>
      </c>
      <c r="B4077">
        <v>142.854385</v>
      </c>
    </row>
    <row r="4078" spans="1:2">
      <c r="A4078" s="31">
        <v>38973</v>
      </c>
      <c r="B4078">
        <v>145.589828</v>
      </c>
    </row>
    <row r="4079" spans="1:2">
      <c r="A4079" s="31">
        <v>38974</v>
      </c>
      <c r="B4079">
        <v>144.753296</v>
      </c>
    </row>
    <row r="4080" spans="1:2">
      <c r="A4080" s="31">
        <v>38975</v>
      </c>
      <c r="B4080">
        <v>145.497787</v>
      </c>
    </row>
    <row r="4081" spans="1:2">
      <c r="A4081" s="31">
        <v>38978</v>
      </c>
      <c r="B4081">
        <v>143.916763</v>
      </c>
    </row>
    <row r="4082" spans="1:2">
      <c r="A4082" s="31">
        <v>38979</v>
      </c>
      <c r="B4082">
        <v>139.098358</v>
      </c>
    </row>
    <row r="4083" spans="1:2">
      <c r="A4083" s="31">
        <v>38980</v>
      </c>
      <c r="B4083">
        <v>140.91362</v>
      </c>
    </row>
    <row r="4084" spans="1:2">
      <c r="A4084" s="31">
        <v>38981</v>
      </c>
      <c r="B4084">
        <v>141.783615</v>
      </c>
    </row>
    <row r="4085" spans="1:2">
      <c r="A4085" s="31">
        <v>38982</v>
      </c>
      <c r="B4085">
        <v>139.834488</v>
      </c>
    </row>
    <row r="4086" spans="1:2">
      <c r="A4086" s="31">
        <v>38985</v>
      </c>
      <c r="B4086">
        <v>141.817078</v>
      </c>
    </row>
    <row r="4087" spans="1:2">
      <c r="A4087" s="31">
        <v>38986</v>
      </c>
      <c r="B4087">
        <v>143.540314</v>
      </c>
    </row>
    <row r="4088" spans="1:2">
      <c r="A4088" s="31">
        <v>38987</v>
      </c>
      <c r="B4088">
        <v>142.595032</v>
      </c>
    </row>
    <row r="4089" spans="1:2">
      <c r="A4089" s="31">
        <v>38988</v>
      </c>
      <c r="B4089">
        <v>140.804886</v>
      </c>
    </row>
    <row r="4090" spans="1:2">
      <c r="A4090" s="31">
        <v>38989</v>
      </c>
      <c r="B4090">
        <v>144.167725</v>
      </c>
    </row>
    <row r="4091" spans="1:2">
      <c r="A4091" s="31">
        <v>38993</v>
      </c>
      <c r="B4091">
        <v>145.531265</v>
      </c>
    </row>
    <row r="4092" spans="1:2">
      <c r="A4092" s="31">
        <v>38994</v>
      </c>
      <c r="B4092">
        <v>147.254517</v>
      </c>
    </row>
    <row r="4093" spans="1:2">
      <c r="A4093" s="31">
        <v>38995</v>
      </c>
      <c r="B4093">
        <v>149.521515</v>
      </c>
    </row>
    <row r="4094" spans="1:2">
      <c r="A4094" s="31">
        <v>38996</v>
      </c>
      <c r="B4094">
        <v>149.437851</v>
      </c>
    </row>
    <row r="4095" spans="1:2">
      <c r="A4095" s="31">
        <v>38999</v>
      </c>
      <c r="B4095">
        <v>150.684296</v>
      </c>
    </row>
    <row r="4096" spans="1:2">
      <c r="A4096" s="31">
        <v>39000</v>
      </c>
      <c r="B4096">
        <v>152.273697</v>
      </c>
    </row>
    <row r="4097" spans="1:2">
      <c r="A4097" s="31">
        <v>39001</v>
      </c>
      <c r="B4097">
        <v>147.338165</v>
      </c>
    </row>
    <row r="4098" spans="1:2">
      <c r="A4098" s="31">
        <v>39002</v>
      </c>
      <c r="B4098">
        <v>150.935242</v>
      </c>
    </row>
    <row r="4099" spans="1:2">
      <c r="A4099" s="31">
        <v>39003</v>
      </c>
      <c r="B4099">
        <v>152.616699</v>
      </c>
    </row>
    <row r="4100" spans="1:2">
      <c r="A4100" s="31">
        <v>39006</v>
      </c>
      <c r="B4100">
        <v>151.428802</v>
      </c>
    </row>
    <row r="4101" spans="1:2">
      <c r="A4101" s="31">
        <v>39007</v>
      </c>
      <c r="B4101">
        <v>150.466797</v>
      </c>
    </row>
    <row r="4102" spans="1:2">
      <c r="A4102" s="31">
        <v>39008</v>
      </c>
      <c r="B4102">
        <v>148.467514</v>
      </c>
    </row>
    <row r="4103" spans="1:2">
      <c r="A4103" s="31">
        <v>39009</v>
      </c>
      <c r="B4103">
        <v>148.793747</v>
      </c>
    </row>
    <row r="4104" spans="1:2">
      <c r="A4104" s="31">
        <v>39010</v>
      </c>
      <c r="B4104">
        <v>148.659882</v>
      </c>
    </row>
    <row r="4105" spans="1:2">
      <c r="A4105" s="31">
        <v>39013</v>
      </c>
      <c r="B4105">
        <v>147.078888</v>
      </c>
    </row>
    <row r="4106" spans="1:2">
      <c r="A4106" s="31">
        <v>39016</v>
      </c>
      <c r="B4106">
        <v>145.81572</v>
      </c>
    </row>
    <row r="4107" spans="1:2">
      <c r="A4107" s="31">
        <v>39017</v>
      </c>
      <c r="B4107">
        <v>148.341995</v>
      </c>
    </row>
    <row r="4108" spans="1:2">
      <c r="A4108" s="31">
        <v>39020</v>
      </c>
      <c r="B4108">
        <v>142.084763</v>
      </c>
    </row>
    <row r="4109" spans="1:2">
      <c r="A4109" s="31">
        <v>39021</v>
      </c>
      <c r="B4109">
        <v>138.487656</v>
      </c>
    </row>
    <row r="4110" spans="1:2">
      <c r="A4110" s="31">
        <v>39022</v>
      </c>
      <c r="B4110">
        <v>138.721893</v>
      </c>
    </row>
    <row r="4111" spans="1:2">
      <c r="A4111" s="31">
        <v>39023</v>
      </c>
      <c r="B4111">
        <v>138.805573</v>
      </c>
    </row>
    <row r="4112" spans="1:2">
      <c r="A4112" s="31">
        <v>39024</v>
      </c>
      <c r="B4112">
        <v>136.421448</v>
      </c>
    </row>
    <row r="4113" spans="1:2">
      <c r="A4113" s="31">
        <v>39027</v>
      </c>
      <c r="B4113">
        <v>136.521851</v>
      </c>
    </row>
    <row r="4114" spans="1:2">
      <c r="A4114" s="31">
        <v>39028</v>
      </c>
      <c r="B4114">
        <v>136.973541</v>
      </c>
    </row>
    <row r="4115" spans="1:2">
      <c r="A4115" s="31">
        <v>39029</v>
      </c>
      <c r="B4115">
        <v>134.22139</v>
      </c>
    </row>
    <row r="4116" spans="1:2">
      <c r="A4116" s="31">
        <v>39030</v>
      </c>
      <c r="B4116">
        <v>134.397049</v>
      </c>
    </row>
    <row r="4117" spans="1:2">
      <c r="A4117" s="31">
        <v>39031</v>
      </c>
      <c r="B4117">
        <v>136.889908</v>
      </c>
    </row>
    <row r="4118" spans="1:2">
      <c r="A4118" s="31">
        <v>39034</v>
      </c>
      <c r="B4118">
        <v>139.483154</v>
      </c>
    </row>
    <row r="4119" spans="1:2">
      <c r="A4119" s="31">
        <v>39035</v>
      </c>
      <c r="B4119">
        <v>138.772095</v>
      </c>
    </row>
    <row r="4120" spans="1:2">
      <c r="A4120" s="31">
        <v>39036</v>
      </c>
      <c r="B4120">
        <v>137.826813</v>
      </c>
    </row>
    <row r="4121" spans="1:2">
      <c r="A4121" s="31">
        <v>39037</v>
      </c>
      <c r="B4121">
        <v>136.220688</v>
      </c>
    </row>
    <row r="4122" spans="1:2">
      <c r="A4122" s="31">
        <v>39038</v>
      </c>
      <c r="B4122">
        <v>135.65181</v>
      </c>
    </row>
    <row r="4123" spans="1:2">
      <c r="A4123" s="31">
        <v>39041</v>
      </c>
      <c r="B4123">
        <v>134.196274</v>
      </c>
    </row>
    <row r="4124" spans="1:2">
      <c r="A4124" s="31">
        <v>39042</v>
      </c>
      <c r="B4124">
        <v>136.680771</v>
      </c>
    </row>
    <row r="4125" spans="1:2">
      <c r="A4125" s="31">
        <v>39043</v>
      </c>
      <c r="B4125">
        <v>139.349304</v>
      </c>
    </row>
    <row r="4126" spans="1:2">
      <c r="A4126" s="31">
        <v>39044</v>
      </c>
      <c r="B4126">
        <v>137.584229</v>
      </c>
    </row>
    <row r="4127" spans="1:2">
      <c r="A4127" s="31">
        <v>39045</v>
      </c>
      <c r="B4127">
        <v>138.111221</v>
      </c>
    </row>
    <row r="4128" spans="1:2">
      <c r="A4128" s="31">
        <v>39048</v>
      </c>
      <c r="B4128">
        <v>138.62149</v>
      </c>
    </row>
    <row r="4129" spans="1:2">
      <c r="A4129" s="31">
        <v>39049</v>
      </c>
      <c r="B4129">
        <v>135.5849</v>
      </c>
    </row>
    <row r="4130" spans="1:2">
      <c r="A4130" s="31">
        <v>39050</v>
      </c>
      <c r="B4130">
        <v>135.509598</v>
      </c>
    </row>
    <row r="4131" spans="1:2">
      <c r="A4131" s="31">
        <v>39051</v>
      </c>
      <c r="B4131">
        <v>135.375778</v>
      </c>
    </row>
    <row r="4132" spans="1:2">
      <c r="A4132" s="31">
        <v>39052</v>
      </c>
      <c r="B4132">
        <v>141.013992</v>
      </c>
    </row>
    <row r="4133" spans="1:2">
      <c r="A4133" s="31">
        <v>39055</v>
      </c>
      <c r="B4133">
        <v>147.622589</v>
      </c>
    </row>
    <row r="4134" spans="1:2">
      <c r="A4134" s="31">
        <v>39056</v>
      </c>
      <c r="B4134">
        <v>147.731369</v>
      </c>
    </row>
    <row r="4135" spans="1:2">
      <c r="A4135" s="31">
        <v>39057</v>
      </c>
      <c r="B4135">
        <v>147.472046</v>
      </c>
    </row>
    <row r="4136" spans="1:2">
      <c r="A4136" s="31">
        <v>39058</v>
      </c>
      <c r="B4136">
        <v>149.354218</v>
      </c>
    </row>
    <row r="4137" spans="1:2">
      <c r="A4137" s="31">
        <v>39059</v>
      </c>
      <c r="B4137">
        <v>145.020981</v>
      </c>
    </row>
    <row r="4138" spans="1:2">
      <c r="A4138" s="31">
        <v>39062</v>
      </c>
      <c r="B4138">
        <v>140.44516</v>
      </c>
    </row>
    <row r="4139" spans="1:2">
      <c r="A4139" s="31">
        <v>39063</v>
      </c>
      <c r="B4139">
        <v>137.232864</v>
      </c>
    </row>
    <row r="4140" spans="1:2">
      <c r="A4140" s="31">
        <v>39064</v>
      </c>
      <c r="B4140">
        <v>140.721207</v>
      </c>
    </row>
    <row r="4141" spans="1:2">
      <c r="A4141" s="31">
        <v>39065</v>
      </c>
      <c r="B4141">
        <v>141.950912</v>
      </c>
    </row>
    <row r="4142" spans="1:2">
      <c r="A4142" s="31">
        <v>39066</v>
      </c>
      <c r="B4142">
        <v>143.590515</v>
      </c>
    </row>
    <row r="4143" spans="1:2">
      <c r="A4143" s="31">
        <v>39069</v>
      </c>
      <c r="B4143">
        <v>149.354218</v>
      </c>
    </row>
    <row r="4144" spans="1:2">
      <c r="A4144" s="31">
        <v>39070</v>
      </c>
      <c r="B4144">
        <v>144.117538</v>
      </c>
    </row>
    <row r="4145" spans="1:2">
      <c r="A4145" s="31">
        <v>39071</v>
      </c>
      <c r="B4145">
        <v>139.943237</v>
      </c>
    </row>
    <row r="4146" spans="1:2">
      <c r="A4146" s="31">
        <v>39072</v>
      </c>
      <c r="B4146">
        <v>144.602722</v>
      </c>
    </row>
    <row r="4147" spans="1:2">
      <c r="A4147" s="31">
        <v>39073</v>
      </c>
      <c r="B4147">
        <v>143.900024</v>
      </c>
    </row>
    <row r="4148" spans="1:2">
      <c r="A4148" s="31">
        <v>39077</v>
      </c>
      <c r="B4148">
        <v>147.990677</v>
      </c>
    </row>
    <row r="4149" spans="1:2">
      <c r="A4149" s="31">
        <v>39078</v>
      </c>
      <c r="B4149">
        <v>151.704849</v>
      </c>
    </row>
    <row r="4150" spans="1:2">
      <c r="A4150" s="31">
        <v>39079</v>
      </c>
      <c r="B4150">
        <v>151.085815</v>
      </c>
    </row>
    <row r="4151" spans="1:2">
      <c r="A4151" s="31">
        <v>39080</v>
      </c>
      <c r="B4151">
        <v>150.675919</v>
      </c>
    </row>
    <row r="4152" spans="1:2">
      <c r="A4152" s="31">
        <v>39084</v>
      </c>
      <c r="B4152">
        <v>155.511063</v>
      </c>
    </row>
    <row r="4153" spans="1:2">
      <c r="A4153" s="31">
        <v>39085</v>
      </c>
      <c r="B4153">
        <v>156.975006</v>
      </c>
    </row>
    <row r="4154" spans="1:2">
      <c r="A4154" s="31">
        <v>39086</v>
      </c>
      <c r="B4154">
        <v>158.455673</v>
      </c>
    </row>
    <row r="4155" spans="1:2">
      <c r="A4155" s="31">
        <v>39087</v>
      </c>
      <c r="B4155">
        <v>156.832809</v>
      </c>
    </row>
    <row r="4156" spans="1:2">
      <c r="A4156" s="31">
        <v>39090</v>
      </c>
      <c r="B4156">
        <v>155.343781</v>
      </c>
    </row>
    <row r="4157" spans="1:2">
      <c r="A4157" s="31">
        <v>39091</v>
      </c>
      <c r="B4157">
        <v>152.432617</v>
      </c>
    </row>
    <row r="4158" spans="1:2">
      <c r="A4158" s="31">
        <v>39092</v>
      </c>
      <c r="B4158">
        <v>151.989288</v>
      </c>
    </row>
    <row r="4159" spans="1:2">
      <c r="A4159" s="31">
        <v>39093</v>
      </c>
      <c r="B4159">
        <v>153.645615</v>
      </c>
    </row>
    <row r="4160" spans="1:2">
      <c r="A4160" s="31">
        <v>39094</v>
      </c>
      <c r="B4160">
        <v>157.468536</v>
      </c>
    </row>
    <row r="4161" spans="1:2">
      <c r="A4161" s="31">
        <v>39097</v>
      </c>
      <c r="B4161">
        <v>158.689911</v>
      </c>
    </row>
    <row r="4162" spans="1:2">
      <c r="A4162" s="31">
        <v>39098</v>
      </c>
      <c r="B4162">
        <v>160.20401</v>
      </c>
    </row>
    <row r="4163" spans="1:2">
      <c r="A4163" s="31">
        <v>39099</v>
      </c>
      <c r="B4163">
        <v>161.408615</v>
      </c>
    </row>
    <row r="4164" spans="1:2">
      <c r="A4164" s="31">
        <v>39100</v>
      </c>
      <c r="B4164">
        <v>159.685364</v>
      </c>
    </row>
    <row r="4165" spans="1:2">
      <c r="A4165" s="31">
        <v>39101</v>
      </c>
      <c r="B4165">
        <v>159.057953</v>
      </c>
    </row>
    <row r="4166" spans="1:2">
      <c r="A4166" s="31">
        <v>39104</v>
      </c>
      <c r="B4166">
        <v>161.166031</v>
      </c>
    </row>
    <row r="4167" spans="1:2">
      <c r="A4167" s="31">
        <v>39105</v>
      </c>
      <c r="B4167">
        <v>159.016144</v>
      </c>
    </row>
    <row r="4168" spans="1:2">
      <c r="A4168" s="31">
        <v>39106</v>
      </c>
      <c r="B4168">
        <v>153.260788</v>
      </c>
    </row>
    <row r="4169" spans="1:2">
      <c r="A4169" s="31">
        <v>39107</v>
      </c>
      <c r="B4169">
        <v>155.201553</v>
      </c>
    </row>
    <row r="4170" spans="1:2">
      <c r="A4170" s="31">
        <v>39111</v>
      </c>
      <c r="B4170">
        <v>150.483505</v>
      </c>
    </row>
    <row r="4171" spans="1:2">
      <c r="A4171" s="31">
        <v>39113</v>
      </c>
      <c r="B4171">
        <v>146.944977</v>
      </c>
    </row>
    <row r="4172" spans="1:2">
      <c r="A4172" s="31">
        <v>39114</v>
      </c>
      <c r="B4172">
        <v>151.637939</v>
      </c>
    </row>
    <row r="4173" spans="1:2">
      <c r="A4173" s="31">
        <v>39115</v>
      </c>
      <c r="B4173">
        <v>152.223495</v>
      </c>
    </row>
    <row r="4174" spans="1:2">
      <c r="A4174" s="31">
        <v>39118</v>
      </c>
      <c r="B4174">
        <v>153.762711</v>
      </c>
    </row>
    <row r="4175" spans="1:2">
      <c r="A4175" s="31">
        <v>39119</v>
      </c>
      <c r="B4175">
        <v>153.930054</v>
      </c>
    </row>
    <row r="4176" spans="1:2">
      <c r="A4176" s="31">
        <v>39120</v>
      </c>
      <c r="B4176">
        <v>150.960327</v>
      </c>
    </row>
    <row r="4177" spans="1:2">
      <c r="A4177" s="31">
        <v>39121</v>
      </c>
      <c r="B4177">
        <v>150.040161</v>
      </c>
    </row>
    <row r="4178" spans="1:2">
      <c r="A4178" s="31">
        <v>39122</v>
      </c>
      <c r="B4178">
        <v>151.420425</v>
      </c>
    </row>
    <row r="4179" spans="1:2">
      <c r="A4179" s="31">
        <v>39125</v>
      </c>
      <c r="B4179">
        <v>146.40126</v>
      </c>
    </row>
    <row r="4180" spans="1:2">
      <c r="A4180" s="31">
        <v>39126</v>
      </c>
      <c r="B4180">
        <v>145.01265</v>
      </c>
    </row>
    <row r="4181" spans="1:2">
      <c r="A4181" s="31">
        <v>39127</v>
      </c>
      <c r="B4181">
        <v>142.243683</v>
      </c>
    </row>
    <row r="4182" spans="1:2">
      <c r="A4182" s="31">
        <v>39128</v>
      </c>
      <c r="B4182">
        <v>145.439255</v>
      </c>
    </row>
    <row r="4183" spans="1:2">
      <c r="A4183" s="31">
        <v>39132</v>
      </c>
      <c r="B4183">
        <v>145.522919</v>
      </c>
    </row>
    <row r="4184" spans="1:2">
      <c r="A4184" s="31">
        <v>39133</v>
      </c>
      <c r="B4184">
        <v>143.214066</v>
      </c>
    </row>
    <row r="4185" spans="1:2">
      <c r="A4185" s="31">
        <v>39134</v>
      </c>
      <c r="B4185">
        <v>143.690903</v>
      </c>
    </row>
    <row r="4186" spans="1:2">
      <c r="A4186" s="31">
        <v>39135</v>
      </c>
      <c r="B4186">
        <v>139.667175</v>
      </c>
    </row>
    <row r="4187" spans="1:2">
      <c r="A4187" s="31">
        <v>39136</v>
      </c>
      <c r="B4187">
        <v>136.689133</v>
      </c>
    </row>
    <row r="4188" spans="1:2">
      <c r="A4188" s="31">
        <v>39139</v>
      </c>
      <c r="B4188">
        <v>140.461899</v>
      </c>
    </row>
    <row r="4189" spans="1:2">
      <c r="A4189" s="31">
        <v>39140</v>
      </c>
      <c r="B4189">
        <v>137.751526</v>
      </c>
    </row>
    <row r="4190" spans="1:2">
      <c r="A4190" s="31">
        <v>39141</v>
      </c>
      <c r="B4190">
        <v>130.933777</v>
      </c>
    </row>
    <row r="4191" spans="1:2">
      <c r="A4191" s="31">
        <v>39142</v>
      </c>
      <c r="B4191">
        <v>132.012939</v>
      </c>
    </row>
    <row r="4192" spans="1:2">
      <c r="A4192" s="31">
        <v>39143</v>
      </c>
      <c r="B4192">
        <v>129.729172</v>
      </c>
    </row>
    <row r="4193" spans="1:2">
      <c r="A4193" s="31">
        <v>39146</v>
      </c>
      <c r="B4193">
        <v>123.789825</v>
      </c>
    </row>
    <row r="4194" spans="1:2">
      <c r="A4194" s="31">
        <v>39147</v>
      </c>
      <c r="B4194">
        <v>121.564651</v>
      </c>
    </row>
    <row r="4195" spans="1:2">
      <c r="A4195" s="31">
        <v>39148</v>
      </c>
      <c r="B4195">
        <v>123.572342</v>
      </c>
    </row>
    <row r="4196" spans="1:2">
      <c r="A4196" s="31">
        <v>39149</v>
      </c>
      <c r="B4196">
        <v>128.298706</v>
      </c>
    </row>
    <row r="4197" spans="1:2">
      <c r="A4197" s="31">
        <v>39150</v>
      </c>
      <c r="B4197">
        <v>126.675835</v>
      </c>
    </row>
    <row r="4198" spans="1:2">
      <c r="A4198" s="31">
        <v>39153</v>
      </c>
      <c r="B4198">
        <v>127.939026</v>
      </c>
    </row>
    <row r="4199" spans="1:2">
      <c r="A4199" s="31">
        <v>39154</v>
      </c>
      <c r="B4199">
        <v>129.344406</v>
      </c>
    </row>
    <row r="4200" spans="1:2">
      <c r="A4200" s="31">
        <v>39155</v>
      </c>
      <c r="B4200">
        <v>124.417236</v>
      </c>
    </row>
    <row r="4201" spans="1:2">
      <c r="A4201" s="31">
        <v>39156</v>
      </c>
      <c r="B4201">
        <v>121.455894</v>
      </c>
    </row>
    <row r="4202" spans="1:2">
      <c r="A4202" s="31">
        <v>39157</v>
      </c>
      <c r="B4202">
        <v>125.186806</v>
      </c>
    </row>
    <row r="4203" spans="1:2">
      <c r="A4203" s="31">
        <v>39160</v>
      </c>
      <c r="B4203">
        <v>129.110168</v>
      </c>
    </row>
    <row r="4204" spans="1:2">
      <c r="A4204" s="31">
        <v>39161</v>
      </c>
      <c r="B4204">
        <v>128.700287</v>
      </c>
    </row>
    <row r="4205" spans="1:2">
      <c r="A4205" s="31">
        <v>39162</v>
      </c>
      <c r="B4205">
        <v>129.796127</v>
      </c>
    </row>
    <row r="4206" spans="1:2">
      <c r="A4206" s="31">
        <v>39163</v>
      </c>
      <c r="B4206">
        <v>134.698181</v>
      </c>
    </row>
    <row r="4207" spans="1:2">
      <c r="A4207" s="31">
        <v>39164</v>
      </c>
      <c r="B4207">
        <v>132.096603</v>
      </c>
    </row>
    <row r="4208" spans="1:2">
      <c r="A4208" s="31">
        <v>39167</v>
      </c>
      <c r="B4208">
        <v>125.906273</v>
      </c>
    </row>
    <row r="4209" spans="1:2">
      <c r="A4209" s="31">
        <v>39169</v>
      </c>
      <c r="B4209">
        <v>120.393532</v>
      </c>
    </row>
    <row r="4210" spans="1:2">
      <c r="A4210" s="31">
        <v>39170</v>
      </c>
      <c r="B4210">
        <v>119.866501</v>
      </c>
    </row>
    <row r="4211" spans="1:2">
      <c r="A4211" s="31">
        <v>39171</v>
      </c>
      <c r="B4211">
        <v>121.832329</v>
      </c>
    </row>
    <row r="4212" spans="1:2">
      <c r="A4212" s="31">
        <v>39174</v>
      </c>
      <c r="B4212">
        <v>112.245712</v>
      </c>
    </row>
    <row r="4213" spans="1:2">
      <c r="A4213" s="31">
        <v>39175</v>
      </c>
      <c r="B4213">
        <v>114.002411</v>
      </c>
    </row>
    <row r="4214" spans="1:2">
      <c r="A4214" s="31">
        <v>39176</v>
      </c>
      <c r="B4214">
        <v>114.236641</v>
      </c>
    </row>
    <row r="4215" spans="1:2">
      <c r="A4215" s="31">
        <v>39177</v>
      </c>
      <c r="B4215">
        <v>114.788773</v>
      </c>
    </row>
    <row r="4216" spans="1:2">
      <c r="A4216" s="31">
        <v>39181</v>
      </c>
      <c r="B4216">
        <v>117.73333</v>
      </c>
    </row>
    <row r="4217" spans="1:2">
      <c r="A4217" s="31">
        <v>39182</v>
      </c>
      <c r="B4217">
        <v>120.71978</v>
      </c>
    </row>
    <row r="4218" spans="1:2">
      <c r="A4218" s="31">
        <v>39183</v>
      </c>
      <c r="B4218">
        <v>120.928894</v>
      </c>
    </row>
    <row r="4219" spans="1:2">
      <c r="A4219" s="31">
        <v>39184</v>
      </c>
      <c r="B4219">
        <v>119.188904</v>
      </c>
    </row>
    <row r="4220" spans="1:2">
      <c r="A4220" s="31">
        <v>39185</v>
      </c>
      <c r="B4220">
        <v>121.514473</v>
      </c>
    </row>
    <row r="4221" spans="1:2">
      <c r="A4221" s="31">
        <v>39188</v>
      </c>
      <c r="B4221">
        <v>125.521454</v>
      </c>
    </row>
    <row r="4222" spans="1:2">
      <c r="A4222" s="31">
        <v>39189</v>
      </c>
      <c r="B4222">
        <v>122.233871</v>
      </c>
    </row>
    <row r="4223" spans="1:2">
      <c r="A4223" s="31">
        <v>39190</v>
      </c>
      <c r="B4223">
        <v>120.8787</v>
      </c>
    </row>
    <row r="4224" spans="1:2">
      <c r="A4224" s="31">
        <v>39191</v>
      </c>
      <c r="B4224">
        <v>119.306015</v>
      </c>
    </row>
    <row r="4225" spans="1:2">
      <c r="A4225" s="31">
        <v>39192</v>
      </c>
      <c r="B4225">
        <v>120.945602</v>
      </c>
    </row>
    <row r="4226" spans="1:2">
      <c r="A4226" s="31">
        <v>39195</v>
      </c>
      <c r="B4226">
        <v>120.150917</v>
      </c>
    </row>
    <row r="4227" spans="1:2">
      <c r="A4227" s="31">
        <v>39196</v>
      </c>
      <c r="B4227">
        <v>124.07428</v>
      </c>
    </row>
    <row r="4228" spans="1:2">
      <c r="A4228" s="31">
        <v>39197</v>
      </c>
      <c r="B4228">
        <v>126.993744</v>
      </c>
    </row>
    <row r="4229" spans="1:2">
      <c r="A4229" s="31">
        <v>39198</v>
      </c>
      <c r="B4229">
        <v>128.256897</v>
      </c>
    </row>
    <row r="4230" spans="1:2">
      <c r="A4230" s="31">
        <v>39199</v>
      </c>
      <c r="B4230">
        <v>125.370872</v>
      </c>
    </row>
    <row r="4231" spans="1:2">
      <c r="A4231" s="31">
        <v>39202</v>
      </c>
      <c r="B4231">
        <v>125.772415</v>
      </c>
    </row>
    <row r="4232" spans="1:2">
      <c r="A4232" s="31">
        <v>39205</v>
      </c>
      <c r="B4232">
        <v>122.652122</v>
      </c>
    </row>
    <row r="4233" spans="1:2">
      <c r="A4233" s="31">
        <v>39206</v>
      </c>
      <c r="B4233">
        <v>122.38446</v>
      </c>
    </row>
    <row r="4234" spans="1:2">
      <c r="A4234" s="31">
        <v>39209</v>
      </c>
      <c r="B4234">
        <v>121.849068</v>
      </c>
    </row>
    <row r="4235" spans="1:2">
      <c r="A4235" s="31">
        <v>39210</v>
      </c>
      <c r="B4235">
        <v>121.31369</v>
      </c>
    </row>
    <row r="4236" spans="1:2">
      <c r="A4236" s="31">
        <v>39211</v>
      </c>
      <c r="B4236">
        <v>121.004196</v>
      </c>
    </row>
    <row r="4237" spans="1:2">
      <c r="A4237" s="31">
        <v>39212</v>
      </c>
      <c r="B4237">
        <v>119.598816</v>
      </c>
    </row>
    <row r="4238" spans="1:2">
      <c r="A4238" s="31">
        <v>39213</v>
      </c>
      <c r="B4238">
        <v>119.807953</v>
      </c>
    </row>
    <row r="4239" spans="1:2">
      <c r="A4239" s="31">
        <v>39216</v>
      </c>
      <c r="B4239">
        <v>119.657364</v>
      </c>
    </row>
    <row r="4240" spans="1:2">
      <c r="A4240" s="31">
        <v>39217</v>
      </c>
      <c r="B4240">
        <v>119.515152</v>
      </c>
    </row>
    <row r="4241" spans="1:2">
      <c r="A4241" s="31">
        <v>39218</v>
      </c>
      <c r="B4241">
        <v>122.911491</v>
      </c>
    </row>
    <row r="4242" spans="1:2">
      <c r="A4242" s="31">
        <v>39219</v>
      </c>
      <c r="B4242">
        <v>125.579994</v>
      </c>
    </row>
    <row r="4243" spans="1:2">
      <c r="A4243" s="31">
        <v>39220</v>
      </c>
      <c r="B4243">
        <v>124.107719</v>
      </c>
    </row>
    <row r="4244" spans="1:2">
      <c r="A4244" s="31">
        <v>39223</v>
      </c>
      <c r="B4244">
        <v>121.372246</v>
      </c>
    </row>
    <row r="4245" spans="1:2">
      <c r="A4245" s="31">
        <v>39224</v>
      </c>
      <c r="B4245">
        <v>121.623199</v>
      </c>
    </row>
    <row r="4246" spans="1:2">
      <c r="A4246" s="31">
        <v>39225</v>
      </c>
      <c r="B4246">
        <v>118.452774</v>
      </c>
    </row>
    <row r="4247" spans="1:2">
      <c r="A4247" s="31">
        <v>39226</v>
      </c>
      <c r="B4247">
        <v>119.239105</v>
      </c>
    </row>
    <row r="4248" spans="1:2">
      <c r="A4248" s="31">
        <v>39227</v>
      </c>
      <c r="B4248">
        <v>121.623199</v>
      </c>
    </row>
    <row r="4249" spans="1:2">
      <c r="A4249" s="31">
        <v>39230</v>
      </c>
      <c r="B4249">
        <v>122.593613</v>
      </c>
    </row>
    <row r="4250" spans="1:2">
      <c r="A4250" s="31">
        <v>39231</v>
      </c>
      <c r="B4250">
        <v>123.948753</v>
      </c>
    </row>
    <row r="4251" spans="1:2">
      <c r="A4251" s="31">
        <v>39232</v>
      </c>
      <c r="B4251">
        <v>124.157883</v>
      </c>
    </row>
    <row r="4252" spans="1:2">
      <c r="A4252" s="31">
        <v>39233</v>
      </c>
      <c r="B4252">
        <v>126.433266</v>
      </c>
    </row>
    <row r="4253" spans="1:2">
      <c r="A4253" s="31">
        <v>39234</v>
      </c>
      <c r="B4253">
        <v>127.670792</v>
      </c>
    </row>
    <row r="4254" spans="1:2">
      <c r="A4254" s="31">
        <v>39237</v>
      </c>
      <c r="B4254">
        <v>121.338005</v>
      </c>
    </row>
    <row r="4255" spans="1:2">
      <c r="A4255" s="31">
        <v>39238</v>
      </c>
      <c r="B4255">
        <v>121.278297</v>
      </c>
    </row>
    <row r="4256" spans="1:2">
      <c r="A4256" s="31">
        <v>39239</v>
      </c>
      <c r="B4256">
        <v>117.437675</v>
      </c>
    </row>
    <row r="4257" spans="1:2">
      <c r="A4257" s="31">
        <v>39240</v>
      </c>
      <c r="B4257">
        <v>115.705124</v>
      </c>
    </row>
    <row r="4258" spans="1:2">
      <c r="A4258" s="31">
        <v>39241</v>
      </c>
      <c r="B4258">
        <v>111.326813</v>
      </c>
    </row>
    <row r="4259" spans="1:2">
      <c r="A4259" s="31">
        <v>39244</v>
      </c>
      <c r="B4259">
        <v>111.497513</v>
      </c>
    </row>
    <row r="4260" spans="1:2">
      <c r="A4260" s="31">
        <v>39245</v>
      </c>
      <c r="B4260">
        <v>109.449181</v>
      </c>
    </row>
    <row r="4261" spans="1:2">
      <c r="A4261" s="31">
        <v>39246</v>
      </c>
      <c r="B4261">
        <v>110.131958</v>
      </c>
    </row>
    <row r="4262" spans="1:2">
      <c r="A4262" s="31">
        <v>39247</v>
      </c>
      <c r="B4262">
        <v>109.628403</v>
      </c>
    </row>
    <row r="4263" spans="1:2">
      <c r="A4263" s="31">
        <v>39248</v>
      </c>
      <c r="B4263">
        <v>111.019569</v>
      </c>
    </row>
    <row r="4264" spans="1:2">
      <c r="A4264" s="31">
        <v>39251</v>
      </c>
      <c r="B4264">
        <v>110.089287</v>
      </c>
    </row>
    <row r="4265" spans="1:2">
      <c r="A4265" s="31">
        <v>39252</v>
      </c>
      <c r="B4265">
        <v>113.255669</v>
      </c>
    </row>
    <row r="4266" spans="1:2">
      <c r="A4266" s="31">
        <v>39253</v>
      </c>
      <c r="B4266">
        <v>117.164566</v>
      </c>
    </row>
    <row r="4267" spans="1:2">
      <c r="A4267" s="31">
        <v>39254</v>
      </c>
      <c r="B4267">
        <v>117.352318</v>
      </c>
    </row>
    <row r="4268" spans="1:2">
      <c r="A4268" s="31">
        <v>39255</v>
      </c>
      <c r="B4268">
        <v>116.806099</v>
      </c>
    </row>
    <row r="4269" spans="1:2">
      <c r="A4269" s="31">
        <v>39258</v>
      </c>
      <c r="B4269">
        <v>115.75634</v>
      </c>
    </row>
    <row r="4270" spans="1:2">
      <c r="A4270" s="31">
        <v>39259</v>
      </c>
      <c r="B4270">
        <v>116.857323</v>
      </c>
    </row>
    <row r="4271" spans="1:2">
      <c r="A4271" s="31">
        <v>39260</v>
      </c>
      <c r="B4271">
        <v>114.655357</v>
      </c>
    </row>
    <row r="4272" spans="1:2">
      <c r="A4272" s="31">
        <v>39261</v>
      </c>
      <c r="B4272">
        <v>113.409286</v>
      </c>
    </row>
    <row r="4273" spans="1:2">
      <c r="A4273" s="31">
        <v>39262</v>
      </c>
      <c r="B4273">
        <v>114.399315</v>
      </c>
    </row>
    <row r="4274" spans="1:2">
      <c r="A4274" s="31">
        <v>39265</v>
      </c>
      <c r="B4274">
        <v>116.447647</v>
      </c>
    </row>
    <row r="4275" spans="1:2">
      <c r="A4275" s="31">
        <v>39266</v>
      </c>
      <c r="B4275">
        <v>117.070679</v>
      </c>
    </row>
    <row r="4276" spans="1:2">
      <c r="A4276" s="31">
        <v>39267</v>
      </c>
      <c r="B4276">
        <v>119.716438</v>
      </c>
    </row>
    <row r="4277" spans="1:2">
      <c r="A4277" s="31">
        <v>39268</v>
      </c>
      <c r="B4277">
        <v>121.11615</v>
      </c>
    </row>
    <row r="4278" spans="1:2">
      <c r="A4278" s="31">
        <v>39269</v>
      </c>
      <c r="B4278">
        <v>121.397789</v>
      </c>
    </row>
    <row r="4279" spans="1:2">
      <c r="A4279" s="31">
        <v>39272</v>
      </c>
      <c r="B4279">
        <v>122.268333</v>
      </c>
    </row>
    <row r="4280" spans="1:2">
      <c r="A4280" s="31">
        <v>39273</v>
      </c>
      <c r="B4280">
        <v>126.868538</v>
      </c>
    </row>
    <row r="4281" spans="1:2">
      <c r="A4281" s="31">
        <v>39274</v>
      </c>
      <c r="B4281">
        <v>125.648041</v>
      </c>
    </row>
    <row r="4282" spans="1:2">
      <c r="A4282" s="31">
        <v>39275</v>
      </c>
      <c r="B4282">
        <v>126.288147</v>
      </c>
    </row>
    <row r="4283" spans="1:2">
      <c r="A4283" s="31">
        <v>39276</v>
      </c>
      <c r="B4283">
        <v>130.931061</v>
      </c>
    </row>
    <row r="4284" spans="1:2">
      <c r="A4284" s="31">
        <v>39279</v>
      </c>
      <c r="B4284">
        <v>129.642288</v>
      </c>
    </row>
    <row r="4285" spans="1:2">
      <c r="A4285" s="31">
        <v>39280</v>
      </c>
      <c r="B4285">
        <v>127.815895</v>
      </c>
    </row>
    <row r="4286" spans="1:2">
      <c r="A4286" s="31">
        <v>39281</v>
      </c>
      <c r="B4286">
        <v>126.885605</v>
      </c>
    </row>
    <row r="4287" spans="1:2">
      <c r="A4287" s="31">
        <v>39282</v>
      </c>
      <c r="B4287">
        <v>132.586792</v>
      </c>
    </row>
    <row r="4288" spans="1:2">
      <c r="A4288" s="31">
        <v>39283</v>
      </c>
      <c r="B4288">
        <v>131.024902</v>
      </c>
    </row>
    <row r="4289" spans="1:2">
      <c r="A4289" s="31">
        <v>39286</v>
      </c>
      <c r="B4289">
        <v>130.854233</v>
      </c>
    </row>
    <row r="4290" spans="1:2">
      <c r="A4290" s="31">
        <v>39287</v>
      </c>
      <c r="B4290">
        <v>127.525703</v>
      </c>
    </row>
    <row r="4291" spans="1:2">
      <c r="A4291" s="31">
        <v>39288</v>
      </c>
      <c r="B4291">
        <v>123.924042</v>
      </c>
    </row>
    <row r="4292" spans="1:2">
      <c r="A4292" s="31">
        <v>39289</v>
      </c>
      <c r="B4292">
        <v>124.92263</v>
      </c>
    </row>
    <row r="4293" spans="1:2">
      <c r="A4293" s="31">
        <v>39290</v>
      </c>
      <c r="B4293">
        <v>119.340904</v>
      </c>
    </row>
    <row r="4294" spans="1:2">
      <c r="A4294" s="31">
        <v>39293</v>
      </c>
      <c r="B4294">
        <v>120.723549</v>
      </c>
    </row>
    <row r="4295" spans="1:2">
      <c r="A4295" s="31">
        <v>39294</v>
      </c>
      <c r="B4295">
        <v>119.383598</v>
      </c>
    </row>
    <row r="4296" spans="1:2">
      <c r="A4296" s="31">
        <v>39295</v>
      </c>
      <c r="B4296">
        <v>113.921371</v>
      </c>
    </row>
    <row r="4297" spans="1:2">
      <c r="A4297" s="31">
        <v>39296</v>
      </c>
      <c r="B4297">
        <v>111.258545</v>
      </c>
    </row>
    <row r="4298" spans="1:2">
      <c r="A4298" s="31">
        <v>39297</v>
      </c>
      <c r="B4298">
        <v>112.035202</v>
      </c>
    </row>
    <row r="4299" spans="1:2">
      <c r="A4299" s="31">
        <v>39300</v>
      </c>
      <c r="B4299">
        <v>110.746468</v>
      </c>
    </row>
    <row r="4300" spans="1:2">
      <c r="A4300" s="31">
        <v>39301</v>
      </c>
      <c r="B4300">
        <v>112.265648</v>
      </c>
    </row>
    <row r="4301" spans="1:2">
      <c r="A4301" s="31">
        <v>39302</v>
      </c>
      <c r="B4301">
        <v>112.479004</v>
      </c>
    </row>
    <row r="4302" spans="1:2">
      <c r="A4302" s="31">
        <v>39303</v>
      </c>
      <c r="B4302">
        <v>113.264206</v>
      </c>
    </row>
    <row r="4303" spans="1:2">
      <c r="A4303" s="31">
        <v>39304</v>
      </c>
      <c r="B4303">
        <v>114.262764</v>
      </c>
    </row>
    <row r="4304" spans="1:2">
      <c r="A4304" s="31">
        <v>39307</v>
      </c>
      <c r="B4304">
        <v>118.214348</v>
      </c>
    </row>
    <row r="4305" spans="1:2">
      <c r="A4305" s="31">
        <v>39308</v>
      </c>
      <c r="B4305">
        <v>117.975372</v>
      </c>
    </row>
    <row r="4306" spans="1:2">
      <c r="A4306" s="31">
        <v>39310</v>
      </c>
      <c r="B4306">
        <v>112.743584</v>
      </c>
    </row>
    <row r="4307" spans="1:2">
      <c r="A4307" s="31">
        <v>39311</v>
      </c>
      <c r="B4307">
        <v>109.440643</v>
      </c>
    </row>
    <row r="4308" spans="1:2">
      <c r="A4308" s="31">
        <v>39314</v>
      </c>
      <c r="B4308">
        <v>110.925674</v>
      </c>
    </row>
    <row r="4309" spans="1:2">
      <c r="A4309" s="31">
        <v>39315</v>
      </c>
      <c r="B4309">
        <v>108.245766</v>
      </c>
    </row>
    <row r="4310" spans="1:2">
      <c r="A4310" s="31">
        <v>39316</v>
      </c>
      <c r="B4310">
        <v>105.74511</v>
      </c>
    </row>
    <row r="4311" spans="1:2">
      <c r="A4311" s="31">
        <v>39317</v>
      </c>
      <c r="B4311">
        <v>105.967018</v>
      </c>
    </row>
    <row r="4312" spans="1:2">
      <c r="A4312" s="31">
        <v>39318</v>
      </c>
      <c r="B4312">
        <v>112.077873</v>
      </c>
    </row>
    <row r="4313" spans="1:2">
      <c r="A4313" s="31">
        <v>39321</v>
      </c>
      <c r="B4313">
        <v>115.286934</v>
      </c>
    </row>
    <row r="4314" spans="1:2">
      <c r="A4314" s="31">
        <v>39322</v>
      </c>
      <c r="B4314">
        <v>113.178848</v>
      </c>
    </row>
    <row r="4315" spans="1:2">
      <c r="A4315" s="31">
        <v>39323</v>
      </c>
      <c r="B4315">
        <v>115.073563</v>
      </c>
    </row>
    <row r="4316" spans="1:2">
      <c r="A4316" s="31">
        <v>39324</v>
      </c>
      <c r="B4316">
        <v>116.20015</v>
      </c>
    </row>
    <row r="4317" spans="1:2">
      <c r="A4317" s="31">
        <v>39325</v>
      </c>
      <c r="B4317">
        <v>119.784706</v>
      </c>
    </row>
    <row r="4318" spans="1:2">
      <c r="A4318" s="31">
        <v>39328</v>
      </c>
      <c r="B4318">
        <v>119.972473</v>
      </c>
    </row>
    <row r="4319" spans="1:2">
      <c r="A4319" s="31">
        <v>39329</v>
      </c>
      <c r="B4319">
        <v>118.009499</v>
      </c>
    </row>
    <row r="4320" spans="1:2">
      <c r="A4320" s="31">
        <v>39330</v>
      </c>
      <c r="B4320">
        <v>119.289703</v>
      </c>
    </row>
    <row r="4321" spans="1:2">
      <c r="A4321" s="31">
        <v>39331</v>
      </c>
      <c r="B4321">
        <v>121.542854</v>
      </c>
    </row>
    <row r="4322" spans="1:2">
      <c r="A4322" s="31">
        <v>39332</v>
      </c>
      <c r="B4322">
        <v>118.658142</v>
      </c>
    </row>
    <row r="4323" spans="1:2">
      <c r="A4323" s="31">
        <v>39335</v>
      </c>
      <c r="B4323">
        <v>119.946892</v>
      </c>
    </row>
    <row r="4324" spans="1:2">
      <c r="A4324" s="31">
        <v>39336</v>
      </c>
      <c r="B4324">
        <v>117.633949</v>
      </c>
    </row>
    <row r="4325" spans="1:2">
      <c r="A4325" s="31">
        <v>39337</v>
      </c>
      <c r="B4325">
        <v>116.882912</v>
      </c>
    </row>
    <row r="4326" spans="1:2">
      <c r="A4326" s="31">
        <v>39338</v>
      </c>
      <c r="B4326">
        <v>118.632538</v>
      </c>
    </row>
    <row r="4327" spans="1:2">
      <c r="A4327" s="31">
        <v>39339</v>
      </c>
      <c r="B4327">
        <v>118.419167</v>
      </c>
    </row>
    <row r="4328" spans="1:2">
      <c r="A4328" s="31">
        <v>39342</v>
      </c>
      <c r="B4328">
        <v>118.589859</v>
      </c>
    </row>
    <row r="4329" spans="1:2">
      <c r="A4329" s="31">
        <v>39343</v>
      </c>
      <c r="B4329">
        <v>118.820305</v>
      </c>
    </row>
    <row r="4330" spans="1:2">
      <c r="A4330" s="31">
        <v>39344</v>
      </c>
      <c r="B4330">
        <v>122.96817</v>
      </c>
    </row>
    <row r="4331" spans="1:2">
      <c r="A4331" s="31">
        <v>39345</v>
      </c>
      <c r="B4331">
        <v>124.820183</v>
      </c>
    </row>
    <row r="4332" spans="1:2">
      <c r="A4332" s="31">
        <v>39346</v>
      </c>
      <c r="B4332">
        <v>126.484467</v>
      </c>
    </row>
    <row r="4333" spans="1:2">
      <c r="A4333" s="31">
        <v>39349</v>
      </c>
      <c r="B4333">
        <v>127.54277</v>
      </c>
    </row>
    <row r="4334" spans="1:2">
      <c r="A4334" s="31">
        <v>39350</v>
      </c>
      <c r="B4334">
        <v>126.4674</v>
      </c>
    </row>
    <row r="4335" spans="1:2">
      <c r="A4335" s="31">
        <v>39351</v>
      </c>
      <c r="B4335">
        <v>126.2967</v>
      </c>
    </row>
    <row r="4336" spans="1:2">
      <c r="A4336" s="31">
        <v>39352</v>
      </c>
      <c r="B4336">
        <v>128.242615</v>
      </c>
    </row>
    <row r="4337" spans="1:2">
      <c r="A4337" s="31">
        <v>39353</v>
      </c>
      <c r="B4337">
        <v>132.612396</v>
      </c>
    </row>
    <row r="4338" spans="1:2">
      <c r="A4338" s="31">
        <v>39356</v>
      </c>
      <c r="B4338">
        <v>131.99791</v>
      </c>
    </row>
    <row r="4339" spans="1:2">
      <c r="A4339" s="31">
        <v>39358</v>
      </c>
      <c r="B4339">
        <v>134.524185</v>
      </c>
    </row>
    <row r="4340" spans="1:2">
      <c r="A4340" s="31">
        <v>39359</v>
      </c>
      <c r="B4340">
        <v>136.461533</v>
      </c>
    </row>
    <row r="4341" spans="1:2">
      <c r="A4341" s="31">
        <v>39360</v>
      </c>
      <c r="B4341">
        <v>132.979385</v>
      </c>
    </row>
    <row r="4342" spans="1:2">
      <c r="A4342" s="31">
        <v>39363</v>
      </c>
      <c r="B4342">
        <v>130.470184</v>
      </c>
    </row>
    <row r="4343" spans="1:2">
      <c r="A4343" s="31">
        <v>39364</v>
      </c>
      <c r="B4343">
        <v>135.898254</v>
      </c>
    </row>
    <row r="4344" spans="1:2">
      <c r="A4344" s="31">
        <v>39365</v>
      </c>
      <c r="B4344">
        <v>137.699066</v>
      </c>
    </row>
    <row r="4345" spans="1:2">
      <c r="A4345" s="31">
        <v>39366</v>
      </c>
      <c r="B4345">
        <v>141.770142</v>
      </c>
    </row>
    <row r="4346" spans="1:2">
      <c r="A4346" s="31">
        <v>39367</v>
      </c>
      <c r="B4346">
        <v>137.127258</v>
      </c>
    </row>
    <row r="4347" spans="1:2">
      <c r="A4347" s="31">
        <v>39370</v>
      </c>
      <c r="B4347">
        <v>139.679138</v>
      </c>
    </row>
    <row r="4348" spans="1:2">
      <c r="A4348" s="31">
        <v>39371</v>
      </c>
      <c r="B4348">
        <v>140.105865</v>
      </c>
    </row>
    <row r="4349" spans="1:2">
      <c r="A4349" s="31">
        <v>39372</v>
      </c>
      <c r="B4349">
        <v>137.74173</v>
      </c>
    </row>
    <row r="4350" spans="1:2">
      <c r="A4350" s="31">
        <v>39373</v>
      </c>
      <c r="B4350">
        <v>135.078949</v>
      </c>
    </row>
    <row r="4351" spans="1:2">
      <c r="A4351" s="31">
        <v>39374</v>
      </c>
      <c r="B4351">
        <v>134.02063</v>
      </c>
    </row>
    <row r="4352" spans="1:2">
      <c r="A4352" s="31">
        <v>39377</v>
      </c>
      <c r="B4352">
        <v>131.929642</v>
      </c>
    </row>
    <row r="4353" spans="1:2">
      <c r="A4353" s="31">
        <v>39378</v>
      </c>
      <c r="B4353">
        <v>135.804367</v>
      </c>
    </row>
    <row r="4354" spans="1:2">
      <c r="A4354" s="31">
        <v>39379</v>
      </c>
      <c r="B4354">
        <v>132.219772</v>
      </c>
    </row>
    <row r="4355" spans="1:2">
      <c r="A4355" s="31">
        <v>39380</v>
      </c>
      <c r="B4355">
        <v>136.657867</v>
      </c>
    </row>
    <row r="4356" spans="1:2">
      <c r="A4356" s="31">
        <v>39381</v>
      </c>
      <c r="B4356">
        <v>137.374802</v>
      </c>
    </row>
    <row r="4357" spans="1:2">
      <c r="A4357" s="31">
        <v>39384</v>
      </c>
      <c r="B4357">
        <v>137.792984</v>
      </c>
    </row>
    <row r="4358" spans="1:2">
      <c r="A4358" s="31">
        <v>39385</v>
      </c>
      <c r="B4358">
        <v>131.050552</v>
      </c>
    </row>
    <row r="4359" spans="1:2">
      <c r="A4359" s="31">
        <v>39386</v>
      </c>
      <c r="B4359">
        <v>129.360641</v>
      </c>
    </row>
    <row r="4360" spans="1:2">
      <c r="A4360" s="31">
        <v>39387</v>
      </c>
      <c r="B4360">
        <v>127.500107</v>
      </c>
    </row>
    <row r="4361" spans="1:2">
      <c r="A4361" s="31">
        <v>39388</v>
      </c>
      <c r="B4361">
        <v>128.840042</v>
      </c>
    </row>
    <row r="4362" spans="1:2">
      <c r="A4362" s="31">
        <v>39391</v>
      </c>
      <c r="B4362">
        <v>126.339363</v>
      </c>
    </row>
    <row r="4363" spans="1:2">
      <c r="A4363" s="31">
        <v>39392</v>
      </c>
      <c r="B4363">
        <v>122.806015</v>
      </c>
    </row>
    <row r="4364" spans="1:2">
      <c r="A4364" s="31">
        <v>39393</v>
      </c>
      <c r="B4364">
        <v>122.951103</v>
      </c>
    </row>
    <row r="4365" spans="1:2">
      <c r="A4365" s="31">
        <v>39394</v>
      </c>
      <c r="B4365">
        <v>120.774734</v>
      </c>
    </row>
    <row r="4366" spans="1:2">
      <c r="A4366" s="31">
        <v>39398</v>
      </c>
      <c r="B4366">
        <v>116.814629</v>
      </c>
    </row>
    <row r="4367" spans="1:2">
      <c r="A4367" s="31">
        <v>39399</v>
      </c>
      <c r="B4367">
        <v>118.342354</v>
      </c>
    </row>
    <row r="4368" spans="1:2">
      <c r="A4368" s="31">
        <v>39400</v>
      </c>
      <c r="B4368">
        <v>120.791817</v>
      </c>
    </row>
    <row r="4369" spans="1:2">
      <c r="A4369" s="31">
        <v>39401</v>
      </c>
      <c r="B4369">
        <v>119.306778</v>
      </c>
    </row>
    <row r="4370" spans="1:2">
      <c r="A4370" s="31">
        <v>39402</v>
      </c>
      <c r="B4370">
        <v>118.990997</v>
      </c>
    </row>
    <row r="4371" spans="1:2">
      <c r="A4371" s="31">
        <v>39405</v>
      </c>
      <c r="B4371">
        <v>120.01516</v>
      </c>
    </row>
    <row r="4372" spans="1:2">
      <c r="A4372" s="31">
        <v>39406</v>
      </c>
      <c r="B4372">
        <v>120.928352</v>
      </c>
    </row>
    <row r="4373" spans="1:2">
      <c r="A4373" s="31">
        <v>39407</v>
      </c>
      <c r="B4373">
        <v>118.000954</v>
      </c>
    </row>
    <row r="4374" spans="1:2">
      <c r="A4374" s="31">
        <v>39408</v>
      </c>
      <c r="B4374">
        <v>118.54718</v>
      </c>
    </row>
    <row r="4375" spans="1:2">
      <c r="A4375" s="31">
        <v>39409</v>
      </c>
      <c r="B4375">
        <v>121.935471</v>
      </c>
    </row>
    <row r="4376" spans="1:2">
      <c r="A4376" s="31">
        <v>39412</v>
      </c>
      <c r="B4376">
        <v>121.491669</v>
      </c>
    </row>
    <row r="4377" spans="1:2">
      <c r="A4377" s="31">
        <v>39413</v>
      </c>
      <c r="B4377">
        <v>122.857208</v>
      </c>
    </row>
    <row r="4378" spans="1:2">
      <c r="A4378" s="31">
        <v>39414</v>
      </c>
      <c r="B4378">
        <v>123.113251</v>
      </c>
    </row>
    <row r="4379" spans="1:2">
      <c r="A4379" s="31">
        <v>39415</v>
      </c>
      <c r="B4379">
        <v>122.592628</v>
      </c>
    </row>
    <row r="4380" spans="1:2">
      <c r="A4380" s="31">
        <v>39416</v>
      </c>
      <c r="B4380">
        <v>125.025024</v>
      </c>
    </row>
    <row r="4381" spans="1:2">
      <c r="A4381" s="31">
        <v>39419</v>
      </c>
      <c r="B4381">
        <v>125.656601</v>
      </c>
    </row>
    <row r="4382" spans="1:2">
      <c r="A4382" s="31">
        <v>39420</v>
      </c>
      <c r="B4382">
        <v>126.535652</v>
      </c>
    </row>
    <row r="4383" spans="1:2">
      <c r="A4383" s="31">
        <v>39421</v>
      </c>
      <c r="B4383">
        <v>131.844254</v>
      </c>
    </row>
    <row r="4384" spans="1:2">
      <c r="A4384" s="31">
        <v>39422</v>
      </c>
      <c r="B4384">
        <v>132.364868</v>
      </c>
    </row>
    <row r="4385" spans="1:2">
      <c r="A4385" s="31">
        <v>39423</v>
      </c>
      <c r="B4385">
        <v>130.97374</v>
      </c>
    </row>
    <row r="4386" spans="1:2">
      <c r="A4386" s="31">
        <v>39426</v>
      </c>
      <c r="B4386">
        <v>130.828629</v>
      </c>
    </row>
    <row r="4387" spans="1:2">
      <c r="A4387" s="31">
        <v>39427</v>
      </c>
      <c r="B4387">
        <v>132.322205</v>
      </c>
    </row>
    <row r="4388" spans="1:2">
      <c r="A4388" s="31">
        <v>39428</v>
      </c>
      <c r="B4388">
        <v>131.44313</v>
      </c>
    </row>
    <row r="4389" spans="1:2">
      <c r="A4389" s="31">
        <v>39429</v>
      </c>
      <c r="B4389">
        <v>130.265366</v>
      </c>
    </row>
    <row r="4390" spans="1:2">
      <c r="A4390" s="31">
        <v>39430</v>
      </c>
      <c r="B4390">
        <v>127.141632</v>
      </c>
    </row>
    <row r="4391" spans="1:2">
      <c r="A4391" s="31">
        <v>39433</v>
      </c>
      <c r="B4391">
        <v>119.784706</v>
      </c>
    </row>
    <row r="4392" spans="1:2">
      <c r="A4392" s="31">
        <v>39434</v>
      </c>
      <c r="B4392">
        <v>119.861542</v>
      </c>
    </row>
    <row r="4393" spans="1:2">
      <c r="A4393" s="31">
        <v>39435</v>
      </c>
      <c r="B4393">
        <v>117.898537</v>
      </c>
    </row>
    <row r="4394" spans="1:2">
      <c r="A4394" s="31">
        <v>39436</v>
      </c>
      <c r="B4394">
        <v>121.218559</v>
      </c>
    </row>
    <row r="4395" spans="1:2">
      <c r="A4395" s="31">
        <v>39440</v>
      </c>
      <c r="B4395">
        <v>124.675125</v>
      </c>
    </row>
    <row r="4396" spans="1:2">
      <c r="A4396" s="31">
        <v>39442</v>
      </c>
      <c r="B4396">
        <v>128.379181</v>
      </c>
    </row>
    <row r="4397" spans="1:2">
      <c r="A4397" s="31">
        <v>39443</v>
      </c>
      <c r="B4397">
        <v>125.759003</v>
      </c>
    </row>
    <row r="4398" spans="1:2">
      <c r="A4398" s="31">
        <v>39444</v>
      </c>
      <c r="B4398">
        <v>124.495911</v>
      </c>
    </row>
    <row r="4399" spans="1:2">
      <c r="A4399" s="31">
        <v>39447</v>
      </c>
      <c r="B4399">
        <v>126.6381</v>
      </c>
    </row>
    <row r="4400" spans="1:2">
      <c r="A4400" s="31">
        <v>39448</v>
      </c>
      <c r="B4400">
        <v>130.128799</v>
      </c>
    </row>
    <row r="4401" spans="1:2">
      <c r="A4401" s="31">
        <v>39449</v>
      </c>
      <c r="B4401">
        <v>135.454468</v>
      </c>
    </row>
    <row r="4402" spans="1:2">
      <c r="A4402" s="31">
        <v>39450</v>
      </c>
      <c r="B4402">
        <v>135.121597</v>
      </c>
    </row>
    <row r="4403" spans="1:2">
      <c r="A4403" s="31">
        <v>39451</v>
      </c>
      <c r="B4403">
        <v>133.423187</v>
      </c>
    </row>
    <row r="4404" spans="1:2">
      <c r="A4404" s="31">
        <v>39454</v>
      </c>
      <c r="B4404">
        <v>134.063293</v>
      </c>
    </row>
    <row r="4405" spans="1:2">
      <c r="A4405" s="31">
        <v>39455</v>
      </c>
      <c r="B4405">
        <v>132.270996</v>
      </c>
    </row>
    <row r="4406" spans="1:2">
      <c r="A4406" s="31">
        <v>39456</v>
      </c>
      <c r="B4406">
        <v>131.46875</v>
      </c>
    </row>
    <row r="4407" spans="1:2">
      <c r="A4407" s="31">
        <v>39457</v>
      </c>
      <c r="B4407">
        <v>127.884163</v>
      </c>
    </row>
    <row r="4408" spans="1:2">
      <c r="A4408" s="31">
        <v>39458</v>
      </c>
      <c r="B4408">
        <v>130.256821</v>
      </c>
    </row>
    <row r="4409" spans="1:2">
      <c r="A4409" s="31">
        <v>39461</v>
      </c>
      <c r="B4409">
        <v>130.683548</v>
      </c>
    </row>
    <row r="4410" spans="1:2">
      <c r="A4410" s="31">
        <v>39462</v>
      </c>
      <c r="B4410">
        <v>131.263901</v>
      </c>
    </row>
    <row r="4411" spans="1:2">
      <c r="A4411" s="31">
        <v>39463</v>
      </c>
      <c r="B4411">
        <v>128.012146</v>
      </c>
    </row>
    <row r="4412" spans="1:2">
      <c r="A4412" s="31">
        <v>39464</v>
      </c>
      <c r="B4412">
        <v>125.74192</v>
      </c>
    </row>
    <row r="4413" spans="1:2">
      <c r="A4413" s="31">
        <v>39465</v>
      </c>
      <c r="B4413">
        <v>121.926956</v>
      </c>
    </row>
    <row r="4414" spans="1:2">
      <c r="A4414" s="31">
        <v>39468</v>
      </c>
      <c r="B4414">
        <v>111.574333</v>
      </c>
    </row>
    <row r="4415" spans="1:2">
      <c r="A4415" s="31">
        <v>39469</v>
      </c>
      <c r="B4415">
        <v>111.104904</v>
      </c>
    </row>
    <row r="4416" spans="1:2">
      <c r="A4416" s="31">
        <v>39470</v>
      </c>
      <c r="B4416">
        <v>112.461929</v>
      </c>
    </row>
    <row r="4417" spans="1:2">
      <c r="A4417" s="31">
        <v>39471</v>
      </c>
      <c r="B4417">
        <v>112.410721</v>
      </c>
    </row>
    <row r="4418" spans="1:2">
      <c r="A4418" s="31">
        <v>39472</v>
      </c>
      <c r="B4418">
        <v>121.269745</v>
      </c>
    </row>
    <row r="4419" spans="1:2">
      <c r="A4419" s="31">
        <v>39475</v>
      </c>
      <c r="B4419">
        <v>121.662369</v>
      </c>
    </row>
    <row r="4420" spans="1:2">
      <c r="A4420" s="31">
        <v>39476</v>
      </c>
      <c r="B4420">
        <v>122.182976</v>
      </c>
    </row>
    <row r="4421" spans="1:2">
      <c r="A4421" s="31">
        <v>39477</v>
      </c>
      <c r="B4421">
        <v>118.965385</v>
      </c>
    </row>
    <row r="4422" spans="1:2">
      <c r="A4422" s="31">
        <v>39478</v>
      </c>
      <c r="B4422">
        <v>119.39212</v>
      </c>
    </row>
    <row r="4423" spans="1:2">
      <c r="A4423" s="31">
        <v>39479</v>
      </c>
      <c r="B4423">
        <v>128.618149</v>
      </c>
    </row>
    <row r="4424" spans="1:2">
      <c r="A4424" s="31">
        <v>39482</v>
      </c>
      <c r="B4424">
        <v>131.434586</v>
      </c>
    </row>
    <row r="4425" spans="1:2">
      <c r="A4425" s="31">
        <v>39483</v>
      </c>
      <c r="B4425">
        <v>128.703491</v>
      </c>
    </row>
    <row r="4426" spans="1:2">
      <c r="A4426" s="31">
        <v>39484</v>
      </c>
      <c r="B4426">
        <v>125.622482</v>
      </c>
    </row>
    <row r="4427" spans="1:2">
      <c r="A4427" s="31">
        <v>39485</v>
      </c>
      <c r="B4427">
        <v>122.063484</v>
      </c>
    </row>
    <row r="4428" spans="1:2">
      <c r="A4428" s="31">
        <v>39486</v>
      </c>
      <c r="B4428">
        <v>121.355118</v>
      </c>
    </row>
    <row r="4429" spans="1:2">
      <c r="A4429" s="31">
        <v>39489</v>
      </c>
      <c r="B4429">
        <v>119.631088</v>
      </c>
    </row>
    <row r="4430" spans="1:2">
      <c r="A4430" s="31">
        <v>39490</v>
      </c>
      <c r="B4430">
        <v>118.444771</v>
      </c>
    </row>
    <row r="4431" spans="1:2">
      <c r="A4431" s="31">
        <v>39491</v>
      </c>
      <c r="B4431">
        <v>122.01226</v>
      </c>
    </row>
    <row r="4432" spans="1:2">
      <c r="A4432" s="31">
        <v>39492</v>
      </c>
      <c r="B4432">
        <v>125.144524</v>
      </c>
    </row>
    <row r="4433" spans="1:2">
      <c r="A4433" s="31">
        <v>39493</v>
      </c>
      <c r="B4433">
        <v>128.336502</v>
      </c>
    </row>
    <row r="4434" spans="1:2">
      <c r="A4434" s="31">
        <v>39496</v>
      </c>
      <c r="B4434">
        <v>125.067703</v>
      </c>
    </row>
    <row r="4435" spans="1:2">
      <c r="A4435" s="31">
        <v>39497</v>
      </c>
      <c r="B4435">
        <v>126.253998</v>
      </c>
    </row>
    <row r="4436" spans="1:2">
      <c r="A4436" s="31">
        <v>39498</v>
      </c>
      <c r="B4436">
        <v>121.244171</v>
      </c>
    </row>
    <row r="4437" spans="1:2">
      <c r="A4437" s="31">
        <v>39499</v>
      </c>
      <c r="B4437">
        <v>120.860085</v>
      </c>
    </row>
    <row r="4438" spans="1:2">
      <c r="A4438" s="31">
        <v>39500</v>
      </c>
      <c r="B4438">
        <v>118.81176</v>
      </c>
    </row>
    <row r="4439" spans="1:2">
      <c r="A4439" s="31">
        <v>39503</v>
      </c>
      <c r="B4439">
        <v>120.48455</v>
      </c>
    </row>
    <row r="4440" spans="1:2">
      <c r="A4440" s="31">
        <v>39504</v>
      </c>
      <c r="B4440">
        <v>120.194412</v>
      </c>
    </row>
    <row r="4441" spans="1:2">
      <c r="A4441" s="31">
        <v>39505</v>
      </c>
      <c r="B4441">
        <v>120.825951</v>
      </c>
    </row>
    <row r="4442" spans="1:2">
      <c r="A4442" s="31">
        <v>39506</v>
      </c>
      <c r="B4442">
        <v>121.158798</v>
      </c>
    </row>
    <row r="4443" spans="1:2">
      <c r="A4443" s="31">
        <v>39507</v>
      </c>
      <c r="B4443">
        <v>119.545753</v>
      </c>
    </row>
    <row r="4444" spans="1:2">
      <c r="A4444" s="31">
        <v>39510</v>
      </c>
      <c r="B4444">
        <v>118.64959</v>
      </c>
    </row>
    <row r="4445" spans="1:2">
      <c r="A4445" s="31">
        <v>39511</v>
      </c>
      <c r="B4445">
        <v>119.861542</v>
      </c>
    </row>
    <row r="4446" spans="1:2">
      <c r="A4446" s="31">
        <v>39512</v>
      </c>
      <c r="B4446">
        <v>120.228523</v>
      </c>
    </row>
    <row r="4447" spans="1:2">
      <c r="A4447" s="31">
        <v>39514</v>
      </c>
      <c r="B4447">
        <v>114.672417</v>
      </c>
    </row>
    <row r="4448" spans="1:2">
      <c r="A4448" s="31">
        <v>39517</v>
      </c>
      <c r="B4448">
        <v>115.184517</v>
      </c>
    </row>
    <row r="4449" spans="1:2">
      <c r="A4449" s="31">
        <v>39518</v>
      </c>
      <c r="B4449">
        <v>111.514572</v>
      </c>
    </row>
    <row r="4450" spans="1:2">
      <c r="A4450" s="31">
        <v>39519</v>
      </c>
      <c r="B4450">
        <v>110.114891</v>
      </c>
    </row>
    <row r="4451" spans="1:2">
      <c r="A4451" s="31">
        <v>39520</v>
      </c>
      <c r="B4451">
        <v>106.060905</v>
      </c>
    </row>
    <row r="4452" spans="1:2">
      <c r="A4452" s="31">
        <v>39521</v>
      </c>
      <c r="B4452">
        <v>108.843216</v>
      </c>
    </row>
    <row r="4453" spans="1:2">
      <c r="A4453" s="31">
        <v>39524</v>
      </c>
      <c r="B4453">
        <v>104.021095</v>
      </c>
    </row>
    <row r="4454" spans="1:2">
      <c r="A4454" s="31">
        <v>39525</v>
      </c>
      <c r="B4454">
        <v>105.736572</v>
      </c>
    </row>
    <row r="4455" spans="1:2">
      <c r="A4455" s="31">
        <v>39526</v>
      </c>
      <c r="B4455">
        <v>111.062241</v>
      </c>
    </row>
    <row r="4456" spans="1:2">
      <c r="A4456" s="31">
        <v>39531</v>
      </c>
      <c r="B4456">
        <v>113.20446</v>
      </c>
    </row>
    <row r="4457" spans="1:2">
      <c r="A4457" s="31">
        <v>39532</v>
      </c>
      <c r="B4457">
        <v>116.089188</v>
      </c>
    </row>
    <row r="4458" spans="1:2">
      <c r="A4458" s="31">
        <v>39533</v>
      </c>
      <c r="B4458">
        <v>115.858749</v>
      </c>
    </row>
    <row r="4459" spans="1:2">
      <c r="A4459" s="31">
        <v>39534</v>
      </c>
      <c r="B4459">
        <v>111.864502</v>
      </c>
    </row>
    <row r="4460" spans="1:2">
      <c r="A4460" s="31">
        <v>39535</v>
      </c>
      <c r="B4460">
        <v>110.277039</v>
      </c>
    </row>
    <row r="4461" spans="1:2">
      <c r="A4461" s="31">
        <v>39538</v>
      </c>
      <c r="B4461">
        <v>106.291351</v>
      </c>
    </row>
    <row r="4462" spans="1:2">
      <c r="A4462" s="31">
        <v>39539</v>
      </c>
      <c r="B4462">
        <v>107.230148</v>
      </c>
    </row>
    <row r="4463" spans="1:2">
      <c r="A4463" s="31">
        <v>39540</v>
      </c>
      <c r="B4463">
        <v>108.518913</v>
      </c>
    </row>
    <row r="4464" spans="1:2">
      <c r="A4464" s="31">
        <v>39541</v>
      </c>
      <c r="B4464">
        <v>107.400864</v>
      </c>
    </row>
    <row r="4465" spans="1:2">
      <c r="A4465" s="31">
        <v>39542</v>
      </c>
      <c r="B4465">
        <v>104.584389</v>
      </c>
    </row>
    <row r="4466" spans="1:2">
      <c r="A4466" s="31">
        <v>39545</v>
      </c>
      <c r="B4466">
        <v>107.887321</v>
      </c>
    </row>
    <row r="4467" spans="1:2">
      <c r="A4467" s="31">
        <v>39546</v>
      </c>
      <c r="B4467">
        <v>107.469139</v>
      </c>
    </row>
    <row r="4468" spans="1:2">
      <c r="A4468" s="31">
        <v>39547</v>
      </c>
      <c r="B4468">
        <v>107.836113</v>
      </c>
    </row>
    <row r="4469" spans="1:2">
      <c r="A4469" s="31">
        <v>39548</v>
      </c>
      <c r="B4469">
        <v>106.393745</v>
      </c>
    </row>
    <row r="4470" spans="1:2">
      <c r="A4470" s="31">
        <v>39549</v>
      </c>
      <c r="B4470">
        <v>106.248665</v>
      </c>
    </row>
    <row r="4471" spans="1:2">
      <c r="A4471" s="31">
        <v>39553</v>
      </c>
      <c r="B4471">
        <v>106.436409</v>
      </c>
    </row>
    <row r="4472" spans="1:2">
      <c r="A4472" s="31">
        <v>39554</v>
      </c>
      <c r="B4472">
        <v>104.729485</v>
      </c>
    </row>
    <row r="4473" spans="1:2">
      <c r="A4473" s="31">
        <v>39555</v>
      </c>
      <c r="B4473">
        <v>105.39518</v>
      </c>
    </row>
    <row r="4474" spans="1:2">
      <c r="A4474" s="31">
        <v>39559</v>
      </c>
      <c r="B4474">
        <v>106.180382</v>
      </c>
    </row>
    <row r="4475" spans="1:2">
      <c r="A4475" s="31">
        <v>39560</v>
      </c>
      <c r="B4475">
        <v>108.015343</v>
      </c>
    </row>
    <row r="4476" spans="1:2">
      <c r="A4476" s="31">
        <v>39561</v>
      </c>
      <c r="B4476">
        <v>108.467682</v>
      </c>
    </row>
    <row r="4477" spans="1:2">
      <c r="A4477" s="31">
        <v>39562</v>
      </c>
      <c r="B4477">
        <v>109.432114</v>
      </c>
    </row>
    <row r="4478" spans="1:2">
      <c r="A4478" s="31">
        <v>39563</v>
      </c>
      <c r="B4478">
        <v>109.124847</v>
      </c>
    </row>
    <row r="4479" spans="1:2">
      <c r="A4479" s="31">
        <v>39566</v>
      </c>
      <c r="B4479">
        <v>108.237251</v>
      </c>
    </row>
    <row r="4480" spans="1:2">
      <c r="A4480" s="31">
        <v>39567</v>
      </c>
      <c r="B4480">
        <v>109.21875</v>
      </c>
    </row>
    <row r="4481" spans="1:2">
      <c r="A4481" s="31">
        <v>39568</v>
      </c>
      <c r="B4481">
        <v>113.426346</v>
      </c>
    </row>
    <row r="4482" spans="1:2">
      <c r="A4482" s="31">
        <v>39570</v>
      </c>
      <c r="B4482">
        <v>118.043648</v>
      </c>
    </row>
    <row r="4483" spans="1:2">
      <c r="A4483" s="31">
        <v>39573</v>
      </c>
      <c r="B4483">
        <v>117.096268</v>
      </c>
    </row>
    <row r="4484" spans="1:2">
      <c r="A4484" s="31">
        <v>39574</v>
      </c>
      <c r="B4484">
        <v>116.319626</v>
      </c>
    </row>
    <row r="4485" spans="1:2">
      <c r="A4485" s="31">
        <v>39575</v>
      </c>
      <c r="B4485">
        <v>116.020897</v>
      </c>
    </row>
    <row r="4486" spans="1:2">
      <c r="A4486" s="31">
        <v>39576</v>
      </c>
      <c r="B4486">
        <v>114.160324</v>
      </c>
    </row>
    <row r="4487" spans="1:2">
      <c r="A4487" s="31">
        <v>39577</v>
      </c>
      <c r="B4487">
        <v>114.254211</v>
      </c>
    </row>
    <row r="4488" spans="1:2">
      <c r="A4488" s="31">
        <v>39580</v>
      </c>
      <c r="B4488">
        <v>114.211548</v>
      </c>
    </row>
    <row r="4489" spans="1:2">
      <c r="A4489" s="31">
        <v>39581</v>
      </c>
      <c r="B4489">
        <v>113.708008</v>
      </c>
    </row>
    <row r="4490" spans="1:2">
      <c r="A4490" s="31">
        <v>39582</v>
      </c>
      <c r="B4490">
        <v>114.14328</v>
      </c>
    </row>
    <row r="4491" spans="1:2">
      <c r="A4491" s="31">
        <v>39583</v>
      </c>
      <c r="B4491">
        <v>112.649696</v>
      </c>
    </row>
    <row r="4492" spans="1:2">
      <c r="A4492" s="31">
        <v>39584</v>
      </c>
      <c r="B4492">
        <v>114.672417</v>
      </c>
    </row>
    <row r="4493" spans="1:2">
      <c r="A4493" s="31">
        <v>39588</v>
      </c>
      <c r="B4493">
        <v>115.824608</v>
      </c>
    </row>
    <row r="4494" spans="1:2">
      <c r="A4494" s="31">
        <v>39589</v>
      </c>
      <c r="B4494">
        <v>117.574234</v>
      </c>
    </row>
    <row r="4495" spans="1:2">
      <c r="A4495" s="31">
        <v>39590</v>
      </c>
      <c r="B4495">
        <v>112.837463</v>
      </c>
    </row>
    <row r="4496" spans="1:2">
      <c r="A4496" s="31">
        <v>39591</v>
      </c>
      <c r="B4496">
        <v>108.826141</v>
      </c>
    </row>
    <row r="4497" spans="1:2">
      <c r="A4497" s="31">
        <v>39594</v>
      </c>
      <c r="B4497">
        <v>105.941399</v>
      </c>
    </row>
    <row r="4498" spans="1:2">
      <c r="A4498" s="31">
        <v>39595</v>
      </c>
      <c r="B4498">
        <v>107.776375</v>
      </c>
    </row>
    <row r="4499" spans="1:2">
      <c r="A4499" s="31">
        <v>39596</v>
      </c>
      <c r="B4499">
        <v>108.484756</v>
      </c>
    </row>
    <row r="4500" spans="1:2">
      <c r="A4500" s="31">
        <v>39597</v>
      </c>
      <c r="B4500">
        <v>99.574516</v>
      </c>
    </row>
    <row r="4501" spans="1:2">
      <c r="A4501" s="31">
        <v>39598</v>
      </c>
      <c r="B4501">
        <v>98.268707</v>
      </c>
    </row>
    <row r="4502" spans="1:2">
      <c r="A4502" s="31">
        <v>39601</v>
      </c>
      <c r="B4502">
        <v>96.348396</v>
      </c>
    </row>
    <row r="4503" spans="1:2">
      <c r="A4503" s="31">
        <v>39602</v>
      </c>
      <c r="B4503">
        <v>97.372559</v>
      </c>
    </row>
    <row r="4504" spans="1:2">
      <c r="A4504" s="31">
        <v>39603</v>
      </c>
      <c r="B4504">
        <v>92.354141</v>
      </c>
    </row>
    <row r="4505" spans="1:2">
      <c r="A4505" s="31">
        <v>39604</v>
      </c>
      <c r="B4505">
        <v>90.980057</v>
      </c>
    </row>
    <row r="4506" spans="1:2">
      <c r="A4506" s="31">
        <v>39605</v>
      </c>
      <c r="B4506">
        <v>92.209053</v>
      </c>
    </row>
    <row r="4507" spans="1:2">
      <c r="A4507" s="31">
        <v>39608</v>
      </c>
      <c r="B4507">
        <v>88.718353</v>
      </c>
    </row>
    <row r="4508" spans="1:2">
      <c r="A4508" s="31">
        <v>39609</v>
      </c>
      <c r="B4508">
        <v>87.011414</v>
      </c>
    </row>
    <row r="4509" spans="1:2">
      <c r="A4509" s="31">
        <v>39610</v>
      </c>
      <c r="B4509">
        <v>86.038445</v>
      </c>
    </row>
    <row r="4510" spans="1:2">
      <c r="A4510" s="31">
        <v>39611</v>
      </c>
      <c r="B4510">
        <v>86.670029</v>
      </c>
    </row>
    <row r="4511" spans="1:2">
      <c r="A4511" s="31">
        <v>39612</v>
      </c>
      <c r="B4511">
        <v>88.103859</v>
      </c>
    </row>
    <row r="4512" spans="1:2">
      <c r="A4512" s="31">
        <v>39615</v>
      </c>
      <c r="B4512">
        <v>90.855194</v>
      </c>
    </row>
    <row r="4513" spans="1:2">
      <c r="A4513" s="31">
        <v>39616</v>
      </c>
      <c r="B4513">
        <v>91.382591</v>
      </c>
    </row>
    <row r="4514" spans="1:2">
      <c r="A4514" s="31">
        <v>39617</v>
      </c>
      <c r="B4514">
        <v>91.083733</v>
      </c>
    </row>
    <row r="4515" spans="1:2">
      <c r="A4515" s="31">
        <v>39618</v>
      </c>
      <c r="B4515">
        <v>88.710388</v>
      </c>
    </row>
    <row r="4516" spans="1:2">
      <c r="A4516" s="31">
        <v>39619</v>
      </c>
      <c r="B4516">
        <v>86.082115</v>
      </c>
    </row>
    <row r="4517" spans="1:2">
      <c r="A4517" s="31">
        <v>39622</v>
      </c>
      <c r="B4517">
        <v>86.170006</v>
      </c>
    </row>
    <row r="4518" spans="1:2">
      <c r="A4518" s="31">
        <v>39623</v>
      </c>
      <c r="B4518">
        <v>84.948174</v>
      </c>
    </row>
    <row r="4519" spans="1:2">
      <c r="A4519" s="31">
        <v>39624</v>
      </c>
      <c r="B4519">
        <v>83.35717</v>
      </c>
    </row>
    <row r="4520" spans="1:2">
      <c r="A4520" s="31">
        <v>39625</v>
      </c>
      <c r="B4520">
        <v>85.792053</v>
      </c>
    </row>
    <row r="4521" spans="1:2">
      <c r="A4521" s="31">
        <v>39626</v>
      </c>
      <c r="B4521">
        <v>78.118233</v>
      </c>
    </row>
    <row r="4522" spans="1:2">
      <c r="A4522" s="31">
        <v>39629</v>
      </c>
      <c r="B4522">
        <v>74.901031</v>
      </c>
    </row>
    <row r="4523" spans="1:2">
      <c r="A4523" s="31">
        <v>39630</v>
      </c>
      <c r="B4523">
        <v>71.815666</v>
      </c>
    </row>
    <row r="4524" spans="1:2">
      <c r="A4524" s="31">
        <v>39631</v>
      </c>
      <c r="B4524">
        <v>72.650749</v>
      </c>
    </row>
    <row r="4525" spans="1:2">
      <c r="A4525" s="31">
        <v>39632</v>
      </c>
      <c r="B4525">
        <v>68.8358</v>
      </c>
    </row>
    <row r="4526" spans="1:2">
      <c r="A4526" s="31">
        <v>39633</v>
      </c>
      <c r="B4526">
        <v>70.365295</v>
      </c>
    </row>
    <row r="4527" spans="1:2">
      <c r="A4527" s="31">
        <v>39636</v>
      </c>
      <c r="B4527">
        <v>69.002823</v>
      </c>
    </row>
    <row r="4528" spans="1:2">
      <c r="A4528" s="31">
        <v>39637</v>
      </c>
      <c r="B4528">
        <v>66.383347</v>
      </c>
    </row>
    <row r="4529" spans="1:2">
      <c r="A4529" s="31">
        <v>39638</v>
      </c>
      <c r="B4529">
        <v>71.587135</v>
      </c>
    </row>
    <row r="4530" spans="1:2">
      <c r="A4530" s="31">
        <v>39639</v>
      </c>
      <c r="B4530">
        <v>70.25103</v>
      </c>
    </row>
    <row r="4531" spans="1:2">
      <c r="A4531" s="31">
        <v>39640</v>
      </c>
      <c r="B4531">
        <v>70.374092</v>
      </c>
    </row>
    <row r="4532" spans="1:2">
      <c r="A4532" s="31">
        <v>39643</v>
      </c>
      <c r="B4532">
        <v>72.035423</v>
      </c>
    </row>
    <row r="4533" spans="1:2">
      <c r="A4533" s="31">
        <v>39644</v>
      </c>
      <c r="B4533">
        <v>71.305855</v>
      </c>
    </row>
    <row r="4534" spans="1:2">
      <c r="A4534" s="31">
        <v>39645</v>
      </c>
      <c r="B4534">
        <v>69.565392</v>
      </c>
    </row>
    <row r="4535" spans="1:2">
      <c r="A4535" s="31">
        <v>39646</v>
      </c>
      <c r="B4535">
        <v>72.228806</v>
      </c>
    </row>
    <row r="4536" spans="1:2">
      <c r="A4536" s="31">
        <v>39647</v>
      </c>
      <c r="B4536">
        <v>74.171432</v>
      </c>
    </row>
    <row r="4537" spans="1:2">
      <c r="A4537" s="31">
        <v>39650</v>
      </c>
      <c r="B4537">
        <v>73.62645</v>
      </c>
    </row>
    <row r="4538" spans="1:2">
      <c r="A4538" s="31">
        <v>39651</v>
      </c>
      <c r="B4538">
        <v>72.44857</v>
      </c>
    </row>
    <row r="4539" spans="1:2">
      <c r="A4539" s="31">
        <v>39652</v>
      </c>
      <c r="B4539">
        <v>77.502914</v>
      </c>
    </row>
    <row r="4540" spans="1:2">
      <c r="A4540" s="31">
        <v>39653</v>
      </c>
      <c r="B4540">
        <v>77.415016</v>
      </c>
    </row>
    <row r="4541" spans="1:2">
      <c r="A4541" s="31">
        <v>39654</v>
      </c>
      <c r="B4541">
        <v>74.944977</v>
      </c>
    </row>
    <row r="4542" spans="1:2">
      <c r="A4542" s="31">
        <v>39657</v>
      </c>
      <c r="B4542">
        <v>74.962563</v>
      </c>
    </row>
    <row r="4543" spans="1:2">
      <c r="A4543" s="31">
        <v>39658</v>
      </c>
      <c r="B4543">
        <v>69.679672</v>
      </c>
    </row>
    <row r="4544" spans="1:2">
      <c r="A4544" s="31">
        <v>39659</v>
      </c>
      <c r="B4544">
        <v>73.099037</v>
      </c>
    </row>
    <row r="4545" spans="1:2">
      <c r="A4545" s="31">
        <v>39660</v>
      </c>
      <c r="B4545">
        <v>70.936661</v>
      </c>
    </row>
    <row r="4546" spans="1:2">
      <c r="A4546" s="31">
        <v>39661</v>
      </c>
      <c r="B4546">
        <v>69.486282</v>
      </c>
    </row>
    <row r="4547" spans="1:2">
      <c r="A4547" s="31">
        <v>39664</v>
      </c>
      <c r="B4547">
        <v>69.79393</v>
      </c>
    </row>
    <row r="4548" spans="1:2">
      <c r="A4548" s="31">
        <v>39665</v>
      </c>
      <c r="B4548">
        <v>71.842041</v>
      </c>
    </row>
    <row r="4549" spans="1:2">
      <c r="A4549" s="31">
        <v>39666</v>
      </c>
      <c r="B4549">
        <v>75.463593</v>
      </c>
    </row>
    <row r="4550" spans="1:2">
      <c r="A4550" s="31">
        <v>39667</v>
      </c>
      <c r="B4550">
        <v>78.478622</v>
      </c>
    </row>
    <row r="4551" spans="1:2">
      <c r="A4551" s="31">
        <v>39668</v>
      </c>
      <c r="B4551">
        <v>77.476547</v>
      </c>
    </row>
    <row r="4552" spans="1:2">
      <c r="A4552" s="31">
        <v>39671</v>
      </c>
      <c r="B4552">
        <v>78.751122</v>
      </c>
    </row>
    <row r="4553" spans="1:2">
      <c r="A4553" s="31">
        <v>39672</v>
      </c>
      <c r="B4553">
        <v>76.676628</v>
      </c>
    </row>
    <row r="4554" spans="1:2">
      <c r="A4554" s="31">
        <v>39673</v>
      </c>
      <c r="B4554">
        <v>76.15802</v>
      </c>
    </row>
    <row r="4555" spans="1:2">
      <c r="A4555" s="31">
        <v>39674</v>
      </c>
      <c r="B4555">
        <v>75.947052</v>
      </c>
    </row>
    <row r="4556" spans="1:2">
      <c r="A4556" s="31">
        <v>39678</v>
      </c>
      <c r="B4556">
        <v>74.769173</v>
      </c>
    </row>
    <row r="4557" spans="1:2">
      <c r="A4557" s="31">
        <v>39679</v>
      </c>
      <c r="B4557">
        <v>74.171432</v>
      </c>
    </row>
    <row r="4558" spans="1:2">
      <c r="A4558" s="31">
        <v>39680</v>
      </c>
      <c r="B4558">
        <v>74.672485</v>
      </c>
    </row>
    <row r="4559" spans="1:2">
      <c r="A4559" s="31">
        <v>39681</v>
      </c>
      <c r="B4559">
        <v>73.090248</v>
      </c>
    </row>
    <row r="4560" spans="1:2">
      <c r="A4560" s="31">
        <v>39682</v>
      </c>
      <c r="B4560">
        <v>75.129578</v>
      </c>
    </row>
    <row r="4561" spans="1:2">
      <c r="A4561" s="31">
        <v>39685</v>
      </c>
      <c r="B4561">
        <v>76.245918</v>
      </c>
    </row>
    <row r="4562" spans="1:2">
      <c r="A4562" s="31">
        <v>39686</v>
      </c>
      <c r="B4562">
        <v>76.105286</v>
      </c>
    </row>
    <row r="4563" spans="1:2">
      <c r="A4563" s="31">
        <v>39687</v>
      </c>
      <c r="B4563">
        <v>74.338455</v>
      </c>
    </row>
    <row r="4564" spans="1:2">
      <c r="A4564" s="31">
        <v>39688</v>
      </c>
      <c r="B4564">
        <v>73.037514</v>
      </c>
    </row>
    <row r="4565" spans="1:2">
      <c r="A4565" s="31">
        <v>39689</v>
      </c>
      <c r="B4565">
        <v>77.423798</v>
      </c>
    </row>
    <row r="4566" spans="1:2">
      <c r="A4566" s="31">
        <v>39692</v>
      </c>
      <c r="B4566">
        <v>76.957924</v>
      </c>
    </row>
    <row r="4567" spans="1:2">
      <c r="A4567" s="31">
        <v>39693</v>
      </c>
      <c r="B4567">
        <v>75.560272</v>
      </c>
    </row>
    <row r="4568" spans="1:2">
      <c r="A4568" s="31">
        <v>39695</v>
      </c>
      <c r="B4568">
        <v>75.120773</v>
      </c>
    </row>
    <row r="4569" spans="1:2">
      <c r="A4569" s="31">
        <v>39696</v>
      </c>
      <c r="B4569">
        <v>73.846199</v>
      </c>
    </row>
    <row r="4570" spans="1:2">
      <c r="A4570" s="31">
        <v>39699</v>
      </c>
      <c r="B4570">
        <v>76.729385</v>
      </c>
    </row>
    <row r="4571" spans="1:2">
      <c r="A4571" s="31">
        <v>39700</v>
      </c>
      <c r="B4571">
        <v>76.344284</v>
      </c>
    </row>
    <row r="4572" spans="1:2">
      <c r="A4572" s="31">
        <v>39701</v>
      </c>
      <c r="B4572">
        <v>76.171837</v>
      </c>
    </row>
    <row r="4573" spans="1:2">
      <c r="A4573" s="31">
        <v>39702</v>
      </c>
      <c r="B4573">
        <v>76.997803</v>
      </c>
    </row>
    <row r="4574" spans="1:2">
      <c r="A4574" s="31">
        <v>39703</v>
      </c>
      <c r="B4574">
        <v>75.000931</v>
      </c>
    </row>
    <row r="4575" spans="1:2">
      <c r="A4575" s="31">
        <v>39706</v>
      </c>
      <c r="B4575">
        <v>70.880104</v>
      </c>
    </row>
    <row r="4576" spans="1:2">
      <c r="A4576" s="31">
        <v>39707</v>
      </c>
      <c r="B4576">
        <v>72.404991</v>
      </c>
    </row>
    <row r="4577" spans="1:2">
      <c r="A4577" s="31">
        <v>39708</v>
      </c>
      <c r="B4577">
        <v>75.845062</v>
      </c>
    </row>
    <row r="4578" spans="1:2">
      <c r="A4578" s="31">
        <v>39709</v>
      </c>
      <c r="B4578">
        <v>75.527374</v>
      </c>
    </row>
    <row r="4579" spans="1:2">
      <c r="A4579" s="31">
        <v>39710</v>
      </c>
      <c r="B4579">
        <v>76.843506</v>
      </c>
    </row>
    <row r="4580" spans="1:2">
      <c r="A4580" s="31">
        <v>39713</v>
      </c>
      <c r="B4580">
        <v>75.391228</v>
      </c>
    </row>
    <row r="4581" spans="1:2">
      <c r="A4581" s="31">
        <v>39714</v>
      </c>
      <c r="B4581">
        <v>71.470085</v>
      </c>
    </row>
    <row r="4582" spans="1:2">
      <c r="A4582" s="31">
        <v>39715</v>
      </c>
      <c r="B4582">
        <v>70.344582</v>
      </c>
    </row>
    <row r="4583" spans="1:2">
      <c r="A4583" s="31">
        <v>39716</v>
      </c>
      <c r="B4583">
        <v>69.709206</v>
      </c>
    </row>
    <row r="4584" spans="1:2">
      <c r="A4584" s="31">
        <v>39717</v>
      </c>
      <c r="B4584">
        <v>67.993706</v>
      </c>
    </row>
    <row r="4585" spans="1:2">
      <c r="A4585" s="31">
        <v>39720</v>
      </c>
      <c r="B4585">
        <v>64.372093</v>
      </c>
    </row>
    <row r="4586" spans="1:2">
      <c r="A4586" s="31">
        <v>39721</v>
      </c>
      <c r="B4586">
        <v>62.429676</v>
      </c>
    </row>
    <row r="4587" spans="1:2">
      <c r="A4587" s="31">
        <v>39722</v>
      </c>
      <c r="B4587">
        <v>61.65815</v>
      </c>
    </row>
    <row r="4588" spans="1:2">
      <c r="A4588" s="31">
        <v>39724</v>
      </c>
      <c r="B4588">
        <v>59.997116</v>
      </c>
    </row>
    <row r="4589" spans="1:2">
      <c r="A4589" s="31">
        <v>39727</v>
      </c>
      <c r="B4589">
        <v>57.001797</v>
      </c>
    </row>
    <row r="4590" spans="1:2">
      <c r="A4590" s="31">
        <v>39728</v>
      </c>
      <c r="B4590">
        <v>57.473785</v>
      </c>
    </row>
    <row r="4591" spans="1:2">
      <c r="A4591" s="31">
        <v>39729</v>
      </c>
      <c r="B4591">
        <v>54.451237</v>
      </c>
    </row>
    <row r="4592" spans="1:2">
      <c r="A4592" s="31">
        <v>39731</v>
      </c>
      <c r="B4592">
        <v>53.071571</v>
      </c>
    </row>
    <row r="4593" spans="1:2">
      <c r="A4593" s="31">
        <v>39734</v>
      </c>
      <c r="B4593">
        <v>54.333241</v>
      </c>
    </row>
    <row r="4594" spans="1:2">
      <c r="A4594" s="31">
        <v>39735</v>
      </c>
      <c r="B4594">
        <v>54.36047</v>
      </c>
    </row>
    <row r="4595" spans="1:2">
      <c r="A4595" s="31">
        <v>39736</v>
      </c>
      <c r="B4595">
        <v>51.283463</v>
      </c>
    </row>
    <row r="4596" spans="1:2">
      <c r="A4596" s="31">
        <v>39737</v>
      </c>
      <c r="B4596">
        <v>45.565128</v>
      </c>
    </row>
    <row r="4597" spans="1:2">
      <c r="A4597" s="31">
        <v>39738</v>
      </c>
      <c r="B4597">
        <v>44.194542</v>
      </c>
    </row>
    <row r="4598" spans="1:2">
      <c r="A4598" s="31">
        <v>39741</v>
      </c>
      <c r="B4598">
        <v>44.294388</v>
      </c>
    </row>
    <row r="4599" spans="1:2">
      <c r="A4599" s="31">
        <v>39742</v>
      </c>
      <c r="B4599">
        <v>44.975143</v>
      </c>
    </row>
    <row r="4600" spans="1:2">
      <c r="A4600" s="31">
        <v>39743</v>
      </c>
      <c r="B4600">
        <v>41.435223</v>
      </c>
    </row>
    <row r="4601" spans="1:2">
      <c r="A4601" s="31">
        <v>39744</v>
      </c>
      <c r="B4601">
        <v>35.326591</v>
      </c>
    </row>
    <row r="4602" spans="1:2">
      <c r="A4602" s="31">
        <v>39745</v>
      </c>
      <c r="B4602">
        <v>29.517488</v>
      </c>
    </row>
    <row r="4603" spans="1:2">
      <c r="A4603" s="31">
        <v>39748</v>
      </c>
      <c r="B4603">
        <v>25.414812</v>
      </c>
    </row>
    <row r="4604" spans="1:2">
      <c r="A4604" s="31">
        <v>39750</v>
      </c>
      <c r="B4604">
        <v>29.009195</v>
      </c>
    </row>
    <row r="4605" spans="1:2">
      <c r="A4605" s="31">
        <v>39752</v>
      </c>
      <c r="B4605">
        <v>30.779156</v>
      </c>
    </row>
    <row r="4606" spans="1:2">
      <c r="A4606" s="31">
        <v>39755</v>
      </c>
      <c r="B4606">
        <v>34.573227</v>
      </c>
    </row>
    <row r="4607" spans="1:2">
      <c r="A4607" s="31">
        <v>39756</v>
      </c>
      <c r="B4607">
        <v>35.208599</v>
      </c>
    </row>
    <row r="4608" spans="1:2">
      <c r="A4608" s="31">
        <v>39757</v>
      </c>
      <c r="B4608">
        <v>33.075562</v>
      </c>
    </row>
    <row r="4609" spans="1:2">
      <c r="A4609" s="31">
        <v>39758</v>
      </c>
      <c r="B4609">
        <v>28.591665</v>
      </c>
    </row>
    <row r="4610" spans="1:2">
      <c r="A4610" s="31">
        <v>39759</v>
      </c>
      <c r="B4610">
        <v>28.637049</v>
      </c>
    </row>
    <row r="4611" spans="1:2">
      <c r="A4611" s="31">
        <v>39762</v>
      </c>
      <c r="B4611">
        <v>30.951611</v>
      </c>
    </row>
    <row r="4612" spans="1:2">
      <c r="A4612" s="31">
        <v>39763</v>
      </c>
      <c r="B4612">
        <v>28.028908</v>
      </c>
    </row>
    <row r="4613" spans="1:2">
      <c r="A4613" s="31">
        <v>39764</v>
      </c>
      <c r="B4613">
        <v>27.31185</v>
      </c>
    </row>
    <row r="4614" spans="1:2">
      <c r="A4614" s="31">
        <v>39766</v>
      </c>
      <c r="B4614">
        <v>24.906515</v>
      </c>
    </row>
    <row r="4615" spans="1:2">
      <c r="A4615" s="31">
        <v>39769</v>
      </c>
      <c r="B4615">
        <v>25.587271</v>
      </c>
    </row>
    <row r="4616" spans="1:2">
      <c r="A4616" s="31">
        <v>39770</v>
      </c>
      <c r="B4616">
        <v>25.17882</v>
      </c>
    </row>
    <row r="4617" spans="1:2">
      <c r="A4617" s="31">
        <v>39771</v>
      </c>
      <c r="B4617">
        <v>24.407299</v>
      </c>
    </row>
    <row r="4618" spans="1:2">
      <c r="A4618" s="31">
        <v>39772</v>
      </c>
      <c r="B4618">
        <v>22.909639</v>
      </c>
    </row>
    <row r="4619" spans="1:2">
      <c r="A4619" s="31">
        <v>39773</v>
      </c>
      <c r="B4619">
        <v>24.144075</v>
      </c>
    </row>
    <row r="4620" spans="1:2">
      <c r="A4620" s="31">
        <v>39776</v>
      </c>
      <c r="B4620">
        <v>24.198532</v>
      </c>
    </row>
    <row r="4621" spans="1:2">
      <c r="A4621" s="31">
        <v>39777</v>
      </c>
      <c r="B4621">
        <v>24.661444</v>
      </c>
    </row>
    <row r="4622" spans="1:2">
      <c r="A4622" s="31">
        <v>39778</v>
      </c>
      <c r="B4622">
        <v>25.487431</v>
      </c>
    </row>
    <row r="4623" spans="1:2">
      <c r="A4623" s="31">
        <v>39779</v>
      </c>
      <c r="B4623">
        <v>25.487431</v>
      </c>
    </row>
    <row r="4624" spans="1:2">
      <c r="A4624" s="31">
        <v>39780</v>
      </c>
      <c r="B4624">
        <v>24.852055</v>
      </c>
    </row>
    <row r="4625" spans="1:2">
      <c r="A4625" s="31">
        <v>39783</v>
      </c>
      <c r="B4625">
        <v>24.080536</v>
      </c>
    </row>
    <row r="4626" spans="1:2">
      <c r="A4626" s="31">
        <v>39784</v>
      </c>
      <c r="B4626">
        <v>23.345318</v>
      </c>
    </row>
    <row r="4627" spans="1:2">
      <c r="A4627" s="31">
        <v>39785</v>
      </c>
      <c r="B4627">
        <v>24.189459</v>
      </c>
    </row>
    <row r="4628" spans="1:2">
      <c r="A4628" s="31">
        <v>39786</v>
      </c>
      <c r="B4628">
        <v>27.402613</v>
      </c>
    </row>
    <row r="4629" spans="1:2">
      <c r="A4629" s="31">
        <v>39787</v>
      </c>
      <c r="B4629">
        <v>27.801992</v>
      </c>
    </row>
    <row r="4630" spans="1:2">
      <c r="A4630" s="31">
        <v>39790</v>
      </c>
      <c r="B4630">
        <v>27.611378</v>
      </c>
    </row>
    <row r="4631" spans="1:2">
      <c r="A4631" s="31">
        <v>39792</v>
      </c>
      <c r="B4631">
        <v>29.671791</v>
      </c>
    </row>
    <row r="4632" spans="1:2">
      <c r="A4632" s="31">
        <v>39793</v>
      </c>
      <c r="B4632">
        <v>29.163498</v>
      </c>
    </row>
    <row r="4633" spans="1:2">
      <c r="A4633" s="31">
        <v>39794</v>
      </c>
      <c r="B4633">
        <v>27.838299</v>
      </c>
    </row>
    <row r="4634" spans="1:2">
      <c r="A4634" s="31">
        <v>39797</v>
      </c>
      <c r="B4634">
        <v>28.709663</v>
      </c>
    </row>
    <row r="4635" spans="1:2">
      <c r="A4635" s="31">
        <v>39798</v>
      </c>
      <c r="B4635">
        <v>29.944096</v>
      </c>
    </row>
    <row r="4636" spans="1:2">
      <c r="A4636" s="31">
        <v>39799</v>
      </c>
      <c r="B4636">
        <v>29.453949</v>
      </c>
    </row>
    <row r="4637" spans="1:2">
      <c r="A4637" s="31">
        <v>39800</v>
      </c>
      <c r="B4637">
        <v>31.523447</v>
      </c>
    </row>
    <row r="4638" spans="1:2">
      <c r="A4638" s="31">
        <v>39801</v>
      </c>
      <c r="B4638">
        <v>32.48558</v>
      </c>
    </row>
    <row r="4639" spans="1:2">
      <c r="A4639" s="31">
        <v>39804</v>
      </c>
      <c r="B4639">
        <v>34.101234</v>
      </c>
    </row>
    <row r="4640" spans="1:2">
      <c r="A4640" s="31">
        <v>39805</v>
      </c>
      <c r="B4640">
        <v>31.65959</v>
      </c>
    </row>
    <row r="4641" spans="1:2">
      <c r="A4641" s="31">
        <v>39806</v>
      </c>
      <c r="B4641">
        <v>28.972889</v>
      </c>
    </row>
    <row r="4642" spans="1:2">
      <c r="A4642" s="31">
        <v>39808</v>
      </c>
      <c r="B4642">
        <v>28.264904</v>
      </c>
    </row>
    <row r="4643" spans="1:2">
      <c r="A4643" s="31">
        <v>39811</v>
      </c>
      <c r="B4643">
        <v>27.039547</v>
      </c>
    </row>
    <row r="4644" spans="1:2">
      <c r="A4644" s="31">
        <v>39812</v>
      </c>
      <c r="B4644">
        <v>28.373825</v>
      </c>
    </row>
    <row r="4645" spans="1:2">
      <c r="A4645" s="31">
        <v>39813</v>
      </c>
      <c r="B4645">
        <v>29.018274</v>
      </c>
    </row>
    <row r="4646" spans="1:2">
      <c r="A4646" s="31">
        <v>39815</v>
      </c>
      <c r="B4646">
        <v>31.959127</v>
      </c>
    </row>
    <row r="4647" spans="1:2">
      <c r="A4647" s="31">
        <v>39818</v>
      </c>
      <c r="B4647">
        <v>32.39481</v>
      </c>
    </row>
    <row r="4648" spans="1:2">
      <c r="A4648" s="31">
        <v>39819</v>
      </c>
      <c r="B4648">
        <v>33.847088</v>
      </c>
    </row>
    <row r="4649" spans="1:2">
      <c r="A4649" s="31">
        <v>39820</v>
      </c>
      <c r="B4649">
        <v>31.614206</v>
      </c>
    </row>
    <row r="4650" spans="1:2">
      <c r="A4650" s="31">
        <v>39822</v>
      </c>
      <c r="B4650">
        <v>30.089321</v>
      </c>
    </row>
    <row r="4651" spans="1:2">
      <c r="A4651" s="31">
        <v>39825</v>
      </c>
      <c r="B4651">
        <v>29.317802</v>
      </c>
    </row>
    <row r="4652" spans="1:2">
      <c r="A4652" s="31">
        <v>39826</v>
      </c>
      <c r="B4652">
        <v>28.155983</v>
      </c>
    </row>
    <row r="4653" spans="1:2">
      <c r="A4653" s="31">
        <v>39827</v>
      </c>
      <c r="B4653">
        <v>28.3829</v>
      </c>
    </row>
    <row r="4654" spans="1:2">
      <c r="A4654" s="31">
        <v>39828</v>
      </c>
      <c r="B4654">
        <v>27.348154</v>
      </c>
    </row>
    <row r="4655" spans="1:2">
      <c r="A4655" s="31">
        <v>39829</v>
      </c>
      <c r="B4655">
        <v>27.76568</v>
      </c>
    </row>
    <row r="4656" spans="1:2">
      <c r="A4656" s="31">
        <v>39832</v>
      </c>
      <c r="B4656">
        <v>27.248314</v>
      </c>
    </row>
    <row r="4657" spans="1:2">
      <c r="A4657" s="31">
        <v>39833</v>
      </c>
      <c r="B4657">
        <v>26.458635</v>
      </c>
    </row>
    <row r="4658" spans="1:2">
      <c r="A4658" s="31">
        <v>39834</v>
      </c>
      <c r="B4658">
        <v>25.396658</v>
      </c>
    </row>
    <row r="4659" spans="1:2">
      <c r="A4659" s="31">
        <v>39835</v>
      </c>
      <c r="B4659">
        <v>24.125917</v>
      </c>
    </row>
    <row r="4660" spans="1:2">
      <c r="A4660" s="31">
        <v>39836</v>
      </c>
      <c r="B4660">
        <v>24.516216</v>
      </c>
    </row>
    <row r="4661" spans="1:2">
      <c r="A4661" s="31">
        <v>39840</v>
      </c>
      <c r="B4661">
        <v>25.478354</v>
      </c>
    </row>
    <row r="4662" spans="1:2">
      <c r="A4662" s="31">
        <v>39841</v>
      </c>
      <c r="B4662">
        <v>26.622017</v>
      </c>
    </row>
    <row r="4663" spans="1:2">
      <c r="A4663" s="31">
        <v>39842</v>
      </c>
      <c r="B4663">
        <v>27.602303</v>
      </c>
    </row>
    <row r="4664" spans="1:2">
      <c r="A4664" s="31">
        <v>39843</v>
      </c>
      <c r="B4664">
        <v>27.16662</v>
      </c>
    </row>
    <row r="4665" spans="1:2">
      <c r="A4665" s="31">
        <v>39846</v>
      </c>
      <c r="B4665">
        <v>26.09557</v>
      </c>
    </row>
    <row r="4666" spans="1:2">
      <c r="A4666" s="31">
        <v>39847</v>
      </c>
      <c r="B4666">
        <v>24.180374</v>
      </c>
    </row>
    <row r="4667" spans="1:2">
      <c r="A4667" s="31">
        <v>39848</v>
      </c>
      <c r="B4667">
        <v>24.588833</v>
      </c>
    </row>
    <row r="4668" spans="1:2">
      <c r="A4668" s="31">
        <v>39849</v>
      </c>
      <c r="B4668">
        <v>23.799156</v>
      </c>
    </row>
    <row r="4669" spans="1:2">
      <c r="A4669" s="31">
        <v>39850</v>
      </c>
      <c r="B4669">
        <v>24.960978</v>
      </c>
    </row>
    <row r="4670" spans="1:2">
      <c r="A4670" s="31">
        <v>39853</v>
      </c>
      <c r="B4670">
        <v>25.705267</v>
      </c>
    </row>
    <row r="4671" spans="1:2">
      <c r="A4671" s="31">
        <v>39854</v>
      </c>
      <c r="B4671">
        <v>25.088053</v>
      </c>
    </row>
    <row r="4672" spans="1:2">
      <c r="A4672" s="31">
        <v>39855</v>
      </c>
      <c r="B4672">
        <v>24.706827</v>
      </c>
    </row>
    <row r="4673" spans="1:2">
      <c r="A4673" s="31">
        <v>39856</v>
      </c>
      <c r="B4673">
        <v>24.743137</v>
      </c>
    </row>
    <row r="4674" spans="1:2">
      <c r="A4674" s="31">
        <v>39857</v>
      </c>
      <c r="B4674">
        <v>25.006361</v>
      </c>
    </row>
    <row r="4675" spans="1:2">
      <c r="A4675" s="31">
        <v>39860</v>
      </c>
      <c r="B4675">
        <v>24.734056</v>
      </c>
    </row>
    <row r="4676" spans="1:2">
      <c r="A4676" s="31">
        <v>39861</v>
      </c>
      <c r="B4676">
        <v>23.744698</v>
      </c>
    </row>
    <row r="4677" spans="1:2">
      <c r="A4677" s="31">
        <v>39862</v>
      </c>
      <c r="B4677">
        <v>24.198532</v>
      </c>
    </row>
    <row r="4678" spans="1:2">
      <c r="A4678" s="31">
        <v>39863</v>
      </c>
      <c r="B4678">
        <v>24.425449</v>
      </c>
    </row>
    <row r="4679" spans="1:2">
      <c r="A4679" s="31">
        <v>39864</v>
      </c>
      <c r="B4679">
        <v>24.280226</v>
      </c>
    </row>
    <row r="4680" spans="1:2">
      <c r="A4680" s="31">
        <v>39868</v>
      </c>
      <c r="B4680">
        <v>23.980694</v>
      </c>
    </row>
    <row r="4681" spans="1:2">
      <c r="A4681" s="31">
        <v>39869</v>
      </c>
      <c r="B4681">
        <v>25.43297</v>
      </c>
    </row>
    <row r="4682" spans="1:2">
      <c r="A4682" s="31">
        <v>39870</v>
      </c>
      <c r="B4682">
        <v>27.221081</v>
      </c>
    </row>
    <row r="4683" spans="1:2">
      <c r="A4683" s="31">
        <v>39871</v>
      </c>
      <c r="B4683">
        <v>27.103083</v>
      </c>
    </row>
    <row r="4684" spans="1:2">
      <c r="A4684" s="31">
        <v>39874</v>
      </c>
      <c r="B4684">
        <v>26.422327</v>
      </c>
    </row>
    <row r="4685" spans="1:2">
      <c r="A4685" s="31">
        <v>39875</v>
      </c>
      <c r="B4685">
        <v>25.750654</v>
      </c>
    </row>
    <row r="4686" spans="1:2">
      <c r="A4686" s="31">
        <v>39876</v>
      </c>
      <c r="B4686">
        <v>25.97757</v>
      </c>
    </row>
    <row r="4687" spans="1:2">
      <c r="A4687" s="31">
        <v>39877</v>
      </c>
      <c r="B4687">
        <v>25.296816</v>
      </c>
    </row>
    <row r="4688" spans="1:2">
      <c r="A4688" s="31">
        <v>39878</v>
      </c>
      <c r="B4688">
        <v>25.169743</v>
      </c>
    </row>
    <row r="4689" spans="1:2">
      <c r="A4689" s="31">
        <v>39881</v>
      </c>
      <c r="B4689">
        <v>24.806671</v>
      </c>
    </row>
    <row r="4690" spans="1:2">
      <c r="A4690" s="31">
        <v>39884</v>
      </c>
      <c r="B4690">
        <v>26.513096</v>
      </c>
    </row>
    <row r="4691" spans="1:2">
      <c r="A4691" s="31">
        <v>39885</v>
      </c>
      <c r="B4691">
        <v>29.354111</v>
      </c>
    </row>
    <row r="4692" spans="1:2">
      <c r="A4692" s="31">
        <v>39888</v>
      </c>
      <c r="B4692">
        <v>30.261784</v>
      </c>
    </row>
    <row r="4693" spans="1:2">
      <c r="A4693" s="31">
        <v>39889</v>
      </c>
      <c r="B4693">
        <v>31.205759</v>
      </c>
    </row>
    <row r="4694" spans="1:2">
      <c r="A4694" s="31">
        <v>39890</v>
      </c>
      <c r="B4694">
        <v>32.022663</v>
      </c>
    </row>
    <row r="4695" spans="1:2">
      <c r="A4695" s="31">
        <v>39891</v>
      </c>
      <c r="B4695">
        <v>31.169453</v>
      </c>
    </row>
    <row r="4696" spans="1:2">
      <c r="A4696" s="31">
        <v>39892</v>
      </c>
      <c r="B4696">
        <v>29.208879</v>
      </c>
    </row>
    <row r="4697" spans="1:2">
      <c r="A4697" s="31">
        <v>39895</v>
      </c>
      <c r="B4697">
        <v>30.16194</v>
      </c>
    </row>
    <row r="4698" spans="1:2">
      <c r="A4698" s="31">
        <v>39896</v>
      </c>
      <c r="B4698">
        <v>29.490257</v>
      </c>
    </row>
    <row r="4699" spans="1:2">
      <c r="A4699" s="31">
        <v>39897</v>
      </c>
      <c r="B4699">
        <v>29.109037</v>
      </c>
    </row>
    <row r="4700" spans="1:2">
      <c r="A4700" s="31">
        <v>39898</v>
      </c>
      <c r="B4700">
        <v>31.93189</v>
      </c>
    </row>
    <row r="4701" spans="1:2">
      <c r="A4701" s="31">
        <v>39899</v>
      </c>
      <c r="B4701">
        <v>34.29184</v>
      </c>
    </row>
    <row r="4702" spans="1:2">
      <c r="A4702" s="31">
        <v>39902</v>
      </c>
      <c r="B4702">
        <v>31.223913</v>
      </c>
    </row>
    <row r="4703" spans="1:2">
      <c r="A4703" s="31">
        <v>39903</v>
      </c>
      <c r="B4703">
        <v>32.730648</v>
      </c>
    </row>
    <row r="4704" spans="1:2">
      <c r="A4704" s="31">
        <v>39904</v>
      </c>
      <c r="B4704">
        <v>32.676189</v>
      </c>
    </row>
    <row r="4705" spans="1:2">
      <c r="A4705" s="31">
        <v>39905</v>
      </c>
      <c r="B4705">
        <v>36.969475</v>
      </c>
    </row>
    <row r="4706" spans="1:2">
      <c r="A4706" s="31">
        <v>39909</v>
      </c>
      <c r="B4706">
        <v>38.131294</v>
      </c>
    </row>
    <row r="4707" spans="1:2">
      <c r="A4707" s="31">
        <v>39911</v>
      </c>
      <c r="B4707">
        <v>40.582008</v>
      </c>
    </row>
    <row r="4708" spans="1:2">
      <c r="A4708" s="31">
        <v>39912</v>
      </c>
      <c r="B4708">
        <v>41.172005</v>
      </c>
    </row>
    <row r="4709" spans="1:2">
      <c r="A4709" s="31">
        <v>39916</v>
      </c>
      <c r="B4709">
        <v>45.773895</v>
      </c>
    </row>
    <row r="4710" spans="1:2">
      <c r="A4710" s="31">
        <v>39918</v>
      </c>
      <c r="B4710">
        <v>51.101929</v>
      </c>
    </row>
    <row r="4711" spans="1:2">
      <c r="A4711" s="31">
        <v>39919</v>
      </c>
      <c r="B4711">
        <v>43.831474</v>
      </c>
    </row>
    <row r="4712" spans="1:2">
      <c r="A4712" s="31">
        <v>39920</v>
      </c>
      <c r="B4712">
        <v>42.805809</v>
      </c>
    </row>
    <row r="4713" spans="1:2">
      <c r="A4713" s="31">
        <v>39923</v>
      </c>
      <c r="B4713">
        <v>44.639305</v>
      </c>
    </row>
    <row r="4714" spans="1:2">
      <c r="A4714" s="31">
        <v>39924</v>
      </c>
      <c r="B4714">
        <v>42.351974</v>
      </c>
    </row>
    <row r="4715" spans="1:2">
      <c r="A4715" s="31">
        <v>39925</v>
      </c>
      <c r="B4715">
        <v>42.233978</v>
      </c>
    </row>
    <row r="4716" spans="1:2">
      <c r="A4716" s="31">
        <v>39926</v>
      </c>
      <c r="B4716">
        <v>44.548538</v>
      </c>
    </row>
    <row r="4717" spans="1:2">
      <c r="A4717" s="31">
        <v>39927</v>
      </c>
      <c r="B4717">
        <v>46.028042</v>
      </c>
    </row>
    <row r="4718" spans="1:2">
      <c r="A4718" s="31">
        <v>39930</v>
      </c>
      <c r="B4718">
        <v>45.21114</v>
      </c>
    </row>
    <row r="4719" spans="1:2">
      <c r="A4719" s="31">
        <v>39931</v>
      </c>
      <c r="B4719">
        <v>42.206745</v>
      </c>
    </row>
    <row r="4720" spans="1:2">
      <c r="A4720" s="31">
        <v>39932</v>
      </c>
      <c r="B4720">
        <v>44.25808</v>
      </c>
    </row>
    <row r="4721" spans="1:2">
      <c r="A4721" s="31">
        <v>39933</v>
      </c>
      <c r="B4721">
        <v>44.25808</v>
      </c>
    </row>
    <row r="4722" spans="1:2">
      <c r="A4722" s="31">
        <v>39937</v>
      </c>
      <c r="B4722">
        <v>46.899403</v>
      </c>
    </row>
    <row r="4723" spans="1:2">
      <c r="A4723" s="31">
        <v>39938</v>
      </c>
      <c r="B4723">
        <v>49.259354</v>
      </c>
    </row>
    <row r="4724" spans="1:2">
      <c r="A4724" s="31">
        <v>39939</v>
      </c>
      <c r="B4724">
        <v>48.079384</v>
      </c>
    </row>
    <row r="4725" spans="1:2">
      <c r="A4725" s="31">
        <v>39940</v>
      </c>
      <c r="B4725">
        <v>49.368271</v>
      </c>
    </row>
    <row r="4726" spans="1:2">
      <c r="A4726" s="31">
        <v>39941</v>
      </c>
      <c r="B4726">
        <v>48.778282</v>
      </c>
    </row>
    <row r="4727" spans="1:2">
      <c r="A4727" s="31">
        <v>39944</v>
      </c>
      <c r="B4727">
        <v>46.708797</v>
      </c>
    </row>
    <row r="4728" spans="1:2">
      <c r="A4728" s="31">
        <v>39945</v>
      </c>
      <c r="B4728">
        <v>48.505989</v>
      </c>
    </row>
    <row r="4729" spans="1:2">
      <c r="A4729" s="31">
        <v>39946</v>
      </c>
      <c r="B4729">
        <v>48.605831</v>
      </c>
    </row>
    <row r="4730" spans="1:2">
      <c r="A4730" s="31">
        <v>39947</v>
      </c>
      <c r="B4730">
        <v>47.171703</v>
      </c>
    </row>
    <row r="4731" spans="1:2">
      <c r="A4731" s="31">
        <v>39948</v>
      </c>
      <c r="B4731">
        <v>48.151997</v>
      </c>
    </row>
    <row r="4732" spans="1:2">
      <c r="A4732" s="31">
        <v>39951</v>
      </c>
      <c r="B4732">
        <v>54.696308</v>
      </c>
    </row>
    <row r="4733" spans="1:2">
      <c r="A4733" s="31">
        <v>39952</v>
      </c>
      <c r="B4733">
        <v>55.49506</v>
      </c>
    </row>
    <row r="4734" spans="1:2">
      <c r="A4734" s="31">
        <v>39953</v>
      </c>
      <c r="B4734">
        <v>65.942368</v>
      </c>
    </row>
    <row r="4735" spans="1:2">
      <c r="A4735" s="31">
        <v>39954</v>
      </c>
      <c r="B4735">
        <v>64.889465</v>
      </c>
    </row>
    <row r="4736" spans="1:2">
      <c r="A4736" s="31">
        <v>39955</v>
      </c>
      <c r="B4736">
        <v>62.765518</v>
      </c>
    </row>
    <row r="4737" spans="1:2">
      <c r="A4737" s="31">
        <v>39958</v>
      </c>
      <c r="B4737">
        <v>62.756439</v>
      </c>
    </row>
    <row r="4738" spans="1:2">
      <c r="A4738" s="31">
        <v>39959</v>
      </c>
      <c r="B4738">
        <v>59.10759</v>
      </c>
    </row>
    <row r="4739" spans="1:2">
      <c r="A4739" s="31">
        <v>39960</v>
      </c>
      <c r="B4739">
        <v>62.420593</v>
      </c>
    </row>
    <row r="4740" spans="1:2">
      <c r="A4740" s="31">
        <v>39961</v>
      </c>
      <c r="B4740">
        <v>60.423717</v>
      </c>
    </row>
    <row r="4741" spans="1:2">
      <c r="A4741" s="31">
        <v>39962</v>
      </c>
      <c r="B4741">
        <v>61.149853</v>
      </c>
    </row>
    <row r="4742" spans="1:2">
      <c r="A4742" s="31">
        <v>39965</v>
      </c>
      <c r="B4742">
        <v>61.140781</v>
      </c>
    </row>
    <row r="4743" spans="1:2">
      <c r="A4743" s="31">
        <v>39966</v>
      </c>
      <c r="B4743">
        <v>63.437195</v>
      </c>
    </row>
    <row r="4744" spans="1:2">
      <c r="A4744" s="31">
        <v>39967</v>
      </c>
      <c r="B4744">
        <v>65.76989</v>
      </c>
    </row>
    <row r="4745" spans="1:2">
      <c r="A4745" s="31">
        <v>39968</v>
      </c>
      <c r="B4745">
        <v>66.99527</v>
      </c>
    </row>
    <row r="4746" spans="1:2">
      <c r="A4746" s="31">
        <v>39969</v>
      </c>
      <c r="B4746">
        <v>70.653183</v>
      </c>
    </row>
    <row r="4747" spans="1:2">
      <c r="A4747" s="31">
        <v>39972</v>
      </c>
      <c r="B4747">
        <v>66.28727</v>
      </c>
    </row>
    <row r="4748" spans="1:2">
      <c r="A4748" s="31">
        <v>39973</v>
      </c>
      <c r="B4748">
        <v>66.822807</v>
      </c>
    </row>
    <row r="4749" spans="1:2">
      <c r="A4749" s="31">
        <v>39974</v>
      </c>
      <c r="B4749">
        <v>65.588371</v>
      </c>
    </row>
    <row r="4750" spans="1:2">
      <c r="A4750" s="31">
        <v>39975</v>
      </c>
      <c r="B4750">
        <v>67.013412</v>
      </c>
    </row>
    <row r="4751" spans="1:2">
      <c r="A4751" s="31">
        <v>39976</v>
      </c>
      <c r="B4751">
        <v>64.853157</v>
      </c>
    </row>
    <row r="4752" spans="1:2">
      <c r="A4752" s="31">
        <v>39979</v>
      </c>
      <c r="B4752">
        <v>62.21183</v>
      </c>
    </row>
    <row r="4753" spans="1:2">
      <c r="A4753" s="31">
        <v>39980</v>
      </c>
      <c r="B4753">
        <v>63.527958</v>
      </c>
    </row>
    <row r="4754" spans="1:2">
      <c r="A4754" s="31">
        <v>39981</v>
      </c>
      <c r="B4754">
        <v>58.798988</v>
      </c>
    </row>
    <row r="4755" spans="1:2">
      <c r="A4755" s="31">
        <v>39982</v>
      </c>
      <c r="B4755">
        <v>59.81559</v>
      </c>
    </row>
    <row r="4756" spans="1:2">
      <c r="A4756" s="31">
        <v>39983</v>
      </c>
      <c r="B4756">
        <v>62.72921</v>
      </c>
    </row>
    <row r="4757" spans="1:2">
      <c r="A4757" s="31">
        <v>39986</v>
      </c>
      <c r="B4757">
        <v>60.5508</v>
      </c>
    </row>
    <row r="4758" spans="1:2">
      <c r="A4758" s="31">
        <v>39987</v>
      </c>
      <c r="B4758">
        <v>62.157364</v>
      </c>
    </row>
    <row r="4759" spans="1:2">
      <c r="A4759" s="31">
        <v>39988</v>
      </c>
      <c r="B4759">
        <v>64.853157</v>
      </c>
    </row>
    <row r="4760" spans="1:2">
      <c r="A4760" s="31">
        <v>39989</v>
      </c>
      <c r="B4760">
        <v>61.231541</v>
      </c>
    </row>
    <row r="4761" spans="1:2">
      <c r="A4761" s="31">
        <v>39990</v>
      </c>
      <c r="B4761">
        <v>61.767067</v>
      </c>
    </row>
    <row r="4762" spans="1:2">
      <c r="A4762" s="31">
        <v>39993</v>
      </c>
      <c r="B4762">
        <v>56.983646</v>
      </c>
    </row>
    <row r="4763" spans="1:2">
      <c r="A4763" s="31">
        <v>39994</v>
      </c>
      <c r="B4763">
        <v>52.78112</v>
      </c>
    </row>
    <row r="4764" spans="1:2">
      <c r="A4764" s="31">
        <v>39995</v>
      </c>
      <c r="B4764">
        <v>54.396774</v>
      </c>
    </row>
    <row r="4765" spans="1:2">
      <c r="A4765" s="31">
        <v>39996</v>
      </c>
      <c r="B4765">
        <v>53.43465</v>
      </c>
    </row>
    <row r="4766" spans="1:2">
      <c r="A4766" s="31">
        <v>39997</v>
      </c>
      <c r="B4766">
        <v>54.605541</v>
      </c>
    </row>
    <row r="4767" spans="1:2">
      <c r="A4767" s="31">
        <v>40000</v>
      </c>
      <c r="B4767">
        <v>51.356075</v>
      </c>
    </row>
    <row r="4768" spans="1:2">
      <c r="A4768" s="31">
        <v>40001</v>
      </c>
      <c r="B4768">
        <v>50.902241</v>
      </c>
    </row>
    <row r="4769" spans="1:2">
      <c r="A4769" s="31">
        <v>40002</v>
      </c>
      <c r="B4769">
        <v>51.065628</v>
      </c>
    </row>
    <row r="4770" spans="1:2">
      <c r="A4770" s="31">
        <v>40003</v>
      </c>
      <c r="B4770">
        <v>49.468113</v>
      </c>
    </row>
    <row r="4771" spans="1:2">
      <c r="A4771" s="31">
        <v>40004</v>
      </c>
      <c r="B4771">
        <v>49.114128</v>
      </c>
    </row>
    <row r="4772" spans="1:2">
      <c r="A4772" s="31">
        <v>40007</v>
      </c>
      <c r="B4772">
        <v>47.680008</v>
      </c>
    </row>
    <row r="4773" spans="1:2">
      <c r="A4773" s="31">
        <v>40008</v>
      </c>
      <c r="B4773">
        <v>49.431812</v>
      </c>
    </row>
    <row r="4774" spans="1:2">
      <c r="A4774" s="31">
        <v>40009</v>
      </c>
      <c r="B4774">
        <v>52.381748</v>
      </c>
    </row>
    <row r="4775" spans="1:2">
      <c r="A4775" s="31">
        <v>40010</v>
      </c>
      <c r="B4775">
        <v>53.861256</v>
      </c>
    </row>
    <row r="4776" spans="1:2">
      <c r="A4776" s="31">
        <v>40011</v>
      </c>
      <c r="B4776">
        <v>57.328556</v>
      </c>
    </row>
    <row r="4777" spans="1:2">
      <c r="A4777" s="31">
        <v>40014</v>
      </c>
      <c r="B4777">
        <v>59.534199</v>
      </c>
    </row>
    <row r="4778" spans="1:2">
      <c r="A4778" s="31">
        <v>40015</v>
      </c>
      <c r="B4778">
        <v>59.379898</v>
      </c>
    </row>
    <row r="4779" spans="1:2">
      <c r="A4779" s="31">
        <v>40016</v>
      </c>
      <c r="B4779">
        <v>59.00774</v>
      </c>
    </row>
    <row r="4780" spans="1:2">
      <c r="A4780" s="31">
        <v>40017</v>
      </c>
      <c r="B4780">
        <v>61.785221</v>
      </c>
    </row>
    <row r="4781" spans="1:2">
      <c r="A4781" s="31">
        <v>40018</v>
      </c>
      <c r="B4781">
        <v>67.685104</v>
      </c>
    </row>
    <row r="4782" spans="1:2">
      <c r="A4782" s="31">
        <v>40021</v>
      </c>
      <c r="B4782">
        <v>67.912003</v>
      </c>
    </row>
    <row r="4783" spans="1:2">
      <c r="A4783" s="31">
        <v>40022</v>
      </c>
      <c r="B4783">
        <v>75.218781</v>
      </c>
    </row>
    <row r="4784" spans="1:2">
      <c r="A4784" s="31">
        <v>40023</v>
      </c>
      <c r="B4784">
        <v>71.388397</v>
      </c>
    </row>
    <row r="4785" spans="1:2">
      <c r="A4785" s="31">
        <v>40024</v>
      </c>
      <c r="B4785">
        <v>71.787766</v>
      </c>
    </row>
    <row r="4786" spans="1:2">
      <c r="A4786" s="31">
        <v>40025</v>
      </c>
      <c r="B4786">
        <v>76.525826</v>
      </c>
    </row>
    <row r="4787" spans="1:2">
      <c r="A4787" s="31">
        <v>40028</v>
      </c>
      <c r="B4787">
        <v>79.407852</v>
      </c>
    </row>
    <row r="4788" spans="1:2">
      <c r="A4788" s="31">
        <v>40029</v>
      </c>
      <c r="B4788">
        <v>81.599304</v>
      </c>
    </row>
    <row r="4789" spans="1:2">
      <c r="A4789" s="31">
        <v>40030</v>
      </c>
      <c r="B4789">
        <v>82.814735</v>
      </c>
    </row>
    <row r="4790" spans="1:2">
      <c r="A4790" s="31">
        <v>40031</v>
      </c>
      <c r="B4790">
        <v>77.050667</v>
      </c>
    </row>
    <row r="4791" spans="1:2">
      <c r="A4791" s="31">
        <v>40032</v>
      </c>
      <c r="B4791">
        <v>76.369286</v>
      </c>
    </row>
    <row r="4792" spans="1:2">
      <c r="A4792" s="31">
        <v>40035</v>
      </c>
      <c r="B4792">
        <v>74.371193</v>
      </c>
    </row>
    <row r="4793" spans="1:2">
      <c r="A4793" s="31">
        <v>40036</v>
      </c>
      <c r="B4793">
        <v>79.278946</v>
      </c>
    </row>
    <row r="4794" spans="1:2">
      <c r="A4794" s="31">
        <v>40037</v>
      </c>
      <c r="B4794">
        <v>82.547707</v>
      </c>
    </row>
    <row r="4795" spans="1:2">
      <c r="A4795" s="31">
        <v>40038</v>
      </c>
      <c r="B4795">
        <v>87.114754</v>
      </c>
    </row>
    <row r="4796" spans="1:2">
      <c r="A4796" s="31">
        <v>40039</v>
      </c>
      <c r="B4796">
        <v>86.09269</v>
      </c>
    </row>
    <row r="4797" spans="1:2">
      <c r="A4797" s="31">
        <v>40042</v>
      </c>
      <c r="B4797">
        <v>80.227341</v>
      </c>
    </row>
    <row r="4798" spans="1:2">
      <c r="A4798" s="31">
        <v>40043</v>
      </c>
      <c r="B4798">
        <v>81.037628</v>
      </c>
    </row>
    <row r="4799" spans="1:2">
      <c r="A4799" s="31">
        <v>40044</v>
      </c>
      <c r="B4799">
        <v>79.131622</v>
      </c>
    </row>
    <row r="4800" spans="1:2">
      <c r="A4800" s="31">
        <v>40045</v>
      </c>
      <c r="B4800">
        <v>78.984299</v>
      </c>
    </row>
    <row r="4801" spans="1:2">
      <c r="A4801" s="31">
        <v>40046</v>
      </c>
      <c r="B4801">
        <v>79.711708</v>
      </c>
    </row>
    <row r="4802" spans="1:2">
      <c r="A4802" s="31">
        <v>40049</v>
      </c>
      <c r="B4802">
        <v>84.499748</v>
      </c>
    </row>
    <row r="4803" spans="1:2">
      <c r="A4803" s="31">
        <v>40050</v>
      </c>
      <c r="B4803">
        <v>90.300644</v>
      </c>
    </row>
    <row r="4804" spans="1:2">
      <c r="A4804" s="31">
        <v>40051</v>
      </c>
      <c r="B4804">
        <v>92.022507</v>
      </c>
    </row>
    <row r="4805" spans="1:2">
      <c r="A4805" s="31">
        <v>40052</v>
      </c>
      <c r="B4805">
        <v>89.51799</v>
      </c>
    </row>
    <row r="4806" spans="1:2">
      <c r="A4806" s="31">
        <v>40053</v>
      </c>
      <c r="B4806">
        <v>90.319069</v>
      </c>
    </row>
    <row r="4807" spans="1:2">
      <c r="A4807" s="31">
        <v>40056</v>
      </c>
      <c r="B4807">
        <v>90.180946</v>
      </c>
    </row>
    <row r="4808" spans="1:2">
      <c r="A4808" s="31">
        <v>40057</v>
      </c>
      <c r="B4808">
        <v>95.024239</v>
      </c>
    </row>
    <row r="4809" spans="1:2">
      <c r="A4809" s="31">
        <v>40058</v>
      </c>
      <c r="B4809">
        <v>95.788483</v>
      </c>
    </row>
    <row r="4810" spans="1:2">
      <c r="A4810" s="31">
        <v>40059</v>
      </c>
      <c r="B4810">
        <v>93.974548</v>
      </c>
    </row>
    <row r="4811" spans="1:2">
      <c r="A4811" s="31">
        <v>40060</v>
      </c>
      <c r="B4811">
        <v>93.606239</v>
      </c>
    </row>
    <row r="4812" spans="1:2">
      <c r="A4812" s="31">
        <v>40063</v>
      </c>
      <c r="B4812">
        <v>104.232018</v>
      </c>
    </row>
    <row r="4813" spans="1:2">
      <c r="A4813" s="31">
        <v>40064</v>
      </c>
      <c r="B4813">
        <v>104.185982</v>
      </c>
    </row>
    <row r="4814" spans="1:2">
      <c r="A4814" s="31">
        <v>40065</v>
      </c>
      <c r="B4814">
        <v>102.583824</v>
      </c>
    </row>
    <row r="4815" spans="1:2">
      <c r="A4815" s="31">
        <v>40066</v>
      </c>
      <c r="B4815">
        <v>103.615089</v>
      </c>
    </row>
    <row r="4816" spans="1:2">
      <c r="A4816" s="31">
        <v>40067</v>
      </c>
      <c r="B4816">
        <v>101.340767</v>
      </c>
    </row>
    <row r="4817" spans="1:2">
      <c r="A4817" s="31">
        <v>40070</v>
      </c>
      <c r="B4817">
        <v>103.918945</v>
      </c>
    </row>
    <row r="4818" spans="1:2">
      <c r="A4818" s="31">
        <v>40071</v>
      </c>
      <c r="B4818">
        <v>104.793686</v>
      </c>
    </row>
    <row r="4819" spans="1:2">
      <c r="A4819" s="31">
        <v>40072</v>
      </c>
      <c r="B4819">
        <v>111.368034</v>
      </c>
    </row>
    <row r="4820" spans="1:2">
      <c r="A4820" s="31">
        <v>40073</v>
      </c>
      <c r="B4820">
        <v>111.552208</v>
      </c>
    </row>
    <row r="4821" spans="1:2">
      <c r="A4821" s="31">
        <v>40074</v>
      </c>
      <c r="B4821">
        <v>110.474869</v>
      </c>
    </row>
    <row r="4822" spans="1:2">
      <c r="A4822" s="31">
        <v>40078</v>
      </c>
      <c r="B4822">
        <v>113.228012</v>
      </c>
    </row>
    <row r="4823" spans="1:2">
      <c r="A4823" s="31">
        <v>40079</v>
      </c>
      <c r="B4823">
        <v>111.957344</v>
      </c>
    </row>
    <row r="4824" spans="1:2">
      <c r="A4824" s="31">
        <v>40080</v>
      </c>
      <c r="B4824">
        <v>111.239128</v>
      </c>
    </row>
    <row r="4825" spans="1:2">
      <c r="A4825" s="31">
        <v>40081</v>
      </c>
      <c r="B4825">
        <v>109.287086</v>
      </c>
    </row>
    <row r="4826" spans="1:2">
      <c r="A4826" s="31">
        <v>40085</v>
      </c>
      <c r="B4826">
        <v>109.056877</v>
      </c>
    </row>
    <row r="4827" spans="1:2">
      <c r="A4827" s="31">
        <v>40086</v>
      </c>
      <c r="B4827">
        <v>108.863525</v>
      </c>
    </row>
    <row r="4828" spans="1:2">
      <c r="A4828" s="31">
        <v>40087</v>
      </c>
      <c r="B4828">
        <v>106.791779</v>
      </c>
    </row>
    <row r="4829" spans="1:2">
      <c r="A4829" s="31">
        <v>40091</v>
      </c>
      <c r="B4829">
        <v>103.762421</v>
      </c>
    </row>
    <row r="4830" spans="1:2">
      <c r="A4830" s="31">
        <v>40092</v>
      </c>
      <c r="B4830">
        <v>102.758766</v>
      </c>
    </row>
    <row r="4831" spans="1:2">
      <c r="A4831" s="31">
        <v>40093</v>
      </c>
      <c r="B4831">
        <v>102.814011</v>
      </c>
    </row>
    <row r="4832" spans="1:2">
      <c r="A4832" s="31">
        <v>40094</v>
      </c>
      <c r="B4832">
        <v>108.513641</v>
      </c>
    </row>
    <row r="4833" spans="1:2">
      <c r="A4833" s="31">
        <v>40095</v>
      </c>
      <c r="B4833">
        <v>100.484451</v>
      </c>
    </row>
    <row r="4834" spans="1:2">
      <c r="A4834" s="31">
        <v>40098</v>
      </c>
      <c r="B4834">
        <v>100.972473</v>
      </c>
    </row>
    <row r="4835" spans="1:2">
      <c r="A4835" s="31">
        <v>40099</v>
      </c>
      <c r="B4835">
        <v>100.972473</v>
      </c>
    </row>
    <row r="4836" spans="1:2">
      <c r="A4836" s="31">
        <v>40100</v>
      </c>
      <c r="B4836">
        <v>105.843384</v>
      </c>
    </row>
    <row r="4837" spans="1:2">
      <c r="A4837" s="31">
        <v>40101</v>
      </c>
      <c r="B4837">
        <v>105.567131</v>
      </c>
    </row>
    <row r="4838" spans="1:2">
      <c r="A4838" s="31">
        <v>40102</v>
      </c>
      <c r="B4838">
        <v>106.681282</v>
      </c>
    </row>
    <row r="4839" spans="1:2">
      <c r="A4839" s="31">
        <v>40106</v>
      </c>
      <c r="B4839">
        <v>106.78257</v>
      </c>
    </row>
    <row r="4840" spans="1:2">
      <c r="A4840" s="31">
        <v>40107</v>
      </c>
      <c r="B4840">
        <v>102.178673</v>
      </c>
    </row>
    <row r="4841" spans="1:2">
      <c r="A4841" s="31">
        <v>40108</v>
      </c>
      <c r="B4841">
        <v>99.720207</v>
      </c>
    </row>
    <row r="4842" spans="1:2">
      <c r="A4842" s="31">
        <v>40109</v>
      </c>
      <c r="B4842">
        <v>97.473503</v>
      </c>
    </row>
    <row r="4843" spans="1:2">
      <c r="A4843" s="31">
        <v>40112</v>
      </c>
      <c r="B4843">
        <v>99.333481</v>
      </c>
    </row>
    <row r="4844" spans="1:2">
      <c r="A4844" s="31">
        <v>40113</v>
      </c>
      <c r="B4844">
        <v>100.981667</v>
      </c>
    </row>
    <row r="4845" spans="1:2">
      <c r="A4845" s="31">
        <v>40114</v>
      </c>
      <c r="B4845">
        <v>103.504608</v>
      </c>
    </row>
    <row r="4846" spans="1:2">
      <c r="A4846" s="31">
        <v>40115</v>
      </c>
      <c r="B4846">
        <v>102.25235</v>
      </c>
    </row>
    <row r="4847" spans="1:2">
      <c r="A4847" s="31">
        <v>40116</v>
      </c>
      <c r="B4847">
        <v>104.462196</v>
      </c>
    </row>
    <row r="4848" spans="1:2">
      <c r="A4848" s="31">
        <v>40120</v>
      </c>
      <c r="B4848">
        <v>101.718292</v>
      </c>
    </row>
    <row r="4849" spans="1:2">
      <c r="A4849" s="31">
        <v>40121</v>
      </c>
      <c r="B4849">
        <v>105.00547</v>
      </c>
    </row>
    <row r="4850" spans="1:2">
      <c r="A4850" s="31">
        <v>40122</v>
      </c>
      <c r="B4850">
        <v>105.944656</v>
      </c>
    </row>
    <row r="4851" spans="1:2">
      <c r="A4851" s="31">
        <v>40123</v>
      </c>
      <c r="B4851">
        <v>104.959419</v>
      </c>
    </row>
    <row r="4852" spans="1:2">
      <c r="A4852" s="31">
        <v>40126</v>
      </c>
      <c r="B4852">
        <v>106.939087</v>
      </c>
    </row>
    <row r="4853" spans="1:2">
      <c r="A4853" s="31">
        <v>40127</v>
      </c>
      <c r="B4853">
        <v>109.314705</v>
      </c>
    </row>
    <row r="4854" spans="1:2">
      <c r="A4854" s="31">
        <v>40128</v>
      </c>
      <c r="B4854">
        <v>114.471062</v>
      </c>
    </row>
    <row r="4855" spans="1:2">
      <c r="A4855" s="31">
        <v>40129</v>
      </c>
      <c r="B4855">
        <v>114.019875</v>
      </c>
    </row>
    <row r="4856" spans="1:2">
      <c r="A4856" s="31">
        <v>40130</v>
      </c>
      <c r="B4856">
        <v>114.167198</v>
      </c>
    </row>
    <row r="4857" spans="1:2">
      <c r="A4857" s="31">
        <v>40133</v>
      </c>
      <c r="B4857">
        <v>116.911125</v>
      </c>
    </row>
    <row r="4858" spans="1:2">
      <c r="A4858" s="31">
        <v>40134</v>
      </c>
      <c r="B4858">
        <v>115.382629</v>
      </c>
    </row>
    <row r="4859" spans="1:2">
      <c r="A4859" s="31">
        <v>40135</v>
      </c>
      <c r="B4859">
        <v>119.047318</v>
      </c>
    </row>
    <row r="4860" spans="1:2">
      <c r="A4860" s="31">
        <v>40136</v>
      </c>
      <c r="B4860">
        <v>117.325455</v>
      </c>
    </row>
    <row r="4861" spans="1:2">
      <c r="A4861" s="31">
        <v>40137</v>
      </c>
      <c r="B4861">
        <v>118.209419</v>
      </c>
    </row>
    <row r="4862" spans="1:2">
      <c r="A4862" s="31">
        <v>40140</v>
      </c>
      <c r="B4862">
        <v>119.231476</v>
      </c>
    </row>
    <row r="4863" spans="1:2">
      <c r="A4863" s="31">
        <v>40141</v>
      </c>
      <c r="B4863">
        <v>119.710281</v>
      </c>
    </row>
    <row r="4864" spans="1:2">
      <c r="A4864" s="31">
        <v>40142</v>
      </c>
      <c r="B4864">
        <v>118.660599</v>
      </c>
    </row>
    <row r="4865" spans="1:2">
      <c r="A4865" s="31">
        <v>40143</v>
      </c>
      <c r="B4865">
        <v>116.634888</v>
      </c>
    </row>
    <row r="4866" spans="1:2">
      <c r="A4866" s="31">
        <v>40144</v>
      </c>
      <c r="B4866">
        <v>115.87986</v>
      </c>
    </row>
    <row r="4867" spans="1:2">
      <c r="A4867" s="31">
        <v>40147</v>
      </c>
      <c r="B4867">
        <v>122.122711</v>
      </c>
    </row>
    <row r="4868" spans="1:2">
      <c r="A4868" s="31">
        <v>40148</v>
      </c>
      <c r="B4868">
        <v>129.461304</v>
      </c>
    </row>
    <row r="4869" spans="1:2">
      <c r="A4869" s="31">
        <v>40149</v>
      </c>
      <c r="B4869">
        <v>134.985977</v>
      </c>
    </row>
    <row r="4870" spans="1:2">
      <c r="A4870" s="31">
        <v>40150</v>
      </c>
      <c r="B4870">
        <v>130.161118</v>
      </c>
    </row>
    <row r="4871" spans="1:2">
      <c r="A4871" s="31">
        <v>40151</v>
      </c>
      <c r="B4871">
        <v>130.667526</v>
      </c>
    </row>
    <row r="4872" spans="1:2">
      <c r="A4872" s="31">
        <v>40154</v>
      </c>
      <c r="B4872">
        <v>129.645477</v>
      </c>
    </row>
    <row r="4873" spans="1:2">
      <c r="A4873" s="31">
        <v>40155</v>
      </c>
      <c r="B4873">
        <v>133.236481</v>
      </c>
    </row>
    <row r="4874" spans="1:2">
      <c r="A4874" s="31">
        <v>40156</v>
      </c>
      <c r="B4874">
        <v>132.499863</v>
      </c>
    </row>
    <row r="4875" spans="1:2">
      <c r="A4875" s="31">
        <v>40157</v>
      </c>
      <c r="B4875">
        <v>131.348907</v>
      </c>
    </row>
    <row r="4876" spans="1:2">
      <c r="A4876" s="31">
        <v>40158</v>
      </c>
      <c r="B4876">
        <v>131.100281</v>
      </c>
    </row>
    <row r="4877" spans="1:2">
      <c r="A4877" s="31">
        <v>40161</v>
      </c>
      <c r="B4877">
        <v>130.8517</v>
      </c>
    </row>
    <row r="4878" spans="1:2">
      <c r="A4878" s="31">
        <v>40162</v>
      </c>
      <c r="B4878">
        <v>126.827896</v>
      </c>
    </row>
    <row r="4879" spans="1:2">
      <c r="A4879" s="31">
        <v>40163</v>
      </c>
      <c r="B4879">
        <v>130.667526</v>
      </c>
    </row>
    <row r="4880" spans="1:2">
      <c r="A4880" s="31">
        <v>40164</v>
      </c>
      <c r="B4880">
        <v>131.155563</v>
      </c>
    </row>
    <row r="4881" spans="1:2">
      <c r="A4881" s="31">
        <v>40165</v>
      </c>
      <c r="B4881">
        <v>135.160919</v>
      </c>
    </row>
    <row r="4882" spans="1:2">
      <c r="A4882" s="31">
        <v>40168</v>
      </c>
      <c r="B4882">
        <v>133.908676</v>
      </c>
    </row>
    <row r="4883" spans="1:2">
      <c r="A4883" s="31">
        <v>40169</v>
      </c>
      <c r="B4883">
        <v>133.650848</v>
      </c>
    </row>
    <row r="4884" spans="1:2">
      <c r="A4884" s="31">
        <v>40170</v>
      </c>
      <c r="B4884">
        <v>137.462875</v>
      </c>
    </row>
    <row r="4885" spans="1:2">
      <c r="A4885" s="31">
        <v>40171</v>
      </c>
      <c r="B4885">
        <v>143.604462</v>
      </c>
    </row>
    <row r="4886" spans="1:2">
      <c r="A4886" s="31">
        <v>40176</v>
      </c>
      <c r="B4886">
        <v>144.755432</v>
      </c>
    </row>
    <row r="4887" spans="1:2">
      <c r="A4887" s="31">
        <v>40177</v>
      </c>
      <c r="B4887">
        <v>144.764618</v>
      </c>
    </row>
    <row r="4888" spans="1:2">
      <c r="A4888" s="31">
        <v>40178</v>
      </c>
      <c r="B4888">
        <v>145.76828</v>
      </c>
    </row>
    <row r="4889" spans="1:2">
      <c r="A4889" s="31">
        <v>40182</v>
      </c>
      <c r="B4889">
        <v>152.195313</v>
      </c>
    </row>
    <row r="4890" spans="1:2">
      <c r="A4890" s="31">
        <v>40183</v>
      </c>
      <c r="B4890">
        <v>149.543472</v>
      </c>
    </row>
    <row r="4891" spans="1:2">
      <c r="A4891" s="31">
        <v>40184</v>
      </c>
      <c r="B4891">
        <v>149.773666</v>
      </c>
    </row>
    <row r="4892" spans="1:2">
      <c r="A4892" s="31">
        <v>40185</v>
      </c>
      <c r="B4892">
        <v>144.654144</v>
      </c>
    </row>
    <row r="4893" spans="1:2">
      <c r="A4893" s="31">
        <v>40186</v>
      </c>
      <c r="B4893">
        <v>145.44603</v>
      </c>
    </row>
    <row r="4894" spans="1:2">
      <c r="A4894" s="31">
        <v>40189</v>
      </c>
      <c r="B4894">
        <v>145.510452</v>
      </c>
    </row>
    <row r="4895" spans="1:2">
      <c r="A4895" s="31">
        <v>40190</v>
      </c>
      <c r="B4895">
        <v>144.801468</v>
      </c>
    </row>
    <row r="4896" spans="1:2">
      <c r="A4896" s="31">
        <v>40191</v>
      </c>
      <c r="B4896">
        <v>144.552856</v>
      </c>
    </row>
    <row r="4897" spans="1:2">
      <c r="A4897" s="31">
        <v>40192</v>
      </c>
      <c r="B4897">
        <v>144.037247</v>
      </c>
    </row>
    <row r="4898" spans="1:2">
      <c r="A4898" s="31">
        <v>40193</v>
      </c>
      <c r="B4898">
        <v>146.808762</v>
      </c>
    </row>
    <row r="4899" spans="1:2">
      <c r="A4899" s="31">
        <v>40196</v>
      </c>
      <c r="B4899">
        <v>149.322479</v>
      </c>
    </row>
    <row r="4900" spans="1:2">
      <c r="A4900" s="31">
        <v>40197</v>
      </c>
      <c r="B4900">
        <v>148.558258</v>
      </c>
    </row>
    <row r="4901" spans="1:2">
      <c r="A4901" s="31">
        <v>40198</v>
      </c>
      <c r="B4901">
        <v>148.235977</v>
      </c>
    </row>
    <row r="4902" spans="1:2">
      <c r="A4902" s="31">
        <v>40199</v>
      </c>
      <c r="B4902">
        <v>144.14772</v>
      </c>
    </row>
    <row r="4903" spans="1:2">
      <c r="A4903" s="31">
        <v>40200</v>
      </c>
      <c r="B4903">
        <v>143.282181</v>
      </c>
    </row>
    <row r="4904" spans="1:2">
      <c r="A4904" s="31">
        <v>40203</v>
      </c>
      <c r="B4904">
        <v>141.551132</v>
      </c>
    </row>
    <row r="4905" spans="1:2">
      <c r="A4905" s="31">
        <v>40205</v>
      </c>
      <c r="B4905">
        <v>132.214417</v>
      </c>
    </row>
    <row r="4906" spans="1:2">
      <c r="A4906" s="31">
        <v>40206</v>
      </c>
      <c r="B4906">
        <v>130.952972</v>
      </c>
    </row>
    <row r="4907" spans="1:2">
      <c r="A4907" s="31">
        <v>40207</v>
      </c>
      <c r="B4907">
        <v>127.868378</v>
      </c>
    </row>
    <row r="4908" spans="1:2">
      <c r="A4908" s="31">
        <v>40210</v>
      </c>
      <c r="B4908">
        <v>132.564346</v>
      </c>
    </row>
    <row r="4909" spans="1:2">
      <c r="A4909" s="31">
        <v>40211</v>
      </c>
      <c r="B4909">
        <v>130.649124</v>
      </c>
    </row>
    <row r="4910" spans="1:2">
      <c r="A4910" s="31">
        <v>40212</v>
      </c>
      <c r="B4910">
        <v>132.877396</v>
      </c>
    </row>
    <row r="4911" spans="1:2">
      <c r="A4911" s="31">
        <v>40213</v>
      </c>
      <c r="B4911">
        <v>126.993645</v>
      </c>
    </row>
    <row r="4912" spans="1:2">
      <c r="A4912" s="31">
        <v>40214</v>
      </c>
      <c r="B4912">
        <v>123.789345</v>
      </c>
    </row>
    <row r="4913" spans="1:2">
      <c r="A4913" s="31">
        <v>40215</v>
      </c>
      <c r="B4913" t="s">
        <v>525</v>
      </c>
    </row>
    <row r="4914" spans="1:2">
      <c r="A4914" s="31">
        <v>40217</v>
      </c>
      <c r="B4914">
        <v>123.982681</v>
      </c>
    </row>
    <row r="4915" spans="1:2">
      <c r="A4915" s="31">
        <v>40218</v>
      </c>
      <c r="B4915">
        <v>124.553574</v>
      </c>
    </row>
    <row r="4916" spans="1:2">
      <c r="A4916" s="31">
        <v>40219</v>
      </c>
      <c r="B4916">
        <v>123.328949</v>
      </c>
    </row>
    <row r="4917" spans="1:2">
      <c r="A4917" s="31">
        <v>40220</v>
      </c>
      <c r="B4917">
        <v>126.662148</v>
      </c>
    </row>
    <row r="4918" spans="1:2">
      <c r="A4918" s="31">
        <v>40224</v>
      </c>
      <c r="B4918">
        <v>125.805832</v>
      </c>
    </row>
    <row r="4919" spans="1:2">
      <c r="A4919" s="31">
        <v>40225</v>
      </c>
      <c r="B4919">
        <v>129.488922</v>
      </c>
    </row>
    <row r="4920" spans="1:2">
      <c r="A4920" s="31">
        <v>40226</v>
      </c>
      <c r="B4920">
        <v>131.026642</v>
      </c>
    </row>
    <row r="4921" spans="1:2">
      <c r="A4921" s="31">
        <v>40227</v>
      </c>
      <c r="B4921">
        <v>130.722794</v>
      </c>
    </row>
    <row r="4922" spans="1:2">
      <c r="A4922" s="31">
        <v>40228</v>
      </c>
      <c r="B4922">
        <v>128.872025</v>
      </c>
    </row>
    <row r="4923" spans="1:2">
      <c r="A4923" s="31">
        <v>40231</v>
      </c>
      <c r="B4923">
        <v>129.838837</v>
      </c>
    </row>
    <row r="4924" spans="1:2">
      <c r="A4924" s="31">
        <v>40232</v>
      </c>
      <c r="B4924">
        <v>128.853607</v>
      </c>
    </row>
    <row r="4925" spans="1:2">
      <c r="A4925" s="31">
        <v>40233</v>
      </c>
      <c r="B4925">
        <v>126.045235</v>
      </c>
    </row>
    <row r="4926" spans="1:2">
      <c r="A4926" s="31">
        <v>40234</v>
      </c>
      <c r="B4926">
        <v>122.90538</v>
      </c>
    </row>
    <row r="4927" spans="1:2">
      <c r="A4927" s="31">
        <v>40235</v>
      </c>
      <c r="B4927">
        <v>130.971375</v>
      </c>
    </row>
    <row r="4928" spans="1:2">
      <c r="A4928" s="31">
        <v>40239</v>
      </c>
      <c r="B4928">
        <v>146.965286</v>
      </c>
    </row>
    <row r="4929" spans="1:2">
      <c r="A4929" s="31">
        <v>40240</v>
      </c>
      <c r="B4929">
        <v>149.027847</v>
      </c>
    </row>
    <row r="4930" spans="1:2">
      <c r="A4930" s="31">
        <v>40241</v>
      </c>
      <c r="B4930">
        <v>149.71843</v>
      </c>
    </row>
    <row r="4931" spans="1:2">
      <c r="A4931" s="31">
        <v>40242</v>
      </c>
      <c r="B4931">
        <v>146.265488</v>
      </c>
    </row>
    <row r="4932" spans="1:2">
      <c r="A4932" s="31">
        <v>40245</v>
      </c>
      <c r="B4932">
        <v>146.891617</v>
      </c>
    </row>
    <row r="4933" spans="1:2">
      <c r="A4933" s="31">
        <v>40246</v>
      </c>
      <c r="B4933">
        <v>142.913879</v>
      </c>
    </row>
    <row r="4934" spans="1:2">
      <c r="A4934" s="31">
        <v>40247</v>
      </c>
      <c r="B4934">
        <v>143.411072</v>
      </c>
    </row>
    <row r="4935" spans="1:2">
      <c r="A4935" s="31">
        <v>40248</v>
      </c>
      <c r="B4935">
        <v>141.873398</v>
      </c>
    </row>
    <row r="4936" spans="1:2">
      <c r="A4936" s="31">
        <v>40249</v>
      </c>
      <c r="B4936">
        <v>140.123901</v>
      </c>
    </row>
    <row r="4937" spans="1:2">
      <c r="A4937" s="31">
        <v>40252</v>
      </c>
      <c r="B4937">
        <v>141.634003</v>
      </c>
    </row>
    <row r="4938" spans="1:2">
      <c r="A4938" s="31">
        <v>40253</v>
      </c>
      <c r="B4938">
        <v>144.755432</v>
      </c>
    </row>
    <row r="4939" spans="1:2">
      <c r="A4939" s="31">
        <v>40254</v>
      </c>
      <c r="B4939">
        <v>143.733337</v>
      </c>
    </row>
    <row r="4940" spans="1:2">
      <c r="A4940" s="31">
        <v>40255</v>
      </c>
      <c r="B4940">
        <v>143.696533</v>
      </c>
    </row>
    <row r="4941" spans="1:2">
      <c r="A4941" s="31">
        <v>40256</v>
      </c>
      <c r="B4941">
        <v>144.313461</v>
      </c>
    </row>
    <row r="4942" spans="1:2">
      <c r="A4942" s="31">
        <v>40259</v>
      </c>
      <c r="B4942">
        <v>139.994995</v>
      </c>
    </row>
    <row r="4943" spans="1:2">
      <c r="A4943" s="31">
        <v>40260</v>
      </c>
      <c r="B4943">
        <v>136.146149</v>
      </c>
    </row>
    <row r="4944" spans="1:2">
      <c r="A4944" s="31">
        <v>40262</v>
      </c>
      <c r="B4944">
        <v>133.549576</v>
      </c>
    </row>
    <row r="4945" spans="1:2">
      <c r="A4945" s="31">
        <v>40263</v>
      </c>
      <c r="B4945">
        <v>138.070587</v>
      </c>
    </row>
    <row r="4946" spans="1:2">
      <c r="A4946" s="31">
        <v>40266</v>
      </c>
      <c r="B4946">
        <v>136.385574</v>
      </c>
    </row>
    <row r="4947" spans="1:2">
      <c r="A4947" s="31">
        <v>40267</v>
      </c>
      <c r="B4947">
        <v>139.212341</v>
      </c>
    </row>
    <row r="4948" spans="1:2">
      <c r="A4948" s="31">
        <v>40268</v>
      </c>
      <c r="B4948">
        <v>139.534622</v>
      </c>
    </row>
    <row r="4949" spans="1:2">
      <c r="A4949" s="31">
        <v>40269</v>
      </c>
      <c r="B4949">
        <v>143.208511</v>
      </c>
    </row>
    <row r="4950" spans="1:2">
      <c r="A4950" s="31">
        <v>40273</v>
      </c>
      <c r="B4950">
        <v>143.908295</v>
      </c>
    </row>
    <row r="4951" spans="1:2">
      <c r="A4951" s="31">
        <v>40274</v>
      </c>
      <c r="B4951">
        <v>142.56398</v>
      </c>
    </row>
    <row r="4952" spans="1:2">
      <c r="A4952" s="31">
        <v>40275</v>
      </c>
      <c r="B4952">
        <v>146.468063</v>
      </c>
    </row>
    <row r="4953" spans="1:2">
      <c r="A4953" s="31">
        <v>40276</v>
      </c>
      <c r="B4953">
        <v>143.282181</v>
      </c>
    </row>
    <row r="4954" spans="1:2">
      <c r="A4954" s="31">
        <v>40277</v>
      </c>
      <c r="B4954">
        <v>149.101517</v>
      </c>
    </row>
    <row r="4955" spans="1:2">
      <c r="A4955" s="31">
        <v>40280</v>
      </c>
      <c r="B4955">
        <v>143.834656</v>
      </c>
    </row>
    <row r="4956" spans="1:2">
      <c r="A4956" s="31">
        <v>40281</v>
      </c>
      <c r="B4956">
        <v>142.665237</v>
      </c>
    </row>
    <row r="4957" spans="1:2">
      <c r="A4957" s="31">
        <v>40283</v>
      </c>
      <c r="B4957">
        <v>142.784973</v>
      </c>
    </row>
    <row r="4958" spans="1:2">
      <c r="A4958" s="31">
        <v>40284</v>
      </c>
      <c r="B4958">
        <v>144.516022</v>
      </c>
    </row>
    <row r="4959" spans="1:2">
      <c r="A4959" s="31">
        <v>40287</v>
      </c>
      <c r="B4959">
        <v>142.867828</v>
      </c>
    </row>
    <row r="4960" spans="1:2">
      <c r="A4960" s="31">
        <v>40288</v>
      </c>
      <c r="B4960">
        <v>145.915604</v>
      </c>
    </row>
    <row r="4961" spans="1:2">
      <c r="A4961" s="31">
        <v>40289</v>
      </c>
      <c r="B4961">
        <v>149.055481</v>
      </c>
    </row>
    <row r="4962" spans="1:2">
      <c r="A4962" s="31">
        <v>40290</v>
      </c>
      <c r="B4962">
        <v>154.0737</v>
      </c>
    </row>
    <row r="4963" spans="1:2">
      <c r="A4963" s="31">
        <v>40291</v>
      </c>
      <c r="B4963">
        <v>155.510101</v>
      </c>
    </row>
    <row r="4964" spans="1:2">
      <c r="A4964" s="31">
        <v>40294</v>
      </c>
      <c r="B4964">
        <v>156.679474</v>
      </c>
    </row>
    <row r="4965" spans="1:2">
      <c r="A4965" s="31">
        <v>40295</v>
      </c>
      <c r="B4965">
        <v>155.896835</v>
      </c>
    </row>
    <row r="4966" spans="1:2">
      <c r="A4966" s="31">
        <v>40296</v>
      </c>
      <c r="B4966">
        <v>151.292953</v>
      </c>
    </row>
    <row r="4967" spans="1:2">
      <c r="A4967" s="31">
        <v>40297</v>
      </c>
      <c r="B4967">
        <v>155.160202</v>
      </c>
    </row>
    <row r="4968" spans="1:2">
      <c r="A4968" s="31">
        <v>40298</v>
      </c>
      <c r="B4968">
        <v>160.694077</v>
      </c>
    </row>
    <row r="4969" spans="1:2">
      <c r="A4969" s="31">
        <v>40301</v>
      </c>
      <c r="B4969">
        <v>157.351654</v>
      </c>
    </row>
    <row r="4970" spans="1:2">
      <c r="A4970" s="31">
        <v>40302</v>
      </c>
      <c r="B4970">
        <v>155.095764</v>
      </c>
    </row>
    <row r="4971" spans="1:2">
      <c r="A4971" s="31">
        <v>40303</v>
      </c>
      <c r="B4971">
        <v>153.742218</v>
      </c>
    </row>
    <row r="4972" spans="1:2">
      <c r="A4972" s="31">
        <v>40304</v>
      </c>
      <c r="B4972">
        <v>149.801285</v>
      </c>
    </row>
    <row r="4973" spans="1:2">
      <c r="A4973" s="31">
        <v>40305</v>
      </c>
      <c r="B4973">
        <v>140.46463</v>
      </c>
    </row>
    <row r="4974" spans="1:2">
      <c r="A4974" s="31">
        <v>40308</v>
      </c>
      <c r="B4974">
        <v>149.828918</v>
      </c>
    </row>
    <row r="4975" spans="1:2">
      <c r="A4975" s="31">
        <v>40309</v>
      </c>
      <c r="B4975">
        <v>147.305984</v>
      </c>
    </row>
    <row r="4976" spans="1:2">
      <c r="A4976" s="31">
        <v>40310</v>
      </c>
      <c r="B4976">
        <v>147.812424</v>
      </c>
    </row>
    <row r="4977" spans="1:2">
      <c r="A4977" s="31">
        <v>40311</v>
      </c>
      <c r="B4977">
        <v>153.0056</v>
      </c>
    </row>
    <row r="4978" spans="1:2">
      <c r="A4978" s="31">
        <v>40312</v>
      </c>
      <c r="B4978">
        <v>150.31691</v>
      </c>
    </row>
    <row r="4979" spans="1:2">
      <c r="A4979" s="31">
        <v>40315</v>
      </c>
      <c r="B4979">
        <v>145.33551</v>
      </c>
    </row>
    <row r="4980" spans="1:2">
      <c r="A4980" s="31">
        <v>40316</v>
      </c>
      <c r="B4980">
        <v>142.232483</v>
      </c>
    </row>
    <row r="4981" spans="1:2">
      <c r="A4981" s="31">
        <v>40317</v>
      </c>
      <c r="B4981">
        <v>131.652786</v>
      </c>
    </row>
    <row r="4982" spans="1:2">
      <c r="A4982" s="31">
        <v>40318</v>
      </c>
      <c r="B4982">
        <v>131.100281</v>
      </c>
    </row>
    <row r="4983" spans="1:2">
      <c r="A4983" s="31">
        <v>40319</v>
      </c>
      <c r="B4983">
        <v>130.722794</v>
      </c>
    </row>
    <row r="4984" spans="1:2">
      <c r="A4984" s="31">
        <v>40322</v>
      </c>
      <c r="B4984">
        <v>130.188736</v>
      </c>
    </row>
    <row r="4985" spans="1:2">
      <c r="A4985" s="31">
        <v>40323</v>
      </c>
      <c r="B4985">
        <v>124.019508</v>
      </c>
    </row>
    <row r="4986" spans="1:2">
      <c r="A4986" s="31">
        <v>40324</v>
      </c>
      <c r="B4986">
        <v>130.65834</v>
      </c>
    </row>
    <row r="4987" spans="1:2">
      <c r="A4987" s="31">
        <v>40325</v>
      </c>
      <c r="B4987">
        <v>136.597351</v>
      </c>
    </row>
    <row r="4988" spans="1:2">
      <c r="A4988" s="31">
        <v>40326</v>
      </c>
      <c r="B4988">
        <v>138.024551</v>
      </c>
    </row>
    <row r="4989" spans="1:2">
      <c r="A4989" s="31">
        <v>40329</v>
      </c>
      <c r="B4989">
        <v>139.037415</v>
      </c>
    </row>
    <row r="4990" spans="1:2">
      <c r="A4990" s="31">
        <v>40330</v>
      </c>
      <c r="B4990">
        <v>133.50354</v>
      </c>
    </row>
    <row r="4991" spans="1:2">
      <c r="A4991" s="31">
        <v>40331</v>
      </c>
      <c r="B4991">
        <v>137.407654</v>
      </c>
    </row>
    <row r="4992" spans="1:2">
      <c r="A4992" s="31">
        <v>40332</v>
      </c>
      <c r="B4992">
        <v>141.293304</v>
      </c>
    </row>
    <row r="4993" spans="1:2">
      <c r="A4993" s="31">
        <v>40333</v>
      </c>
      <c r="B4993">
        <v>142.094391</v>
      </c>
    </row>
    <row r="4994" spans="1:2">
      <c r="A4994" s="31">
        <v>40336</v>
      </c>
      <c r="B4994">
        <v>135.741013</v>
      </c>
    </row>
    <row r="4995" spans="1:2">
      <c r="A4995" s="31">
        <v>40337</v>
      </c>
      <c r="B4995">
        <v>135.501633</v>
      </c>
    </row>
    <row r="4996" spans="1:2">
      <c r="A4996" s="31">
        <v>40338</v>
      </c>
      <c r="B4996">
        <v>134.074402</v>
      </c>
    </row>
    <row r="4997" spans="1:2">
      <c r="A4997" s="31">
        <v>40339</v>
      </c>
      <c r="B4997">
        <v>139.792419</v>
      </c>
    </row>
    <row r="4998" spans="1:2">
      <c r="A4998" s="31">
        <v>40340</v>
      </c>
      <c r="B4998">
        <v>140.860535</v>
      </c>
    </row>
    <row r="4999" spans="1:2">
      <c r="A4999" s="31">
        <v>40343</v>
      </c>
      <c r="B4999">
        <v>140.004227</v>
      </c>
    </row>
    <row r="5000" spans="1:2">
      <c r="A5000" s="31">
        <v>40344</v>
      </c>
      <c r="B5000">
        <v>139.902954</v>
      </c>
    </row>
    <row r="5001" spans="1:2">
      <c r="A5001" s="31">
        <v>40345</v>
      </c>
      <c r="B5001">
        <v>143.70575</v>
      </c>
    </row>
    <row r="5002" spans="1:2">
      <c r="A5002" s="31">
        <v>40346</v>
      </c>
      <c r="B5002">
        <v>147.729538</v>
      </c>
    </row>
    <row r="5003" spans="1:2">
      <c r="A5003" s="31">
        <v>40347</v>
      </c>
      <c r="B5003">
        <v>147.655884</v>
      </c>
    </row>
    <row r="5004" spans="1:2">
      <c r="A5004" s="31">
        <v>40350</v>
      </c>
      <c r="B5004">
        <v>148.668716</v>
      </c>
    </row>
    <row r="5005" spans="1:2">
      <c r="A5005" s="31">
        <v>40351</v>
      </c>
      <c r="B5005">
        <v>146.891617</v>
      </c>
    </row>
    <row r="5006" spans="1:2">
      <c r="A5006" s="31">
        <v>40352</v>
      </c>
      <c r="B5006">
        <v>145.676224</v>
      </c>
    </row>
    <row r="5007" spans="1:2">
      <c r="A5007" s="31">
        <v>40353</v>
      </c>
      <c r="B5007">
        <v>144.598892</v>
      </c>
    </row>
    <row r="5008" spans="1:2">
      <c r="A5008" s="31">
        <v>40354</v>
      </c>
      <c r="B5008">
        <v>141.597153</v>
      </c>
    </row>
    <row r="5009" spans="1:2">
      <c r="A5009" s="31">
        <v>40357</v>
      </c>
      <c r="B5009">
        <v>145.344727</v>
      </c>
    </row>
    <row r="5010" spans="1:2">
      <c r="A5010" s="31">
        <v>40358</v>
      </c>
      <c r="B5010">
        <v>141.974701</v>
      </c>
    </row>
    <row r="5011" spans="1:2">
      <c r="A5011" s="31">
        <v>40359</v>
      </c>
      <c r="B5011">
        <v>143.365051</v>
      </c>
    </row>
    <row r="5012" spans="1:2">
      <c r="A5012" s="31">
        <v>40360</v>
      </c>
      <c r="B5012">
        <v>140.46463</v>
      </c>
    </row>
    <row r="5013" spans="1:2">
      <c r="A5013" s="31">
        <v>40361</v>
      </c>
      <c r="B5013">
        <v>141.136765</v>
      </c>
    </row>
    <row r="5014" spans="1:2">
      <c r="A5014" s="31">
        <v>40364</v>
      </c>
      <c r="B5014">
        <v>140.54747</v>
      </c>
    </row>
    <row r="5015" spans="1:2">
      <c r="A5015" s="31">
        <v>40365</v>
      </c>
      <c r="B5015">
        <v>141.41301</v>
      </c>
    </row>
    <row r="5016" spans="1:2">
      <c r="A5016" s="31">
        <v>40366</v>
      </c>
      <c r="B5016">
        <v>138.29158</v>
      </c>
    </row>
    <row r="5017" spans="1:2">
      <c r="A5017" s="31">
        <v>40367</v>
      </c>
      <c r="B5017">
        <v>139.249161</v>
      </c>
    </row>
    <row r="5018" spans="1:2">
      <c r="A5018" s="31">
        <v>40368</v>
      </c>
      <c r="B5018">
        <v>141.928665</v>
      </c>
    </row>
    <row r="5019" spans="1:2">
      <c r="A5019" s="31">
        <v>40371</v>
      </c>
      <c r="B5019">
        <v>145.510452</v>
      </c>
    </row>
    <row r="5020" spans="1:2">
      <c r="A5020" s="31">
        <v>40372</v>
      </c>
      <c r="B5020">
        <v>147.674286</v>
      </c>
    </row>
    <row r="5021" spans="1:2">
      <c r="A5021" s="31">
        <v>40373</v>
      </c>
      <c r="B5021">
        <v>147.324371</v>
      </c>
    </row>
    <row r="5022" spans="1:2">
      <c r="A5022" s="31">
        <v>40374</v>
      </c>
      <c r="B5022">
        <v>149.073883</v>
      </c>
    </row>
    <row r="5023" spans="1:2">
      <c r="A5023" s="31">
        <v>40375</v>
      </c>
      <c r="B5023">
        <v>153.291046</v>
      </c>
    </row>
    <row r="5024" spans="1:2">
      <c r="A5024" s="31">
        <v>40378</v>
      </c>
      <c r="B5024">
        <v>151.983521</v>
      </c>
    </row>
    <row r="5025" spans="1:2">
      <c r="A5025" s="31">
        <v>40379</v>
      </c>
      <c r="B5025">
        <v>149.727615</v>
      </c>
    </row>
    <row r="5026" spans="1:2">
      <c r="A5026" s="31">
        <v>40380</v>
      </c>
      <c r="B5026">
        <v>151.071945</v>
      </c>
    </row>
    <row r="5027" spans="1:2">
      <c r="A5027" s="31">
        <v>40381</v>
      </c>
      <c r="B5027">
        <v>154.138138</v>
      </c>
    </row>
    <row r="5028" spans="1:2">
      <c r="A5028" s="31">
        <v>40382</v>
      </c>
      <c r="B5028">
        <v>154.395935</v>
      </c>
    </row>
    <row r="5029" spans="1:2">
      <c r="A5029" s="31">
        <v>40385</v>
      </c>
      <c r="B5029">
        <v>151.228516</v>
      </c>
    </row>
    <row r="5030" spans="1:2">
      <c r="A5030" s="31">
        <v>40386</v>
      </c>
      <c r="B5030">
        <v>155.528534</v>
      </c>
    </row>
    <row r="5031" spans="1:2">
      <c r="A5031" s="31">
        <v>40387</v>
      </c>
      <c r="B5031">
        <v>157.416107</v>
      </c>
    </row>
    <row r="5032" spans="1:2">
      <c r="A5032" s="31">
        <v>40388</v>
      </c>
      <c r="B5032">
        <v>159.607574</v>
      </c>
    </row>
    <row r="5033" spans="1:2">
      <c r="A5033" s="31">
        <v>40389</v>
      </c>
      <c r="B5033">
        <v>155.860001</v>
      </c>
    </row>
    <row r="5034" spans="1:2">
      <c r="A5034" s="31">
        <v>40392</v>
      </c>
      <c r="B5034">
        <v>156.044159</v>
      </c>
    </row>
    <row r="5035" spans="1:2">
      <c r="A5035" s="31">
        <v>40393</v>
      </c>
      <c r="B5035">
        <v>155.02211</v>
      </c>
    </row>
    <row r="5036" spans="1:2">
      <c r="A5036" s="31">
        <v>40394</v>
      </c>
      <c r="B5036">
        <v>155.510101</v>
      </c>
    </row>
    <row r="5037" spans="1:2">
      <c r="A5037" s="31">
        <v>40395</v>
      </c>
      <c r="B5037">
        <v>158.557892</v>
      </c>
    </row>
    <row r="5038" spans="1:2">
      <c r="A5038" s="31">
        <v>40396</v>
      </c>
      <c r="B5038">
        <v>164.579758</v>
      </c>
    </row>
    <row r="5039" spans="1:2">
      <c r="A5039" s="31">
        <v>40399</v>
      </c>
      <c r="B5039">
        <v>169.312576</v>
      </c>
    </row>
    <row r="5040" spans="1:2">
      <c r="A5040" s="31">
        <v>40400</v>
      </c>
      <c r="B5040">
        <v>179.215958</v>
      </c>
    </row>
    <row r="5041" spans="1:2">
      <c r="A5041" s="31">
        <v>40401</v>
      </c>
      <c r="B5041">
        <v>188.464127</v>
      </c>
    </row>
    <row r="5042" spans="1:2">
      <c r="A5042" s="31">
        <v>40402</v>
      </c>
      <c r="B5042">
        <v>191.833908</v>
      </c>
    </row>
    <row r="5043" spans="1:2">
      <c r="A5043" s="31">
        <v>40403</v>
      </c>
      <c r="B5043">
        <v>189.718445</v>
      </c>
    </row>
    <row r="5044" spans="1:2">
      <c r="A5044" s="31">
        <v>40406</v>
      </c>
      <c r="B5044">
        <v>187.462555</v>
      </c>
    </row>
    <row r="5045" spans="1:2">
      <c r="A5045" s="31">
        <v>40407</v>
      </c>
      <c r="B5045">
        <v>188.454773</v>
      </c>
    </row>
    <row r="5046" spans="1:2">
      <c r="A5046" s="31">
        <v>40408</v>
      </c>
      <c r="B5046">
        <v>196.252075</v>
      </c>
    </row>
    <row r="5047" spans="1:2">
      <c r="A5047" s="31">
        <v>40409</v>
      </c>
      <c r="B5047">
        <v>194.782455</v>
      </c>
    </row>
    <row r="5048" spans="1:2">
      <c r="A5048" s="31">
        <v>40410</v>
      </c>
      <c r="B5048">
        <v>190.083481</v>
      </c>
    </row>
    <row r="5049" spans="1:2">
      <c r="A5049" s="31">
        <v>40413</v>
      </c>
      <c r="B5049">
        <v>190.083481</v>
      </c>
    </row>
    <row r="5050" spans="1:2">
      <c r="A5050" s="31">
        <v>40414</v>
      </c>
      <c r="B5050">
        <v>189.409546</v>
      </c>
    </row>
    <row r="5051" spans="1:2">
      <c r="A5051" s="31">
        <v>40415</v>
      </c>
      <c r="B5051">
        <v>185.768311</v>
      </c>
    </row>
    <row r="5052" spans="1:2">
      <c r="A5052" s="31">
        <v>40416</v>
      </c>
      <c r="B5052">
        <v>186.723068</v>
      </c>
    </row>
    <row r="5053" spans="1:2">
      <c r="A5053" s="31">
        <v>40417</v>
      </c>
      <c r="B5053">
        <v>185.487503</v>
      </c>
    </row>
    <row r="5054" spans="1:2">
      <c r="A5054" s="31">
        <v>40420</v>
      </c>
      <c r="B5054">
        <v>185.309647</v>
      </c>
    </row>
    <row r="5055" spans="1:2">
      <c r="A5055" s="31">
        <v>40421</v>
      </c>
      <c r="B5055">
        <v>189.147446</v>
      </c>
    </row>
    <row r="5056" spans="1:2">
      <c r="A5056" s="31">
        <v>40422</v>
      </c>
      <c r="B5056">
        <v>189.222321</v>
      </c>
    </row>
    <row r="5057" spans="1:2">
      <c r="A5057" s="31">
        <v>40423</v>
      </c>
      <c r="B5057">
        <v>190.383011</v>
      </c>
    </row>
    <row r="5058" spans="1:2">
      <c r="A5058" s="31">
        <v>40424</v>
      </c>
      <c r="B5058">
        <v>189.783951</v>
      </c>
    </row>
    <row r="5059" spans="1:2">
      <c r="A5059" s="31">
        <v>40427</v>
      </c>
      <c r="B5059">
        <v>193.762177</v>
      </c>
    </row>
    <row r="5060" spans="1:2">
      <c r="A5060" s="31">
        <v>40428</v>
      </c>
      <c r="B5060">
        <v>194.539093</v>
      </c>
    </row>
    <row r="5061" spans="1:2">
      <c r="A5061" s="31">
        <v>40429</v>
      </c>
      <c r="B5061">
        <v>193.369019</v>
      </c>
    </row>
    <row r="5062" spans="1:2">
      <c r="A5062" s="31">
        <v>40430</v>
      </c>
      <c r="B5062">
        <v>189.989899</v>
      </c>
    </row>
    <row r="5063" spans="1:2">
      <c r="A5063" s="31">
        <v>40434</v>
      </c>
      <c r="B5063">
        <v>192.264496</v>
      </c>
    </row>
    <row r="5064" spans="1:2">
      <c r="A5064" s="31">
        <v>40435</v>
      </c>
      <c r="B5064">
        <v>197.543793</v>
      </c>
    </row>
    <row r="5065" spans="1:2">
      <c r="A5065" s="31">
        <v>40436</v>
      </c>
      <c r="B5065">
        <v>191.815186</v>
      </c>
    </row>
    <row r="5066" spans="1:2">
      <c r="A5066" s="31">
        <v>40437</v>
      </c>
      <c r="B5066">
        <v>192.601456</v>
      </c>
    </row>
    <row r="5067" spans="1:2">
      <c r="A5067" s="31">
        <v>40438</v>
      </c>
      <c r="B5067">
        <v>193.855804</v>
      </c>
    </row>
    <row r="5068" spans="1:2">
      <c r="A5068" s="31">
        <v>40441</v>
      </c>
      <c r="B5068">
        <v>197.965042</v>
      </c>
    </row>
    <row r="5069" spans="1:2">
      <c r="A5069" s="31">
        <v>40442</v>
      </c>
      <c r="B5069">
        <v>202.29892</v>
      </c>
    </row>
    <row r="5070" spans="1:2">
      <c r="A5070" s="31">
        <v>40443</v>
      </c>
      <c r="B5070">
        <v>200.483002</v>
      </c>
    </row>
    <row r="5071" spans="1:2">
      <c r="A5071" s="31">
        <v>40444</v>
      </c>
      <c r="B5071">
        <v>201.119507</v>
      </c>
    </row>
    <row r="5072" spans="1:2">
      <c r="A5072" s="31">
        <v>40445</v>
      </c>
      <c r="B5072">
        <v>200.857407</v>
      </c>
    </row>
    <row r="5073" spans="1:2">
      <c r="A5073" s="31">
        <v>40448</v>
      </c>
      <c r="B5073">
        <v>202.879288</v>
      </c>
    </row>
    <row r="5074" spans="1:2">
      <c r="A5074" s="31">
        <v>40449</v>
      </c>
      <c r="B5074">
        <v>202.280212</v>
      </c>
    </row>
    <row r="5075" spans="1:2">
      <c r="A5075" s="31">
        <v>40450</v>
      </c>
      <c r="B5075">
        <v>207.138306</v>
      </c>
    </row>
    <row r="5076" spans="1:2">
      <c r="A5076" s="31">
        <v>40451</v>
      </c>
      <c r="B5076">
        <v>205.575104</v>
      </c>
    </row>
    <row r="5077" spans="1:2">
      <c r="A5077" s="31">
        <v>40452</v>
      </c>
      <c r="B5077">
        <v>208.579819</v>
      </c>
    </row>
    <row r="5078" spans="1:2">
      <c r="A5078" s="31">
        <v>40455</v>
      </c>
      <c r="B5078">
        <v>213.241348</v>
      </c>
    </row>
    <row r="5079" spans="1:2">
      <c r="A5079" s="31">
        <v>40456</v>
      </c>
      <c r="B5079">
        <v>212.361465</v>
      </c>
    </row>
    <row r="5080" spans="1:2">
      <c r="A5080" s="31">
        <v>40457</v>
      </c>
      <c r="B5080">
        <v>213.175812</v>
      </c>
    </row>
    <row r="5081" spans="1:2">
      <c r="A5081" s="31">
        <v>40458</v>
      </c>
      <c r="B5081">
        <v>211.303711</v>
      </c>
    </row>
    <row r="5082" spans="1:2">
      <c r="A5082" s="31">
        <v>40459</v>
      </c>
      <c r="B5082">
        <v>206.483078</v>
      </c>
    </row>
    <row r="5083" spans="1:2">
      <c r="A5083" s="31">
        <v>40462</v>
      </c>
      <c r="B5083">
        <v>215.590851</v>
      </c>
    </row>
    <row r="5084" spans="1:2">
      <c r="A5084" s="31">
        <v>40463</v>
      </c>
      <c r="B5084">
        <v>216.526886</v>
      </c>
    </row>
    <row r="5085" spans="1:2">
      <c r="A5085" s="31">
        <v>40464</v>
      </c>
      <c r="B5085">
        <v>220.224258</v>
      </c>
    </row>
    <row r="5086" spans="1:2">
      <c r="A5086" s="31">
        <v>40465</v>
      </c>
      <c r="B5086">
        <v>221.516022</v>
      </c>
    </row>
    <row r="5087" spans="1:2">
      <c r="A5087" s="31">
        <v>40466</v>
      </c>
      <c r="B5087">
        <v>216.42392</v>
      </c>
    </row>
    <row r="5088" spans="1:2">
      <c r="A5088" s="31">
        <v>40469</v>
      </c>
      <c r="B5088">
        <v>218.838898</v>
      </c>
    </row>
    <row r="5089" spans="1:2">
      <c r="A5089" s="31">
        <v>40470</v>
      </c>
      <c r="B5089">
        <v>219.812393</v>
      </c>
    </row>
    <row r="5090" spans="1:2">
      <c r="A5090" s="31">
        <v>40471</v>
      </c>
      <c r="B5090">
        <v>216.723465</v>
      </c>
    </row>
    <row r="5091" spans="1:2">
      <c r="A5091" s="31">
        <v>40472</v>
      </c>
      <c r="B5091">
        <v>218.492584</v>
      </c>
    </row>
    <row r="5092" spans="1:2">
      <c r="A5092" s="31">
        <v>40473</v>
      </c>
      <c r="B5092">
        <v>215.076004</v>
      </c>
    </row>
    <row r="5093" spans="1:2">
      <c r="A5093" s="31">
        <v>40476</v>
      </c>
      <c r="B5093">
        <v>221.965347</v>
      </c>
    </row>
    <row r="5094" spans="1:2">
      <c r="A5094" s="31">
        <v>40477</v>
      </c>
      <c r="B5094">
        <v>223.66893</v>
      </c>
    </row>
    <row r="5095" spans="1:2">
      <c r="A5095" s="31">
        <v>40478</v>
      </c>
      <c r="B5095">
        <v>223.912308</v>
      </c>
    </row>
    <row r="5096" spans="1:2">
      <c r="A5096" s="31">
        <v>40479</v>
      </c>
      <c r="B5096">
        <v>223.266449</v>
      </c>
    </row>
    <row r="5097" spans="1:2">
      <c r="A5097" s="31">
        <v>40480</v>
      </c>
      <c r="B5097">
        <v>216.976196</v>
      </c>
    </row>
    <row r="5098" spans="1:2">
      <c r="A5098" s="31">
        <v>40483</v>
      </c>
      <c r="B5098">
        <v>219.147842</v>
      </c>
    </row>
    <row r="5099" spans="1:2">
      <c r="A5099" s="31">
        <v>40484</v>
      </c>
      <c r="B5099">
        <v>216.086929</v>
      </c>
    </row>
    <row r="5100" spans="1:2">
      <c r="A5100" s="31">
        <v>40485</v>
      </c>
      <c r="B5100">
        <v>221.946625</v>
      </c>
    </row>
    <row r="5101" spans="1:2">
      <c r="A5101" s="31">
        <v>40486</v>
      </c>
      <c r="B5101">
        <v>231.026291</v>
      </c>
    </row>
    <row r="5102" spans="1:2">
      <c r="A5102" s="31">
        <v>40490</v>
      </c>
      <c r="B5102">
        <v>237.616074</v>
      </c>
    </row>
    <row r="5103" spans="1:2">
      <c r="A5103" s="31">
        <v>40491</v>
      </c>
      <c r="B5103">
        <v>237.737762</v>
      </c>
    </row>
    <row r="5104" spans="1:2">
      <c r="A5104" s="31">
        <v>40492</v>
      </c>
      <c r="B5104">
        <v>243.840805</v>
      </c>
    </row>
    <row r="5105" spans="1:2">
      <c r="A5105" s="31">
        <v>40493</v>
      </c>
      <c r="B5105">
        <v>238.870361</v>
      </c>
    </row>
    <row r="5106" spans="1:2">
      <c r="A5106" s="31">
        <v>40494</v>
      </c>
      <c r="B5106">
        <v>233.310242</v>
      </c>
    </row>
    <row r="5107" spans="1:2">
      <c r="A5107" s="31">
        <v>40497</v>
      </c>
      <c r="B5107">
        <v>234.424133</v>
      </c>
    </row>
    <row r="5108" spans="1:2">
      <c r="A5108" s="31">
        <v>40498</v>
      </c>
      <c r="B5108">
        <v>225.690796</v>
      </c>
    </row>
    <row r="5109" spans="1:2">
      <c r="A5109" s="31">
        <v>40500</v>
      </c>
      <c r="B5109">
        <v>230.408493</v>
      </c>
    </row>
    <row r="5110" spans="1:2">
      <c r="A5110" s="31">
        <v>40501</v>
      </c>
      <c r="B5110">
        <v>222.592484</v>
      </c>
    </row>
    <row r="5111" spans="1:2">
      <c r="A5111" s="31">
        <v>40504</v>
      </c>
      <c r="B5111">
        <v>229.837479</v>
      </c>
    </row>
    <row r="5112" spans="1:2">
      <c r="A5112" s="31">
        <v>40505</v>
      </c>
      <c r="B5112">
        <v>227.179092</v>
      </c>
    </row>
    <row r="5113" spans="1:2">
      <c r="A5113" s="31">
        <v>40506</v>
      </c>
      <c r="B5113">
        <v>228.18071</v>
      </c>
    </row>
    <row r="5114" spans="1:2">
      <c r="A5114" s="31">
        <v>40507</v>
      </c>
      <c r="B5114">
        <v>225.737595</v>
      </c>
    </row>
    <row r="5115" spans="1:2">
      <c r="A5115" s="31">
        <v>40508</v>
      </c>
      <c r="B5115">
        <v>218.370895</v>
      </c>
    </row>
    <row r="5116" spans="1:2">
      <c r="A5116" s="31">
        <v>40511</v>
      </c>
      <c r="B5116">
        <v>222.030869</v>
      </c>
    </row>
    <row r="5117" spans="1:2">
      <c r="A5117" s="31">
        <v>40512</v>
      </c>
      <c r="B5117">
        <v>231.194748</v>
      </c>
    </row>
    <row r="5118" spans="1:2">
      <c r="A5118" s="31">
        <v>40513</v>
      </c>
      <c r="B5118">
        <v>240.892242</v>
      </c>
    </row>
    <row r="5119" spans="1:2">
      <c r="A5119" s="31">
        <v>40514</v>
      </c>
      <c r="B5119">
        <v>247.145035</v>
      </c>
    </row>
    <row r="5120" spans="1:2">
      <c r="A5120" s="31">
        <v>40515</v>
      </c>
      <c r="B5120">
        <v>246.124756</v>
      </c>
    </row>
    <row r="5121" spans="1:2">
      <c r="A5121" s="31">
        <v>40518</v>
      </c>
      <c r="B5121">
        <v>254.20285</v>
      </c>
    </row>
    <row r="5122" spans="1:2">
      <c r="A5122" s="31">
        <v>40519</v>
      </c>
      <c r="B5122">
        <v>249.999985</v>
      </c>
    </row>
    <row r="5123" spans="1:2">
      <c r="A5123" s="31">
        <v>40520</v>
      </c>
      <c r="B5123">
        <v>250.131058</v>
      </c>
    </row>
    <row r="5124" spans="1:2">
      <c r="A5124" s="31">
        <v>40521</v>
      </c>
      <c r="B5124">
        <v>238.477234</v>
      </c>
    </row>
    <row r="5125" spans="1:2">
      <c r="A5125" s="31">
        <v>40522</v>
      </c>
      <c r="B5125">
        <v>233.562988</v>
      </c>
    </row>
    <row r="5126" spans="1:2">
      <c r="A5126" s="31">
        <v>40525</v>
      </c>
      <c r="B5126">
        <v>239.104401</v>
      </c>
    </row>
    <row r="5127" spans="1:2">
      <c r="A5127" s="31">
        <v>40526</v>
      </c>
      <c r="B5127">
        <v>244.486664</v>
      </c>
    </row>
    <row r="5128" spans="1:2">
      <c r="A5128" s="31">
        <v>40527</v>
      </c>
      <c r="B5128">
        <v>247.659866</v>
      </c>
    </row>
    <row r="5129" spans="1:2">
      <c r="A5129" s="31">
        <v>40528</v>
      </c>
      <c r="B5129">
        <v>252.171616</v>
      </c>
    </row>
    <row r="5130" spans="1:2">
      <c r="A5130" s="31">
        <v>40532</v>
      </c>
      <c r="B5130">
        <v>252.920486</v>
      </c>
    </row>
    <row r="5131" spans="1:2">
      <c r="A5131" s="31">
        <v>40533</v>
      </c>
      <c r="B5131">
        <v>252.733231</v>
      </c>
    </row>
    <row r="5132" spans="1:2">
      <c r="A5132" s="31">
        <v>40534</v>
      </c>
      <c r="B5132">
        <v>255.569519</v>
      </c>
    </row>
    <row r="5133" spans="1:2">
      <c r="A5133" s="31">
        <v>40535</v>
      </c>
      <c r="B5133">
        <v>253.248062</v>
      </c>
    </row>
    <row r="5134" spans="1:2">
      <c r="A5134" s="31">
        <v>40536</v>
      </c>
      <c r="B5134">
        <v>244.524124</v>
      </c>
    </row>
    <row r="5135" spans="1:2">
      <c r="A5135" s="31">
        <v>40539</v>
      </c>
      <c r="B5135">
        <v>243.57869</v>
      </c>
    </row>
    <row r="5136" spans="1:2">
      <c r="A5136" s="31">
        <v>40540</v>
      </c>
      <c r="B5136">
        <v>237.550552</v>
      </c>
    </row>
    <row r="5137" spans="1:2">
      <c r="A5137" s="31">
        <v>40541</v>
      </c>
      <c r="B5137">
        <v>238.477234</v>
      </c>
    </row>
    <row r="5138" spans="1:2">
      <c r="A5138" s="31">
        <v>40542</v>
      </c>
      <c r="B5138">
        <v>243.400833</v>
      </c>
    </row>
    <row r="5139" spans="1:2">
      <c r="A5139" s="31">
        <v>40543</v>
      </c>
      <c r="B5139">
        <v>244.935944</v>
      </c>
    </row>
    <row r="5140" spans="1:2">
      <c r="A5140" s="31">
        <v>40546</v>
      </c>
      <c r="B5140">
        <v>244.954697</v>
      </c>
    </row>
    <row r="5141" spans="1:2">
      <c r="A5141" s="31">
        <v>40547</v>
      </c>
      <c r="B5141">
        <v>243.073212</v>
      </c>
    </row>
    <row r="5142" spans="1:2">
      <c r="A5142" s="31">
        <v>40548</v>
      </c>
      <c r="B5142">
        <v>240.152756</v>
      </c>
    </row>
    <row r="5143" spans="1:2">
      <c r="A5143" s="31">
        <v>40549</v>
      </c>
      <c r="B5143">
        <v>236.071594</v>
      </c>
    </row>
    <row r="5144" spans="1:2">
      <c r="A5144" s="31">
        <v>40550</v>
      </c>
      <c r="B5144">
        <v>222.817123</v>
      </c>
    </row>
    <row r="5145" spans="1:2">
      <c r="A5145" s="31">
        <v>40553</v>
      </c>
      <c r="B5145">
        <v>220.28981</v>
      </c>
    </row>
    <row r="5146" spans="1:2">
      <c r="A5146" s="31">
        <v>40554</v>
      </c>
      <c r="B5146">
        <v>216.798355</v>
      </c>
    </row>
    <row r="5147" spans="1:2">
      <c r="A5147" s="31">
        <v>40555</v>
      </c>
      <c r="B5147">
        <v>228.021561</v>
      </c>
    </row>
    <row r="5148" spans="1:2">
      <c r="A5148" s="31">
        <v>40556</v>
      </c>
      <c r="B5148">
        <v>231.5224</v>
      </c>
    </row>
    <row r="5149" spans="1:2">
      <c r="A5149" s="31">
        <v>40557</v>
      </c>
      <c r="B5149">
        <v>221.356903</v>
      </c>
    </row>
    <row r="5150" spans="1:2">
      <c r="A5150" s="31">
        <v>40560</v>
      </c>
      <c r="B5150">
        <v>220.692307</v>
      </c>
    </row>
    <row r="5151" spans="1:2">
      <c r="A5151" s="31">
        <v>40561</v>
      </c>
      <c r="B5151">
        <v>224.567566</v>
      </c>
    </row>
    <row r="5152" spans="1:2">
      <c r="A5152" s="31">
        <v>40562</v>
      </c>
      <c r="B5152">
        <v>223.294495</v>
      </c>
    </row>
    <row r="5153" spans="1:2">
      <c r="A5153" s="31">
        <v>40563</v>
      </c>
      <c r="B5153">
        <v>223.659576</v>
      </c>
    </row>
    <row r="5154" spans="1:2">
      <c r="A5154" s="31">
        <v>40564</v>
      </c>
      <c r="B5154">
        <v>222.292969</v>
      </c>
    </row>
    <row r="5155" spans="1:2">
      <c r="A5155" s="31">
        <v>40567</v>
      </c>
      <c r="B5155">
        <v>222.461426</v>
      </c>
    </row>
    <row r="5156" spans="1:2">
      <c r="A5156" s="31">
        <v>40568</v>
      </c>
      <c r="B5156">
        <v>218.286667</v>
      </c>
    </row>
    <row r="5157" spans="1:2">
      <c r="A5157" s="31">
        <v>40570</v>
      </c>
      <c r="B5157">
        <v>223.874863</v>
      </c>
    </row>
    <row r="5158" spans="1:2">
      <c r="A5158" s="31">
        <v>40571</v>
      </c>
      <c r="B5158">
        <v>215.347443</v>
      </c>
    </row>
    <row r="5159" spans="1:2">
      <c r="A5159" s="31">
        <v>40574</v>
      </c>
      <c r="B5159">
        <v>214.739029</v>
      </c>
    </row>
    <row r="5160" spans="1:2">
      <c r="A5160" s="31">
        <v>40575</v>
      </c>
      <c r="B5160">
        <v>200.136673</v>
      </c>
    </row>
    <row r="5161" spans="1:2">
      <c r="A5161" s="31">
        <v>40576</v>
      </c>
      <c r="B5161">
        <v>208.598557</v>
      </c>
    </row>
    <row r="5162" spans="1:2">
      <c r="A5162" s="31">
        <v>40577</v>
      </c>
      <c r="B5162">
        <v>216.564316</v>
      </c>
    </row>
    <row r="5163" spans="1:2">
      <c r="A5163" s="31">
        <v>40578</v>
      </c>
      <c r="B5163">
        <v>215.450424</v>
      </c>
    </row>
    <row r="5164" spans="1:2">
      <c r="A5164" s="31">
        <v>40581</v>
      </c>
      <c r="B5164">
        <v>214.607986</v>
      </c>
    </row>
    <row r="5165" spans="1:2">
      <c r="A5165" s="31">
        <v>40582</v>
      </c>
      <c r="B5165">
        <v>208.224136</v>
      </c>
    </row>
    <row r="5166" spans="1:2">
      <c r="A5166" s="31">
        <v>40583</v>
      </c>
      <c r="B5166">
        <v>200.988464</v>
      </c>
    </row>
    <row r="5167" spans="1:2">
      <c r="A5167" s="31">
        <v>40584</v>
      </c>
      <c r="B5167">
        <v>206.398819</v>
      </c>
    </row>
    <row r="5168" spans="1:2">
      <c r="A5168" s="31">
        <v>40585</v>
      </c>
      <c r="B5168">
        <v>213.924667</v>
      </c>
    </row>
    <row r="5169" spans="1:2">
      <c r="A5169" s="31">
        <v>40588</v>
      </c>
      <c r="B5169">
        <v>226.383469</v>
      </c>
    </row>
    <row r="5170" spans="1:2">
      <c r="A5170" s="31">
        <v>40589</v>
      </c>
      <c r="B5170">
        <v>231.644089</v>
      </c>
    </row>
    <row r="5171" spans="1:2">
      <c r="A5171" s="31">
        <v>40590</v>
      </c>
      <c r="B5171">
        <v>231.849991</v>
      </c>
    </row>
    <row r="5172" spans="1:2">
      <c r="A5172" s="31">
        <v>40591</v>
      </c>
      <c r="B5172">
        <v>233.750198</v>
      </c>
    </row>
    <row r="5173" spans="1:2">
      <c r="A5173" s="31">
        <v>40592</v>
      </c>
      <c r="B5173">
        <v>225.690796</v>
      </c>
    </row>
    <row r="5174" spans="1:2">
      <c r="A5174" s="31">
        <v>40595</v>
      </c>
      <c r="B5174">
        <v>217.491013</v>
      </c>
    </row>
    <row r="5175" spans="1:2">
      <c r="A5175" s="31">
        <v>40596</v>
      </c>
      <c r="B5175">
        <v>212.829498</v>
      </c>
    </row>
    <row r="5176" spans="1:2">
      <c r="A5176" s="31">
        <v>40597</v>
      </c>
      <c r="B5176">
        <v>214.149323</v>
      </c>
    </row>
    <row r="5177" spans="1:2">
      <c r="A5177" s="31">
        <v>40598</v>
      </c>
      <c r="B5177">
        <v>197.394012</v>
      </c>
    </row>
    <row r="5178" spans="1:2">
      <c r="A5178" s="31">
        <v>40599</v>
      </c>
      <c r="B5178">
        <v>207.93396</v>
      </c>
    </row>
    <row r="5179" spans="1:2">
      <c r="A5179" s="31">
        <v>40602</v>
      </c>
      <c r="B5179">
        <v>202.701462</v>
      </c>
    </row>
    <row r="5180" spans="1:2">
      <c r="A5180" s="31">
        <v>40603</v>
      </c>
      <c r="B5180">
        <v>213.765549</v>
      </c>
    </row>
    <row r="5181" spans="1:2">
      <c r="A5181" s="31">
        <v>40605</v>
      </c>
      <c r="B5181">
        <v>220.252335</v>
      </c>
    </row>
    <row r="5182" spans="1:2">
      <c r="A5182" s="31">
        <v>40606</v>
      </c>
      <c r="B5182">
        <v>220.111984</v>
      </c>
    </row>
    <row r="5183" spans="1:2">
      <c r="A5183" s="31">
        <v>40609</v>
      </c>
      <c r="B5183">
        <v>211.163315</v>
      </c>
    </row>
    <row r="5184" spans="1:2">
      <c r="A5184" s="31">
        <v>40610</v>
      </c>
      <c r="B5184">
        <v>217.565903</v>
      </c>
    </row>
    <row r="5185" spans="1:2">
      <c r="A5185" s="31">
        <v>40611</v>
      </c>
      <c r="B5185">
        <v>217.781174</v>
      </c>
    </row>
    <row r="5186" spans="1:2">
      <c r="A5186" s="31">
        <v>40612</v>
      </c>
      <c r="B5186">
        <v>218.099442</v>
      </c>
    </row>
    <row r="5187" spans="1:2">
      <c r="A5187" s="31">
        <v>40613</v>
      </c>
      <c r="B5187">
        <v>217.650131</v>
      </c>
    </row>
    <row r="5188" spans="1:2">
      <c r="A5188" s="31">
        <v>40616</v>
      </c>
      <c r="B5188">
        <v>220.121307</v>
      </c>
    </row>
    <row r="5189" spans="1:2">
      <c r="A5189" s="31">
        <v>40617</v>
      </c>
      <c r="B5189">
        <v>213.812347</v>
      </c>
    </row>
    <row r="5190" spans="1:2">
      <c r="A5190" s="31">
        <v>40618</v>
      </c>
      <c r="B5190">
        <v>218.380249</v>
      </c>
    </row>
    <row r="5191" spans="1:2">
      <c r="A5191" s="31">
        <v>40619</v>
      </c>
      <c r="B5191">
        <v>213.409836</v>
      </c>
    </row>
    <row r="5192" spans="1:2">
      <c r="A5192" s="31">
        <v>40620</v>
      </c>
      <c r="B5192">
        <v>209.197601</v>
      </c>
    </row>
    <row r="5193" spans="1:2">
      <c r="A5193" s="31">
        <v>40623</v>
      </c>
      <c r="B5193">
        <v>209.899658</v>
      </c>
    </row>
    <row r="5194" spans="1:2">
      <c r="A5194" s="31">
        <v>40624</v>
      </c>
      <c r="B5194">
        <v>212.689072</v>
      </c>
    </row>
    <row r="5195" spans="1:2">
      <c r="A5195" s="31">
        <v>40625</v>
      </c>
      <c r="B5195">
        <v>212.838867</v>
      </c>
    </row>
    <row r="5196" spans="1:2">
      <c r="A5196" s="31">
        <v>40626</v>
      </c>
      <c r="B5196">
        <v>216.657913</v>
      </c>
    </row>
    <row r="5197" spans="1:2">
      <c r="A5197" s="31">
        <v>40627</v>
      </c>
      <c r="B5197">
        <v>221.628342</v>
      </c>
    </row>
    <row r="5198" spans="1:2">
      <c r="A5198" s="31">
        <v>40630</v>
      </c>
      <c r="B5198">
        <v>229.144821</v>
      </c>
    </row>
    <row r="5199" spans="1:2">
      <c r="A5199" s="31">
        <v>40631</v>
      </c>
      <c r="B5199">
        <v>232.037231</v>
      </c>
    </row>
    <row r="5200" spans="1:2">
      <c r="A5200" s="31">
        <v>40632</v>
      </c>
      <c r="B5200">
        <v>233.825073</v>
      </c>
    </row>
    <row r="5201" spans="1:2">
      <c r="A5201" s="31">
        <v>40633</v>
      </c>
      <c r="B5201">
        <v>233.7034</v>
      </c>
    </row>
    <row r="5202" spans="1:2">
      <c r="A5202" s="31">
        <v>40634</v>
      </c>
      <c r="B5202">
        <v>232.477158</v>
      </c>
    </row>
    <row r="5203" spans="1:2">
      <c r="A5203" s="31">
        <v>40637</v>
      </c>
      <c r="B5203">
        <v>234.798553</v>
      </c>
    </row>
    <row r="5204" spans="1:2">
      <c r="A5204" s="31">
        <v>40638</v>
      </c>
      <c r="B5204">
        <v>239.694107</v>
      </c>
    </row>
    <row r="5205" spans="1:2">
      <c r="A5205" s="31">
        <v>40639</v>
      </c>
      <c r="B5205">
        <v>243.129379</v>
      </c>
    </row>
    <row r="5206" spans="1:2">
      <c r="A5206" s="31">
        <v>40640</v>
      </c>
      <c r="B5206">
        <v>241.669189</v>
      </c>
    </row>
    <row r="5207" spans="1:2">
      <c r="A5207" s="31">
        <v>40641</v>
      </c>
      <c r="B5207">
        <v>234.630096</v>
      </c>
    </row>
    <row r="5208" spans="1:2">
      <c r="A5208" s="31">
        <v>40644</v>
      </c>
      <c r="B5208">
        <v>228.311737</v>
      </c>
    </row>
    <row r="5209" spans="1:2">
      <c r="A5209" s="31">
        <v>40646</v>
      </c>
      <c r="B5209">
        <v>233.796997</v>
      </c>
    </row>
    <row r="5210" spans="1:2">
      <c r="A5210" s="31">
        <v>40648</v>
      </c>
      <c r="B5210">
        <v>231.363251</v>
      </c>
    </row>
    <row r="5211" spans="1:2">
      <c r="A5211" s="31">
        <v>40651</v>
      </c>
      <c r="B5211">
        <v>225.746979</v>
      </c>
    </row>
    <row r="5212" spans="1:2">
      <c r="A5212" s="31">
        <v>40652</v>
      </c>
      <c r="B5212">
        <v>224.895142</v>
      </c>
    </row>
    <row r="5213" spans="1:2">
      <c r="A5213" s="31">
        <v>40653</v>
      </c>
      <c r="B5213">
        <v>234.33989</v>
      </c>
    </row>
    <row r="5214" spans="1:2">
      <c r="A5214" s="31">
        <v>40654</v>
      </c>
      <c r="B5214">
        <v>232.842209</v>
      </c>
    </row>
    <row r="5215" spans="1:2">
      <c r="A5215" s="31">
        <v>40658</v>
      </c>
      <c r="B5215">
        <v>232.617584</v>
      </c>
    </row>
    <row r="5216" spans="1:2">
      <c r="A5216" s="31">
        <v>40659</v>
      </c>
      <c r="B5216">
        <v>236.127762</v>
      </c>
    </row>
    <row r="5217" spans="1:2">
      <c r="A5217" s="31">
        <v>40660</v>
      </c>
      <c r="B5217">
        <v>233.918671</v>
      </c>
    </row>
    <row r="5218" spans="1:2">
      <c r="A5218" s="31">
        <v>40661</v>
      </c>
      <c r="B5218">
        <v>230.698685</v>
      </c>
    </row>
    <row r="5219" spans="1:2">
      <c r="A5219" s="31">
        <v>40662</v>
      </c>
      <c r="B5219">
        <v>231.550461</v>
      </c>
    </row>
    <row r="5220" spans="1:2">
      <c r="A5220" s="31">
        <v>40665</v>
      </c>
      <c r="B5220">
        <v>229.397552</v>
      </c>
    </row>
    <row r="5221" spans="1:2">
      <c r="A5221" s="31">
        <v>40666</v>
      </c>
      <c r="B5221">
        <v>217.743759</v>
      </c>
    </row>
    <row r="5222" spans="1:2">
      <c r="A5222" s="31">
        <v>40667</v>
      </c>
      <c r="B5222">
        <v>217.032349</v>
      </c>
    </row>
    <row r="5223" spans="1:2">
      <c r="A5223" s="31">
        <v>40668</v>
      </c>
      <c r="B5223">
        <v>212.885651</v>
      </c>
    </row>
    <row r="5224" spans="1:2">
      <c r="A5224" s="31">
        <v>40669</v>
      </c>
      <c r="B5224">
        <v>224.642426</v>
      </c>
    </row>
    <row r="5225" spans="1:2">
      <c r="A5225" s="31">
        <v>40672</v>
      </c>
      <c r="B5225">
        <v>220.317871</v>
      </c>
    </row>
    <row r="5226" spans="1:2">
      <c r="A5226" s="31">
        <v>40673</v>
      </c>
      <c r="B5226">
        <v>222.077652</v>
      </c>
    </row>
    <row r="5227" spans="1:2">
      <c r="A5227" s="31">
        <v>40674</v>
      </c>
      <c r="B5227">
        <v>226.832764</v>
      </c>
    </row>
    <row r="5228" spans="1:2">
      <c r="A5228" s="31">
        <v>40675</v>
      </c>
      <c r="B5228">
        <v>222.218079</v>
      </c>
    </row>
    <row r="5229" spans="1:2">
      <c r="A5229" s="31">
        <v>40676</v>
      </c>
      <c r="B5229">
        <v>226.720444</v>
      </c>
    </row>
    <row r="5230" spans="1:2">
      <c r="A5230" s="31">
        <v>40679</v>
      </c>
      <c r="B5230">
        <v>227.600357</v>
      </c>
    </row>
    <row r="5231" spans="1:2">
      <c r="A5231" s="31">
        <v>40680</v>
      </c>
      <c r="B5231">
        <v>222.592484</v>
      </c>
    </row>
    <row r="5232" spans="1:2">
      <c r="A5232" s="31">
        <v>40681</v>
      </c>
      <c r="B5232">
        <v>215.132172</v>
      </c>
    </row>
    <row r="5233" spans="1:2">
      <c r="A5233" s="31">
        <v>40682</v>
      </c>
      <c r="B5233">
        <v>215.450424</v>
      </c>
    </row>
    <row r="5234" spans="1:2">
      <c r="A5234" s="31">
        <v>40683</v>
      </c>
      <c r="B5234">
        <v>218.782761</v>
      </c>
    </row>
    <row r="5235" spans="1:2">
      <c r="A5235" s="31">
        <v>40686</v>
      </c>
      <c r="B5235">
        <v>211.444138</v>
      </c>
    </row>
    <row r="5236" spans="1:2">
      <c r="A5236" s="31">
        <v>40687</v>
      </c>
      <c r="B5236">
        <v>210.021332</v>
      </c>
    </row>
    <row r="5237" spans="1:2">
      <c r="A5237" s="31">
        <v>40688</v>
      </c>
      <c r="B5237">
        <v>212.258499</v>
      </c>
    </row>
    <row r="5238" spans="1:2">
      <c r="A5238" s="31">
        <v>40689</v>
      </c>
      <c r="B5238">
        <v>217.612717</v>
      </c>
    </row>
    <row r="5239" spans="1:2">
      <c r="A5239" s="31">
        <v>40690</v>
      </c>
      <c r="B5239">
        <v>203.843414</v>
      </c>
    </row>
    <row r="5240" spans="1:2">
      <c r="A5240" s="31">
        <v>40693</v>
      </c>
      <c r="B5240">
        <v>201.690491</v>
      </c>
    </row>
    <row r="5241" spans="1:2">
      <c r="A5241" s="31">
        <v>40694</v>
      </c>
      <c r="B5241">
        <v>205.050934</v>
      </c>
    </row>
    <row r="5242" spans="1:2">
      <c r="A5242" s="31">
        <v>40695</v>
      </c>
      <c r="B5242">
        <v>202.167892</v>
      </c>
    </row>
    <row r="5243" spans="1:2">
      <c r="A5243" s="31">
        <v>40696</v>
      </c>
      <c r="B5243">
        <v>196.233353</v>
      </c>
    </row>
    <row r="5244" spans="1:2">
      <c r="A5244" s="31">
        <v>40697</v>
      </c>
      <c r="B5244">
        <v>191.665436</v>
      </c>
    </row>
    <row r="5245" spans="1:2">
      <c r="A5245" s="31">
        <v>40700</v>
      </c>
      <c r="B5245">
        <v>191.646683</v>
      </c>
    </row>
    <row r="5246" spans="1:2">
      <c r="A5246" s="31">
        <v>40701</v>
      </c>
      <c r="B5246">
        <v>192.301926</v>
      </c>
    </row>
    <row r="5247" spans="1:2">
      <c r="A5247" s="31">
        <v>40702</v>
      </c>
      <c r="B5247">
        <v>192.554657</v>
      </c>
    </row>
    <row r="5248" spans="1:2">
      <c r="A5248" s="31">
        <v>40703</v>
      </c>
      <c r="B5248">
        <v>191.169312</v>
      </c>
    </row>
    <row r="5249" spans="1:2">
      <c r="A5249" s="31">
        <v>40704</v>
      </c>
      <c r="B5249">
        <v>190.879135</v>
      </c>
    </row>
    <row r="5250" spans="1:2">
      <c r="A5250" s="31">
        <v>40707</v>
      </c>
      <c r="B5250">
        <v>189.138092</v>
      </c>
    </row>
    <row r="5251" spans="1:2">
      <c r="A5251" s="31">
        <v>40708</v>
      </c>
      <c r="B5251">
        <v>184.214478</v>
      </c>
    </row>
    <row r="5252" spans="1:2">
      <c r="A5252" s="31">
        <v>40709</v>
      </c>
      <c r="B5252">
        <v>186.114639</v>
      </c>
    </row>
    <row r="5253" spans="1:2">
      <c r="A5253" s="31">
        <v>40710</v>
      </c>
      <c r="B5253">
        <v>184.148972</v>
      </c>
    </row>
    <row r="5254" spans="1:2">
      <c r="A5254" s="31">
        <v>40711</v>
      </c>
      <c r="B5254">
        <v>183.643494</v>
      </c>
    </row>
    <row r="5255" spans="1:2">
      <c r="A5255" s="31">
        <v>40714</v>
      </c>
      <c r="B5255">
        <v>174.292343</v>
      </c>
    </row>
    <row r="5256" spans="1:2">
      <c r="A5256" s="31">
        <v>40715</v>
      </c>
      <c r="B5256">
        <v>175.265839</v>
      </c>
    </row>
    <row r="5257" spans="1:2">
      <c r="A5257" s="31">
        <v>40716</v>
      </c>
      <c r="B5257">
        <v>175.209702</v>
      </c>
    </row>
    <row r="5258" spans="1:2">
      <c r="A5258" s="31">
        <v>40717</v>
      </c>
      <c r="B5258">
        <v>176.913269</v>
      </c>
    </row>
    <row r="5259" spans="1:2">
      <c r="A5259" s="31">
        <v>40718</v>
      </c>
      <c r="B5259">
        <v>180.92894</v>
      </c>
    </row>
    <row r="5260" spans="1:2">
      <c r="A5260" s="31">
        <v>40721</v>
      </c>
      <c r="B5260">
        <v>183.044373</v>
      </c>
    </row>
    <row r="5261" spans="1:2">
      <c r="A5261" s="31">
        <v>40722</v>
      </c>
      <c r="B5261">
        <v>184.345505</v>
      </c>
    </row>
    <row r="5262" spans="1:2">
      <c r="A5262" s="31">
        <v>40723</v>
      </c>
      <c r="B5262">
        <v>186.676285</v>
      </c>
    </row>
    <row r="5263" spans="1:2">
      <c r="A5263" s="31">
        <v>40724</v>
      </c>
      <c r="B5263">
        <v>186.124008</v>
      </c>
    </row>
    <row r="5264" spans="1:2">
      <c r="A5264" s="31">
        <v>40725</v>
      </c>
      <c r="B5264">
        <v>186.217606</v>
      </c>
    </row>
    <row r="5265" spans="1:2">
      <c r="A5265" s="31">
        <v>40728</v>
      </c>
      <c r="B5265">
        <v>189.390823</v>
      </c>
    </row>
    <row r="5266" spans="1:2">
      <c r="A5266" s="31">
        <v>40729</v>
      </c>
      <c r="B5266">
        <v>190.195816</v>
      </c>
    </row>
    <row r="5267" spans="1:2">
      <c r="A5267" s="31">
        <v>40730</v>
      </c>
      <c r="B5267">
        <v>193.855804</v>
      </c>
    </row>
    <row r="5268" spans="1:2">
      <c r="A5268" s="31">
        <v>40731</v>
      </c>
      <c r="B5268">
        <v>197.590607</v>
      </c>
    </row>
    <row r="5269" spans="1:2">
      <c r="A5269" s="31">
        <v>40732</v>
      </c>
      <c r="B5269">
        <v>197.319138</v>
      </c>
    </row>
    <row r="5270" spans="1:2">
      <c r="A5270" s="31">
        <v>40735</v>
      </c>
      <c r="B5270">
        <v>197.103851</v>
      </c>
    </row>
    <row r="5271" spans="1:2">
      <c r="A5271" s="31">
        <v>40736</v>
      </c>
      <c r="B5271">
        <v>191.871353</v>
      </c>
    </row>
    <row r="5272" spans="1:2">
      <c r="A5272" s="31">
        <v>40737</v>
      </c>
      <c r="B5272">
        <v>195.76532</v>
      </c>
    </row>
    <row r="5273" spans="1:2">
      <c r="A5273" s="31">
        <v>40738</v>
      </c>
      <c r="B5273">
        <v>199.958801</v>
      </c>
    </row>
    <row r="5274" spans="1:2">
      <c r="A5274" s="31">
        <v>40739</v>
      </c>
      <c r="B5274">
        <v>193.397095</v>
      </c>
    </row>
    <row r="5275" spans="1:2">
      <c r="A5275" s="31">
        <v>40742</v>
      </c>
      <c r="B5275">
        <v>189.98053</v>
      </c>
    </row>
    <row r="5276" spans="1:2">
      <c r="A5276" s="31">
        <v>40743</v>
      </c>
      <c r="B5276">
        <v>187.908493</v>
      </c>
    </row>
    <row r="5277" spans="1:2">
      <c r="A5277" s="31">
        <v>40744</v>
      </c>
      <c r="B5277">
        <v>185.02478</v>
      </c>
    </row>
    <row r="5278" spans="1:2">
      <c r="A5278" s="31">
        <v>40745</v>
      </c>
      <c r="B5278">
        <v>186.581207</v>
      </c>
    </row>
    <row r="5279" spans="1:2">
      <c r="A5279" s="31">
        <v>40746</v>
      </c>
      <c r="B5279">
        <v>190.391113</v>
      </c>
    </row>
    <row r="5280" spans="1:2">
      <c r="A5280" s="31">
        <v>40749</v>
      </c>
      <c r="B5280">
        <v>192.195816</v>
      </c>
    </row>
    <row r="5281" spans="1:2">
      <c r="A5281" s="31">
        <v>40750</v>
      </c>
      <c r="B5281">
        <v>185.826859</v>
      </c>
    </row>
    <row r="5282" spans="1:2">
      <c r="A5282" s="31">
        <v>40751</v>
      </c>
      <c r="B5282">
        <v>182.895401</v>
      </c>
    </row>
    <row r="5283" spans="1:2">
      <c r="A5283" s="31">
        <v>40752</v>
      </c>
      <c r="B5283">
        <v>181.558594</v>
      </c>
    </row>
    <row r="5284" spans="1:2">
      <c r="A5284" s="31">
        <v>40753</v>
      </c>
      <c r="B5284">
        <v>181.062057</v>
      </c>
    </row>
    <row r="5285" spans="1:2">
      <c r="A5285" s="31">
        <v>40756</v>
      </c>
      <c r="B5285">
        <v>183.621109</v>
      </c>
    </row>
    <row r="5286" spans="1:2">
      <c r="A5286" s="31">
        <v>40757</v>
      </c>
      <c r="B5286">
        <v>182.647171</v>
      </c>
    </row>
    <row r="5287" spans="1:2">
      <c r="A5287" s="31">
        <v>40758</v>
      </c>
      <c r="B5287">
        <v>177.252136</v>
      </c>
    </row>
    <row r="5288" spans="1:2">
      <c r="A5288" s="31">
        <v>40759</v>
      </c>
      <c r="B5288">
        <v>174.540314</v>
      </c>
    </row>
    <row r="5289" spans="1:2">
      <c r="A5289" s="31">
        <v>40760</v>
      </c>
      <c r="B5289">
        <v>169.890121</v>
      </c>
    </row>
    <row r="5290" spans="1:2">
      <c r="A5290" s="31">
        <v>40763</v>
      </c>
      <c r="B5290">
        <v>158.068863</v>
      </c>
    </row>
    <row r="5291" spans="1:2">
      <c r="A5291" s="31">
        <v>40764</v>
      </c>
      <c r="B5291">
        <v>151.642593</v>
      </c>
    </row>
    <row r="5292" spans="1:2">
      <c r="A5292" s="31">
        <v>40765</v>
      </c>
      <c r="B5292">
        <v>161.219894</v>
      </c>
    </row>
    <row r="5293" spans="1:2">
      <c r="A5293" s="31">
        <v>40766</v>
      </c>
      <c r="B5293">
        <v>162.136581</v>
      </c>
    </row>
    <row r="5294" spans="1:2">
      <c r="A5294" s="31">
        <v>40767</v>
      </c>
      <c r="B5294">
        <v>152.77887</v>
      </c>
    </row>
    <row r="5295" spans="1:2">
      <c r="A5295" s="31">
        <v>40771</v>
      </c>
      <c r="B5295">
        <v>153.07489</v>
      </c>
    </row>
    <row r="5296" spans="1:2">
      <c r="A5296" s="31">
        <v>40772</v>
      </c>
      <c r="B5296">
        <v>148.739792</v>
      </c>
    </row>
    <row r="5297" spans="1:2">
      <c r="A5297" s="31">
        <v>40773</v>
      </c>
      <c r="B5297">
        <v>143.621689</v>
      </c>
    </row>
    <row r="5298" spans="1:2">
      <c r="A5298" s="31">
        <v>40774</v>
      </c>
      <c r="B5298">
        <v>136.040039</v>
      </c>
    </row>
    <row r="5299" spans="1:2">
      <c r="A5299" s="31">
        <v>40777</v>
      </c>
      <c r="B5299">
        <v>140.747543</v>
      </c>
    </row>
    <row r="5300" spans="1:2">
      <c r="A5300" s="31">
        <v>40778</v>
      </c>
      <c r="B5300">
        <v>138.952393</v>
      </c>
    </row>
    <row r="5301" spans="1:2">
      <c r="A5301" s="31">
        <v>40779</v>
      </c>
      <c r="B5301">
        <v>133.824722</v>
      </c>
    </row>
    <row r="5302" spans="1:2">
      <c r="A5302" s="31">
        <v>40780</v>
      </c>
      <c r="B5302">
        <v>136.402878</v>
      </c>
    </row>
    <row r="5303" spans="1:2">
      <c r="A5303" s="31">
        <v>40781</v>
      </c>
      <c r="B5303">
        <v>133.39505</v>
      </c>
    </row>
    <row r="5304" spans="1:2">
      <c r="A5304" s="31">
        <v>40784</v>
      </c>
      <c r="B5304">
        <v>139.534866</v>
      </c>
    </row>
    <row r="5305" spans="1:2">
      <c r="A5305" s="31">
        <v>40785</v>
      </c>
      <c r="B5305">
        <v>141.759705</v>
      </c>
    </row>
    <row r="5306" spans="1:2">
      <c r="A5306" s="31">
        <v>40788</v>
      </c>
      <c r="B5306">
        <v>144.137344</v>
      </c>
    </row>
    <row r="5307" spans="1:2">
      <c r="A5307" s="31">
        <v>40791</v>
      </c>
      <c r="B5307">
        <v>143.841339</v>
      </c>
    </row>
    <row r="5308" spans="1:2">
      <c r="A5308" s="31">
        <v>40792</v>
      </c>
      <c r="B5308">
        <v>146.247574</v>
      </c>
    </row>
    <row r="5309" spans="1:2">
      <c r="A5309" s="31">
        <v>40793</v>
      </c>
      <c r="B5309">
        <v>146.877792</v>
      </c>
    </row>
    <row r="5310" spans="1:2">
      <c r="A5310" s="31">
        <v>40794</v>
      </c>
      <c r="B5310">
        <v>150.993256</v>
      </c>
    </row>
    <row r="5311" spans="1:2">
      <c r="A5311" s="31">
        <v>40795</v>
      </c>
      <c r="B5311">
        <v>146.075714</v>
      </c>
    </row>
    <row r="5312" spans="1:2">
      <c r="A5312" s="31">
        <v>40798</v>
      </c>
      <c r="B5312">
        <v>139.744919</v>
      </c>
    </row>
    <row r="5313" spans="1:2">
      <c r="A5313" s="31">
        <v>40799</v>
      </c>
      <c r="B5313">
        <v>133.299591</v>
      </c>
    </row>
    <row r="5314" spans="1:2">
      <c r="A5314" s="31">
        <v>40800</v>
      </c>
      <c r="B5314">
        <v>136.06868</v>
      </c>
    </row>
    <row r="5315" spans="1:2">
      <c r="A5315" s="31">
        <v>40801</v>
      </c>
      <c r="B5315">
        <v>144.376022</v>
      </c>
    </row>
    <row r="5316" spans="1:2">
      <c r="A5316" s="31">
        <v>40802</v>
      </c>
      <c r="B5316">
        <v>154.54538</v>
      </c>
    </row>
    <row r="5317" spans="1:2">
      <c r="A5317" s="31">
        <v>40805</v>
      </c>
      <c r="B5317">
        <v>154.402176</v>
      </c>
    </row>
    <row r="5318" spans="1:2">
      <c r="A5318" s="31">
        <v>40806</v>
      </c>
      <c r="B5318">
        <v>158.699051</v>
      </c>
    </row>
    <row r="5319" spans="1:2">
      <c r="A5319" s="31">
        <v>40807</v>
      </c>
      <c r="B5319">
        <v>157.410004</v>
      </c>
    </row>
    <row r="5320" spans="1:2">
      <c r="A5320" s="31">
        <v>40808</v>
      </c>
      <c r="B5320">
        <v>147.670334</v>
      </c>
    </row>
    <row r="5321" spans="1:2">
      <c r="A5321" s="31">
        <v>40809</v>
      </c>
      <c r="B5321">
        <v>140.222351</v>
      </c>
    </row>
    <row r="5322" spans="1:2">
      <c r="A5322" s="31">
        <v>40812</v>
      </c>
      <c r="B5322">
        <v>140.126877</v>
      </c>
    </row>
    <row r="5323" spans="1:2">
      <c r="A5323" s="31">
        <v>40813</v>
      </c>
      <c r="B5323">
        <v>148.720688</v>
      </c>
    </row>
    <row r="5324" spans="1:2">
      <c r="A5324" s="31">
        <v>40814</v>
      </c>
      <c r="B5324">
        <v>149.007156</v>
      </c>
    </row>
    <row r="5325" spans="1:2">
      <c r="A5325" s="31">
        <v>40815</v>
      </c>
      <c r="B5325">
        <v>153.638245</v>
      </c>
    </row>
    <row r="5326" spans="1:2">
      <c r="A5326" s="31">
        <v>40816</v>
      </c>
      <c r="B5326">
        <v>149.007156</v>
      </c>
    </row>
    <row r="5327" spans="1:2">
      <c r="A5327" s="31">
        <v>40819</v>
      </c>
      <c r="B5327">
        <v>146.667725</v>
      </c>
    </row>
    <row r="5328" spans="1:2">
      <c r="A5328" s="31">
        <v>40820</v>
      </c>
      <c r="B5328">
        <v>140.079117</v>
      </c>
    </row>
    <row r="5329" spans="1:2">
      <c r="A5329" s="31">
        <v>40821</v>
      </c>
      <c r="B5329">
        <v>140.747543</v>
      </c>
    </row>
    <row r="5330" spans="1:2">
      <c r="A5330" s="31">
        <v>40823</v>
      </c>
      <c r="B5330">
        <v>151.967239</v>
      </c>
    </row>
    <row r="5331" spans="1:2">
      <c r="A5331" s="31">
        <v>40826</v>
      </c>
      <c r="B5331">
        <v>163.043701</v>
      </c>
    </row>
    <row r="5332" spans="1:2">
      <c r="A5332" s="31">
        <v>40827</v>
      </c>
      <c r="B5332">
        <v>168.772903</v>
      </c>
    </row>
    <row r="5333" spans="1:2">
      <c r="A5333" s="31">
        <v>40828</v>
      </c>
      <c r="B5333">
        <v>172.592377</v>
      </c>
    </row>
    <row r="5334" spans="1:2">
      <c r="A5334" s="31">
        <v>40829</v>
      </c>
      <c r="B5334">
        <v>167.913528</v>
      </c>
    </row>
    <row r="5335" spans="1:2">
      <c r="A5335" s="31">
        <v>40830</v>
      </c>
      <c r="B5335">
        <v>171.923981</v>
      </c>
    </row>
    <row r="5336" spans="1:2">
      <c r="A5336" s="31">
        <v>40833</v>
      </c>
      <c r="B5336">
        <v>179.610672</v>
      </c>
    </row>
    <row r="5337" spans="1:2">
      <c r="A5337" s="31">
        <v>40834</v>
      </c>
      <c r="B5337">
        <v>173.069809</v>
      </c>
    </row>
    <row r="5338" spans="1:2">
      <c r="A5338" s="31">
        <v>40835</v>
      </c>
      <c r="B5338">
        <v>178.512558</v>
      </c>
    </row>
    <row r="5339" spans="1:2">
      <c r="A5339" s="31">
        <v>40836</v>
      </c>
      <c r="B5339">
        <v>174.836319</v>
      </c>
    </row>
    <row r="5340" spans="1:2">
      <c r="A5340" s="31">
        <v>40837</v>
      </c>
      <c r="B5340">
        <v>170.109741</v>
      </c>
    </row>
    <row r="5341" spans="1:2">
      <c r="A5341" s="31">
        <v>40840</v>
      </c>
      <c r="B5341">
        <v>177.748672</v>
      </c>
    </row>
    <row r="5342" spans="1:2">
      <c r="A5342" s="31">
        <v>40841</v>
      </c>
      <c r="B5342">
        <v>183.143692</v>
      </c>
    </row>
    <row r="5343" spans="1:2">
      <c r="A5343" s="31">
        <v>40844</v>
      </c>
      <c r="B5343">
        <v>197.46669</v>
      </c>
    </row>
    <row r="5344" spans="1:2">
      <c r="A5344" s="31">
        <v>40847</v>
      </c>
      <c r="B5344">
        <v>189.49353</v>
      </c>
    </row>
    <row r="5345" spans="1:2">
      <c r="A5345" s="31">
        <v>40848</v>
      </c>
      <c r="B5345">
        <v>184.719223</v>
      </c>
    </row>
    <row r="5346" spans="1:2">
      <c r="A5346" s="31">
        <v>40849</v>
      </c>
      <c r="B5346">
        <v>183.43013</v>
      </c>
    </row>
    <row r="5347" spans="1:2">
      <c r="A5347" s="31">
        <v>40850</v>
      </c>
      <c r="B5347">
        <v>180.183594</v>
      </c>
    </row>
    <row r="5348" spans="1:2">
      <c r="A5348" s="31">
        <v>40851</v>
      </c>
      <c r="B5348">
        <v>179.610672</v>
      </c>
    </row>
    <row r="5349" spans="1:2">
      <c r="A5349" s="31">
        <v>40855</v>
      </c>
      <c r="B5349">
        <v>181.138474</v>
      </c>
    </row>
    <row r="5350" spans="1:2">
      <c r="A5350" s="31">
        <v>40856</v>
      </c>
      <c r="B5350">
        <v>176.411865</v>
      </c>
    </row>
    <row r="5351" spans="1:2">
      <c r="A5351" s="31">
        <v>40858</v>
      </c>
      <c r="B5351">
        <v>173.260803</v>
      </c>
    </row>
    <row r="5352" spans="1:2">
      <c r="A5352" s="31">
        <v>40861</v>
      </c>
      <c r="B5352">
        <v>169.775528</v>
      </c>
    </row>
    <row r="5353" spans="1:2">
      <c r="A5353" s="31">
        <v>40862</v>
      </c>
      <c r="B5353">
        <v>173.069809</v>
      </c>
    </row>
    <row r="5354" spans="1:2">
      <c r="A5354" s="31">
        <v>40863</v>
      </c>
      <c r="B5354">
        <v>174.072449</v>
      </c>
    </row>
    <row r="5355" spans="1:2">
      <c r="A5355" s="31">
        <v>40864</v>
      </c>
      <c r="B5355">
        <v>167.245117</v>
      </c>
    </row>
    <row r="5356" spans="1:2">
      <c r="A5356" s="31">
        <v>40865</v>
      </c>
      <c r="B5356">
        <v>162.614029</v>
      </c>
    </row>
    <row r="5357" spans="1:2">
      <c r="A5357" s="31">
        <v>40868</v>
      </c>
      <c r="B5357">
        <v>154.258911</v>
      </c>
    </row>
    <row r="5358" spans="1:2">
      <c r="A5358" s="31">
        <v>40869</v>
      </c>
      <c r="B5358">
        <v>164.666992</v>
      </c>
    </row>
    <row r="5359" spans="1:2">
      <c r="A5359" s="31">
        <v>40870</v>
      </c>
      <c r="B5359">
        <v>160.752029</v>
      </c>
    </row>
    <row r="5360" spans="1:2">
      <c r="A5360" s="31">
        <v>40871</v>
      </c>
      <c r="B5360">
        <v>165.239899</v>
      </c>
    </row>
    <row r="5361" spans="1:2">
      <c r="A5361" s="31">
        <v>40872</v>
      </c>
      <c r="B5361">
        <v>164.094055</v>
      </c>
    </row>
    <row r="5362" spans="1:2">
      <c r="A5362" s="31">
        <v>40875</v>
      </c>
      <c r="B5362">
        <v>173.642746</v>
      </c>
    </row>
    <row r="5363" spans="1:2">
      <c r="A5363" s="31">
        <v>40876</v>
      </c>
      <c r="B5363">
        <v>169.44133</v>
      </c>
    </row>
    <row r="5364" spans="1:2">
      <c r="A5364" s="31">
        <v>40877</v>
      </c>
      <c r="B5364">
        <v>165.00119</v>
      </c>
    </row>
    <row r="5365" spans="1:2">
      <c r="A5365" s="31">
        <v>40878</v>
      </c>
      <c r="B5365">
        <v>174.74086</v>
      </c>
    </row>
    <row r="5366" spans="1:2">
      <c r="A5366" s="31">
        <v>40879</v>
      </c>
      <c r="B5366">
        <v>183.239166</v>
      </c>
    </row>
    <row r="5367" spans="1:2">
      <c r="A5367" s="31">
        <v>40882</v>
      </c>
      <c r="B5367">
        <v>182.952698</v>
      </c>
    </row>
    <row r="5368" spans="1:2">
      <c r="A5368" s="31">
        <v>40884</v>
      </c>
      <c r="B5368">
        <v>182.761734</v>
      </c>
    </row>
    <row r="5369" spans="1:2">
      <c r="A5369" s="31">
        <v>40885</v>
      </c>
      <c r="B5369">
        <v>180.040359</v>
      </c>
    </row>
    <row r="5370" spans="1:2">
      <c r="A5370" s="31">
        <v>40886</v>
      </c>
      <c r="B5370">
        <v>174.74086</v>
      </c>
    </row>
    <row r="5371" spans="1:2">
      <c r="A5371" s="31">
        <v>40889</v>
      </c>
      <c r="B5371">
        <v>169.34584</v>
      </c>
    </row>
    <row r="5372" spans="1:2">
      <c r="A5372" s="31">
        <v>40890</v>
      </c>
      <c r="B5372">
        <v>170.825867</v>
      </c>
    </row>
    <row r="5373" spans="1:2">
      <c r="A5373" s="31">
        <v>40891</v>
      </c>
      <c r="B5373">
        <v>169.107132</v>
      </c>
    </row>
    <row r="5374" spans="1:2">
      <c r="A5374" s="31">
        <v>40892</v>
      </c>
      <c r="B5374">
        <v>164.857956</v>
      </c>
    </row>
    <row r="5375" spans="1:2">
      <c r="A5375" s="31">
        <v>40893</v>
      </c>
      <c r="B5375">
        <v>164.619232</v>
      </c>
    </row>
    <row r="5376" spans="1:2">
      <c r="A5376" s="31">
        <v>40896</v>
      </c>
      <c r="B5376">
        <v>171.685242</v>
      </c>
    </row>
    <row r="5377" spans="1:2">
      <c r="A5377" s="31">
        <v>40897</v>
      </c>
      <c r="B5377">
        <v>167.006424</v>
      </c>
    </row>
    <row r="5378" spans="1:2">
      <c r="A5378" s="31">
        <v>40898</v>
      </c>
      <c r="B5378">
        <v>169.011627</v>
      </c>
    </row>
    <row r="5379" spans="1:2">
      <c r="A5379" s="31">
        <v>40899</v>
      </c>
      <c r="B5379">
        <v>175.313782</v>
      </c>
    </row>
    <row r="5380" spans="1:2">
      <c r="A5380" s="31">
        <v>40900</v>
      </c>
      <c r="B5380">
        <v>176.602844</v>
      </c>
    </row>
    <row r="5381" spans="1:2">
      <c r="A5381" s="31">
        <v>40903</v>
      </c>
      <c r="B5381">
        <v>178.321594</v>
      </c>
    </row>
    <row r="5382" spans="1:2">
      <c r="A5382" s="31">
        <v>40904</v>
      </c>
      <c r="B5382">
        <v>173.881454</v>
      </c>
    </row>
    <row r="5383" spans="1:2">
      <c r="A5383" s="31">
        <v>40905</v>
      </c>
      <c r="B5383">
        <v>172.0672</v>
      </c>
    </row>
    <row r="5384" spans="1:2">
      <c r="A5384" s="31">
        <v>40906</v>
      </c>
      <c r="B5384">
        <v>171.06459</v>
      </c>
    </row>
    <row r="5385" spans="1:2">
      <c r="A5385" s="31">
        <v>40907</v>
      </c>
      <c r="B5385">
        <v>170.634903</v>
      </c>
    </row>
    <row r="5386" spans="1:2">
      <c r="A5386" s="31">
        <v>40910</v>
      </c>
      <c r="B5386">
        <v>175.647964</v>
      </c>
    </row>
    <row r="5387" spans="1:2">
      <c r="A5387" s="31">
        <v>40911</v>
      </c>
      <c r="B5387">
        <v>185.196671</v>
      </c>
    </row>
    <row r="5388" spans="1:2">
      <c r="A5388" s="31">
        <v>40912</v>
      </c>
      <c r="B5388">
        <v>192.119446</v>
      </c>
    </row>
    <row r="5389" spans="1:2">
      <c r="A5389" s="31">
        <v>40913</v>
      </c>
      <c r="B5389">
        <v>192.978821</v>
      </c>
    </row>
    <row r="5390" spans="1:2">
      <c r="A5390" s="31">
        <v>40914</v>
      </c>
      <c r="B5390">
        <v>194.411133</v>
      </c>
    </row>
    <row r="5391" spans="1:2">
      <c r="A5391" s="31">
        <v>40915</v>
      </c>
      <c r="B5391" t="s">
        <v>525</v>
      </c>
    </row>
    <row r="5392" spans="1:2">
      <c r="A5392" s="31">
        <v>40917</v>
      </c>
      <c r="B5392">
        <v>191.546524</v>
      </c>
    </row>
    <row r="5393" spans="1:2">
      <c r="A5393" s="31">
        <v>40918</v>
      </c>
      <c r="B5393">
        <v>195.843445</v>
      </c>
    </row>
    <row r="5394" spans="1:2">
      <c r="A5394" s="31">
        <v>40919</v>
      </c>
      <c r="B5394">
        <v>195.652451</v>
      </c>
    </row>
    <row r="5395" spans="1:2">
      <c r="A5395" s="31">
        <v>40920</v>
      </c>
      <c r="B5395">
        <v>196.893768</v>
      </c>
    </row>
    <row r="5396" spans="1:2">
      <c r="A5396" s="31">
        <v>40921</v>
      </c>
      <c r="B5396">
        <v>199.376434</v>
      </c>
    </row>
    <row r="5397" spans="1:2">
      <c r="A5397" s="31">
        <v>40924</v>
      </c>
      <c r="B5397">
        <v>204.103027</v>
      </c>
    </row>
    <row r="5398" spans="1:2">
      <c r="A5398" s="31">
        <v>40925</v>
      </c>
      <c r="B5398">
        <v>207.588303</v>
      </c>
    </row>
    <row r="5399" spans="1:2">
      <c r="A5399" s="31">
        <v>40926</v>
      </c>
      <c r="B5399">
        <v>204.198517</v>
      </c>
    </row>
    <row r="5400" spans="1:2">
      <c r="A5400" s="31">
        <v>40927</v>
      </c>
      <c r="B5400">
        <v>208.590912</v>
      </c>
    </row>
    <row r="5401" spans="1:2">
      <c r="A5401" s="31">
        <v>40928</v>
      </c>
      <c r="B5401">
        <v>209.211563</v>
      </c>
    </row>
    <row r="5402" spans="1:2">
      <c r="A5402" s="31">
        <v>40931</v>
      </c>
      <c r="B5402">
        <v>209.211563</v>
      </c>
    </row>
    <row r="5403" spans="1:2">
      <c r="A5403" s="31">
        <v>40932</v>
      </c>
      <c r="B5403">
        <v>211.932953</v>
      </c>
    </row>
    <row r="5404" spans="1:2">
      <c r="A5404" s="31">
        <v>40933</v>
      </c>
      <c r="B5404">
        <v>220.526749</v>
      </c>
    </row>
    <row r="5405" spans="1:2">
      <c r="A5405" s="31">
        <v>40935</v>
      </c>
      <c r="B5405">
        <v>229.025085</v>
      </c>
    </row>
    <row r="5406" spans="1:2">
      <c r="A5406" s="31">
        <v>40938</v>
      </c>
      <c r="B5406">
        <v>223.343628</v>
      </c>
    </row>
    <row r="5407" spans="1:2">
      <c r="A5407" s="31">
        <v>40939</v>
      </c>
      <c r="B5407">
        <v>232.749069</v>
      </c>
    </row>
    <row r="5408" spans="1:2">
      <c r="A5408" s="31">
        <v>40940</v>
      </c>
      <c r="B5408">
        <v>237.189194</v>
      </c>
    </row>
    <row r="5409" spans="1:2">
      <c r="A5409" s="31">
        <v>40941</v>
      </c>
      <c r="B5409">
        <v>235.327209</v>
      </c>
    </row>
    <row r="5410" spans="1:2">
      <c r="A5410" s="31">
        <v>40942</v>
      </c>
      <c r="B5410">
        <v>236.473053</v>
      </c>
    </row>
    <row r="5411" spans="1:2">
      <c r="A5411" s="31">
        <v>40945</v>
      </c>
      <c r="B5411">
        <v>240.388016</v>
      </c>
    </row>
    <row r="5412" spans="1:2">
      <c r="A5412" s="31">
        <v>40946</v>
      </c>
      <c r="B5412">
        <v>239.051193</v>
      </c>
    </row>
    <row r="5413" spans="1:2">
      <c r="A5413" s="31">
        <v>40947</v>
      </c>
      <c r="B5413">
        <v>239.289886</v>
      </c>
    </row>
    <row r="5414" spans="1:2">
      <c r="A5414" s="31">
        <v>40948</v>
      </c>
      <c r="B5414">
        <v>245.687531</v>
      </c>
    </row>
    <row r="5415" spans="1:2">
      <c r="A5415" s="31">
        <v>40949</v>
      </c>
      <c r="B5415">
        <v>245.735275</v>
      </c>
    </row>
    <row r="5416" spans="1:2">
      <c r="A5416" s="31">
        <v>40952</v>
      </c>
      <c r="B5416">
        <v>246.64238</v>
      </c>
    </row>
    <row r="5417" spans="1:2">
      <c r="A5417" s="31">
        <v>40953</v>
      </c>
      <c r="B5417">
        <v>255.856873</v>
      </c>
    </row>
    <row r="5418" spans="1:2">
      <c r="A5418" s="31">
        <v>40954</v>
      </c>
      <c r="B5418">
        <v>274.858734</v>
      </c>
    </row>
    <row r="5419" spans="1:2">
      <c r="A5419" s="31">
        <v>40955</v>
      </c>
      <c r="B5419">
        <v>263.44809</v>
      </c>
    </row>
    <row r="5420" spans="1:2">
      <c r="A5420" s="31">
        <v>40956</v>
      </c>
      <c r="B5420">
        <v>261.58606</v>
      </c>
    </row>
    <row r="5421" spans="1:2">
      <c r="A5421" s="31">
        <v>40960</v>
      </c>
      <c r="B5421">
        <v>259.055695</v>
      </c>
    </row>
    <row r="5422" spans="1:2">
      <c r="A5422" s="31">
        <v>40961</v>
      </c>
      <c r="B5422">
        <v>256.334351</v>
      </c>
    </row>
    <row r="5423" spans="1:2">
      <c r="A5423" s="31">
        <v>40962</v>
      </c>
      <c r="B5423">
        <v>256.334351</v>
      </c>
    </row>
    <row r="5424" spans="1:2">
      <c r="A5424" s="31">
        <v>40963</v>
      </c>
      <c r="B5424">
        <v>253.469681</v>
      </c>
    </row>
    <row r="5425" spans="1:2">
      <c r="A5425" s="31">
        <v>40966</v>
      </c>
      <c r="B5425">
        <v>248.217941</v>
      </c>
    </row>
    <row r="5426" spans="1:2">
      <c r="A5426" s="31">
        <v>40967</v>
      </c>
      <c r="B5426">
        <v>261.013153</v>
      </c>
    </row>
    <row r="5427" spans="1:2">
      <c r="A5427" s="31">
        <v>40968</v>
      </c>
      <c r="B5427">
        <v>258.721527</v>
      </c>
    </row>
    <row r="5428" spans="1:2">
      <c r="A5428" s="31">
        <v>40969</v>
      </c>
      <c r="B5428">
        <v>255.140732</v>
      </c>
    </row>
    <row r="5429" spans="1:2">
      <c r="A5429" s="31">
        <v>40970</v>
      </c>
      <c r="B5429">
        <v>255.570435</v>
      </c>
    </row>
    <row r="5430" spans="1:2">
      <c r="A5430" s="31">
        <v>40971</v>
      </c>
      <c r="B5430" t="s">
        <v>525</v>
      </c>
    </row>
    <row r="5431" spans="1:2">
      <c r="A5431" s="31">
        <v>40973</v>
      </c>
      <c r="B5431">
        <v>261.777069</v>
      </c>
    </row>
    <row r="5432" spans="1:2">
      <c r="A5432" s="31">
        <v>40974</v>
      </c>
      <c r="B5432">
        <v>254.949707</v>
      </c>
    </row>
    <row r="5433" spans="1:2">
      <c r="A5433" s="31">
        <v>40975</v>
      </c>
      <c r="B5433">
        <v>255.856873</v>
      </c>
    </row>
    <row r="5434" spans="1:2">
      <c r="A5434" s="31">
        <v>40977</v>
      </c>
      <c r="B5434">
        <v>267.983734</v>
      </c>
    </row>
    <row r="5435" spans="1:2">
      <c r="A5435" s="31">
        <v>40980</v>
      </c>
      <c r="B5435">
        <v>271.373474</v>
      </c>
    </row>
    <row r="5436" spans="1:2">
      <c r="A5436" s="31">
        <v>40981</v>
      </c>
      <c r="B5436">
        <v>270.227661</v>
      </c>
    </row>
    <row r="5437" spans="1:2">
      <c r="A5437" s="31">
        <v>40982</v>
      </c>
      <c r="B5437">
        <v>276.911682</v>
      </c>
    </row>
    <row r="5438" spans="1:2">
      <c r="A5438" s="31">
        <v>40983</v>
      </c>
      <c r="B5438">
        <v>277.3414</v>
      </c>
    </row>
    <row r="5439" spans="1:2">
      <c r="A5439" s="31">
        <v>40984</v>
      </c>
      <c r="B5439">
        <v>273.760651</v>
      </c>
    </row>
    <row r="5440" spans="1:2">
      <c r="A5440" s="31">
        <v>40987</v>
      </c>
      <c r="B5440">
        <v>270.657318</v>
      </c>
    </row>
    <row r="5441" spans="1:2">
      <c r="A5441" s="31">
        <v>40988</v>
      </c>
      <c r="B5441">
        <v>259.151184</v>
      </c>
    </row>
    <row r="5442" spans="1:2">
      <c r="A5442" s="31">
        <v>40989</v>
      </c>
      <c r="B5442">
        <v>263.639038</v>
      </c>
    </row>
    <row r="5443" spans="1:2">
      <c r="A5443" s="31">
        <v>40990</v>
      </c>
      <c r="B5443">
        <v>257.909851</v>
      </c>
    </row>
    <row r="5444" spans="1:2">
      <c r="A5444" s="31">
        <v>40991</v>
      </c>
      <c r="B5444">
        <v>260.392487</v>
      </c>
    </row>
    <row r="5445" spans="1:2">
      <c r="A5445" s="31">
        <v>40994</v>
      </c>
      <c r="B5445">
        <v>256.28656</v>
      </c>
    </row>
    <row r="5446" spans="1:2">
      <c r="A5446" s="31">
        <v>40995</v>
      </c>
      <c r="B5446">
        <v>260.488007</v>
      </c>
    </row>
    <row r="5447" spans="1:2">
      <c r="A5447" s="31">
        <v>40996</v>
      </c>
      <c r="B5447">
        <v>258.912476</v>
      </c>
    </row>
    <row r="5448" spans="1:2">
      <c r="A5448" s="31">
        <v>40997</v>
      </c>
      <c r="B5448">
        <v>259.676361</v>
      </c>
    </row>
    <row r="5449" spans="1:2">
      <c r="A5449" s="31">
        <v>40998</v>
      </c>
      <c r="B5449">
        <v>262.827423</v>
      </c>
    </row>
    <row r="5450" spans="1:2">
      <c r="A5450" s="31">
        <v>41001</v>
      </c>
      <c r="B5450">
        <v>264.307434</v>
      </c>
    </row>
    <row r="5451" spans="1:2">
      <c r="A5451" s="31">
        <v>41002</v>
      </c>
      <c r="B5451">
        <v>268.55661</v>
      </c>
    </row>
    <row r="5452" spans="1:2">
      <c r="A5452" s="31">
        <v>41003</v>
      </c>
      <c r="B5452">
        <v>265.978455</v>
      </c>
    </row>
    <row r="5453" spans="1:2">
      <c r="A5453" s="31">
        <v>41008</v>
      </c>
      <c r="B5453">
        <v>263.161652</v>
      </c>
    </row>
    <row r="5454" spans="1:2">
      <c r="A5454" s="31">
        <v>41009</v>
      </c>
      <c r="B5454">
        <v>270.943817</v>
      </c>
    </row>
    <row r="5455" spans="1:2">
      <c r="A5455" s="31">
        <v>41010</v>
      </c>
      <c r="B5455">
        <v>270.275391</v>
      </c>
    </row>
    <row r="5456" spans="1:2">
      <c r="A5456" s="31">
        <v>41011</v>
      </c>
      <c r="B5456">
        <v>273.283234</v>
      </c>
    </row>
    <row r="5457" spans="1:2">
      <c r="A5457" s="31">
        <v>41012</v>
      </c>
      <c r="B5457">
        <v>276.243286</v>
      </c>
    </row>
    <row r="5458" spans="1:2">
      <c r="A5458" s="31">
        <v>41015</v>
      </c>
      <c r="B5458">
        <v>287.128784</v>
      </c>
    </row>
    <row r="5459" spans="1:2">
      <c r="A5459" s="31">
        <v>41016</v>
      </c>
      <c r="B5459">
        <v>287.749481</v>
      </c>
    </row>
    <row r="5460" spans="1:2">
      <c r="A5460" s="31">
        <v>41017</v>
      </c>
      <c r="B5460">
        <v>295.770355</v>
      </c>
    </row>
    <row r="5461" spans="1:2">
      <c r="A5461" s="31">
        <v>41018</v>
      </c>
      <c r="B5461">
        <v>304.841614</v>
      </c>
    </row>
    <row r="5462" spans="1:2">
      <c r="A5462" s="31">
        <v>41019</v>
      </c>
      <c r="B5462">
        <v>302.358948</v>
      </c>
    </row>
    <row r="5463" spans="1:2">
      <c r="A5463" s="31">
        <v>41022</v>
      </c>
      <c r="B5463">
        <v>295.770355</v>
      </c>
    </row>
    <row r="5464" spans="1:2">
      <c r="A5464" s="31">
        <v>41023</v>
      </c>
      <c r="B5464">
        <v>297.775574</v>
      </c>
    </row>
    <row r="5465" spans="1:2">
      <c r="A5465" s="31">
        <v>41024</v>
      </c>
      <c r="B5465">
        <v>299.780823</v>
      </c>
    </row>
    <row r="5466" spans="1:2">
      <c r="A5466" s="31">
        <v>41025</v>
      </c>
      <c r="B5466">
        <v>298.014313</v>
      </c>
    </row>
    <row r="5467" spans="1:2">
      <c r="A5467" s="31">
        <v>41026</v>
      </c>
      <c r="B5467">
        <v>298.53949</v>
      </c>
    </row>
    <row r="5468" spans="1:2">
      <c r="A5468" s="31">
        <v>41029</v>
      </c>
      <c r="B5468">
        <v>302.263458</v>
      </c>
    </row>
    <row r="5469" spans="1:2">
      <c r="A5469" s="31">
        <v>41031</v>
      </c>
      <c r="B5469">
        <v>290.757324</v>
      </c>
    </row>
    <row r="5470" spans="1:2">
      <c r="A5470" s="31">
        <v>41032</v>
      </c>
      <c r="B5470">
        <v>287.367462</v>
      </c>
    </row>
    <row r="5471" spans="1:2">
      <c r="A5471" s="31">
        <v>41033</v>
      </c>
      <c r="B5471">
        <v>288.179169</v>
      </c>
    </row>
    <row r="5472" spans="1:2">
      <c r="A5472" s="31">
        <v>41036</v>
      </c>
      <c r="B5472">
        <v>294.481293</v>
      </c>
    </row>
    <row r="5473" spans="1:2">
      <c r="A5473" s="31">
        <v>41037</v>
      </c>
      <c r="B5473">
        <v>283.022888</v>
      </c>
    </row>
    <row r="5474" spans="1:2">
      <c r="A5474" s="31">
        <v>41038</v>
      </c>
      <c r="B5474">
        <v>279.633087</v>
      </c>
    </row>
    <row r="5475" spans="1:2">
      <c r="A5475" s="31">
        <v>41039</v>
      </c>
      <c r="B5475">
        <v>276.147827</v>
      </c>
    </row>
    <row r="5476" spans="1:2">
      <c r="A5476" s="31">
        <v>41040</v>
      </c>
      <c r="B5476">
        <v>284.073242</v>
      </c>
    </row>
    <row r="5477" spans="1:2">
      <c r="A5477" s="31">
        <v>41043</v>
      </c>
      <c r="B5477">
        <v>277.48468</v>
      </c>
    </row>
    <row r="5478" spans="1:2">
      <c r="A5478" s="31">
        <v>41044</v>
      </c>
      <c r="B5478">
        <v>277.245941</v>
      </c>
    </row>
    <row r="5479" spans="1:2">
      <c r="A5479" s="31">
        <v>41045</v>
      </c>
      <c r="B5479">
        <v>256.859497</v>
      </c>
    </row>
    <row r="5480" spans="1:2">
      <c r="A5480" s="31">
        <v>41046</v>
      </c>
      <c r="B5480">
        <v>258.912476</v>
      </c>
    </row>
    <row r="5481" spans="1:2">
      <c r="A5481" s="31">
        <v>41047</v>
      </c>
      <c r="B5481">
        <v>248.170181</v>
      </c>
    </row>
    <row r="5482" spans="1:2">
      <c r="A5482" s="31">
        <v>41050</v>
      </c>
      <c r="B5482">
        <v>250.032181</v>
      </c>
    </row>
    <row r="5483" spans="1:2">
      <c r="A5483" s="31">
        <v>41051</v>
      </c>
      <c r="B5483">
        <v>253.135498</v>
      </c>
    </row>
    <row r="5484" spans="1:2">
      <c r="A5484" s="31">
        <v>41052</v>
      </c>
      <c r="B5484">
        <v>249.650238</v>
      </c>
    </row>
    <row r="5485" spans="1:2">
      <c r="A5485" s="31">
        <v>41053</v>
      </c>
      <c r="B5485">
        <v>254.949707</v>
      </c>
    </row>
    <row r="5486" spans="1:2">
      <c r="A5486" s="31">
        <v>41054</v>
      </c>
      <c r="B5486">
        <v>256.907227</v>
      </c>
    </row>
    <row r="5487" spans="1:2">
      <c r="A5487" s="31">
        <v>41057</v>
      </c>
      <c r="B5487">
        <v>264.116486</v>
      </c>
    </row>
    <row r="5488" spans="1:2">
      <c r="A5488" s="31">
        <v>41058</v>
      </c>
      <c r="B5488">
        <v>263.304871</v>
      </c>
    </row>
    <row r="5489" spans="1:2">
      <c r="A5489" s="31">
        <v>41059</v>
      </c>
      <c r="B5489">
        <v>232.080658</v>
      </c>
    </row>
    <row r="5490" spans="1:2">
      <c r="A5490" s="31">
        <v>41060</v>
      </c>
      <c r="B5490">
        <v>222.484238</v>
      </c>
    </row>
    <row r="5491" spans="1:2">
      <c r="A5491" s="31">
        <v>41061</v>
      </c>
      <c r="B5491">
        <v>214.415604</v>
      </c>
    </row>
    <row r="5492" spans="1:2">
      <c r="A5492" s="31">
        <v>41064</v>
      </c>
      <c r="B5492">
        <v>218.521545</v>
      </c>
    </row>
    <row r="5493" spans="1:2">
      <c r="A5493" s="31">
        <v>41065</v>
      </c>
      <c r="B5493">
        <v>211.646484</v>
      </c>
    </row>
    <row r="5494" spans="1:2">
      <c r="A5494" s="31">
        <v>41066</v>
      </c>
      <c r="B5494">
        <v>223.821075</v>
      </c>
    </row>
    <row r="5495" spans="1:2">
      <c r="A5495" s="31">
        <v>41067</v>
      </c>
      <c r="B5495">
        <v>225.778549</v>
      </c>
    </row>
    <row r="5496" spans="1:2">
      <c r="A5496" s="31">
        <v>41068</v>
      </c>
      <c r="B5496">
        <v>228.404419</v>
      </c>
    </row>
    <row r="5497" spans="1:2">
      <c r="A5497" s="31">
        <v>41071</v>
      </c>
      <c r="B5497">
        <v>224.871414</v>
      </c>
    </row>
    <row r="5498" spans="1:2">
      <c r="A5498" s="31">
        <v>41072</v>
      </c>
      <c r="B5498">
        <v>231.985153</v>
      </c>
    </row>
    <row r="5499" spans="1:2">
      <c r="A5499" s="31">
        <v>41073</v>
      </c>
      <c r="B5499">
        <v>226.685669</v>
      </c>
    </row>
    <row r="5500" spans="1:2">
      <c r="A5500" s="31">
        <v>41074</v>
      </c>
      <c r="B5500">
        <v>216.468567</v>
      </c>
    </row>
    <row r="5501" spans="1:2">
      <c r="A5501" s="31">
        <v>41075</v>
      </c>
      <c r="B5501">
        <v>229.454758</v>
      </c>
    </row>
    <row r="5502" spans="1:2">
      <c r="A5502" s="31">
        <v>41078</v>
      </c>
      <c r="B5502">
        <v>227.210846</v>
      </c>
    </row>
    <row r="5503" spans="1:2">
      <c r="A5503" s="31">
        <v>41079</v>
      </c>
      <c r="B5503">
        <v>227.401794</v>
      </c>
    </row>
    <row r="5504" spans="1:2">
      <c r="A5504" s="31">
        <v>41080</v>
      </c>
      <c r="B5504">
        <v>234.849777</v>
      </c>
    </row>
    <row r="5505" spans="1:2">
      <c r="A5505" s="31">
        <v>41081</v>
      </c>
      <c r="B5505">
        <v>236.998245</v>
      </c>
    </row>
    <row r="5506" spans="1:2">
      <c r="A5506" s="31">
        <v>41082</v>
      </c>
      <c r="B5506">
        <v>235.947876</v>
      </c>
    </row>
    <row r="5507" spans="1:2">
      <c r="A5507" s="31">
        <v>41085</v>
      </c>
      <c r="B5507">
        <v>235.08847</v>
      </c>
    </row>
    <row r="5508" spans="1:2">
      <c r="A5508" s="31">
        <v>41086</v>
      </c>
      <c r="B5508">
        <v>235.565918</v>
      </c>
    </row>
    <row r="5509" spans="1:2">
      <c r="A5509" s="31">
        <v>41087</v>
      </c>
      <c r="B5509">
        <v>228.404419</v>
      </c>
    </row>
    <row r="5510" spans="1:2">
      <c r="A5510" s="31">
        <v>41088</v>
      </c>
      <c r="B5510">
        <v>229.502533</v>
      </c>
    </row>
    <row r="5511" spans="1:2">
      <c r="A5511" s="31">
        <v>41089</v>
      </c>
      <c r="B5511">
        <v>231.507736</v>
      </c>
    </row>
    <row r="5512" spans="1:2">
      <c r="A5512" s="31">
        <v>41092</v>
      </c>
      <c r="B5512">
        <v>227.210846</v>
      </c>
    </row>
    <row r="5513" spans="1:2">
      <c r="A5513" s="31">
        <v>41093</v>
      </c>
      <c r="B5513">
        <v>226.828903</v>
      </c>
    </row>
    <row r="5514" spans="1:2">
      <c r="A5514" s="31">
        <v>41094</v>
      </c>
      <c r="B5514">
        <v>225.539825</v>
      </c>
    </row>
    <row r="5515" spans="1:2">
      <c r="A5515" s="31">
        <v>41095</v>
      </c>
      <c r="B5515">
        <v>229.168335</v>
      </c>
    </row>
    <row r="5516" spans="1:2">
      <c r="A5516" s="31">
        <v>41096</v>
      </c>
      <c r="B5516">
        <v>229.788986</v>
      </c>
    </row>
    <row r="5517" spans="1:2">
      <c r="A5517" s="31">
        <v>41099</v>
      </c>
      <c r="B5517">
        <v>229.979935</v>
      </c>
    </row>
    <row r="5518" spans="1:2">
      <c r="A5518" s="31">
        <v>41100</v>
      </c>
      <c r="B5518">
        <v>235.374954</v>
      </c>
    </row>
    <row r="5519" spans="1:2">
      <c r="A5519" s="31">
        <v>41101</v>
      </c>
      <c r="B5519">
        <v>230.552887</v>
      </c>
    </row>
    <row r="5520" spans="1:2">
      <c r="A5520" s="31">
        <v>41102</v>
      </c>
      <c r="B5520">
        <v>226.112717</v>
      </c>
    </row>
    <row r="5521" spans="1:2">
      <c r="A5521" s="31">
        <v>41103</v>
      </c>
      <c r="B5521">
        <v>225.301086</v>
      </c>
    </row>
    <row r="5522" spans="1:2">
      <c r="A5522" s="31">
        <v>41106</v>
      </c>
      <c r="B5522">
        <v>218.903473</v>
      </c>
    </row>
    <row r="5523" spans="1:2">
      <c r="A5523" s="31">
        <v>41107</v>
      </c>
      <c r="B5523">
        <v>215.704681</v>
      </c>
    </row>
    <row r="5524" spans="1:2">
      <c r="A5524" s="31">
        <v>41108</v>
      </c>
      <c r="B5524">
        <v>215.41304</v>
      </c>
    </row>
    <row r="5525" spans="1:2">
      <c r="A5525" s="31">
        <v>41109</v>
      </c>
      <c r="B5525">
        <v>218.523712</v>
      </c>
    </row>
    <row r="5526" spans="1:2">
      <c r="A5526" s="31">
        <v>41110</v>
      </c>
      <c r="B5526">
        <v>217.162781</v>
      </c>
    </row>
    <row r="5527" spans="1:2">
      <c r="A5527" s="31">
        <v>41113</v>
      </c>
      <c r="B5527">
        <v>210.01799</v>
      </c>
    </row>
    <row r="5528" spans="1:2">
      <c r="A5528" s="31">
        <v>41114</v>
      </c>
      <c r="B5528">
        <v>209.823578</v>
      </c>
    </row>
    <row r="5529" spans="1:2">
      <c r="A5529" s="31">
        <v>41115</v>
      </c>
      <c r="B5529">
        <v>207.053162</v>
      </c>
    </row>
    <row r="5530" spans="1:2">
      <c r="A5530" s="31">
        <v>41116</v>
      </c>
      <c r="B5530">
        <v>199.373734</v>
      </c>
    </row>
    <row r="5531" spans="1:2">
      <c r="A5531" s="31">
        <v>41117</v>
      </c>
      <c r="B5531">
        <v>206.907333</v>
      </c>
    </row>
    <row r="5532" spans="1:2">
      <c r="A5532" s="31">
        <v>41120</v>
      </c>
      <c r="B5532">
        <v>215.510239</v>
      </c>
    </row>
    <row r="5533" spans="1:2">
      <c r="A5533" s="31">
        <v>41121</v>
      </c>
      <c r="B5533">
        <v>219.933228</v>
      </c>
    </row>
    <row r="5534" spans="1:2">
      <c r="A5534" s="31">
        <v>41122</v>
      </c>
      <c r="B5534">
        <v>221.002518</v>
      </c>
    </row>
    <row r="5535" spans="1:2">
      <c r="A5535" s="31">
        <v>41123</v>
      </c>
      <c r="B5535">
        <v>216.48233</v>
      </c>
    </row>
    <row r="5536" spans="1:2">
      <c r="A5536" s="31">
        <v>41124</v>
      </c>
      <c r="B5536">
        <v>214.781189</v>
      </c>
    </row>
    <row r="5537" spans="1:2">
      <c r="A5537" s="31">
        <v>41127</v>
      </c>
      <c r="B5537">
        <v>222.655045</v>
      </c>
    </row>
    <row r="5538" spans="1:2">
      <c r="A5538" s="31">
        <v>41128</v>
      </c>
      <c r="B5538">
        <v>232.132828</v>
      </c>
    </row>
    <row r="5539" spans="1:2">
      <c r="A5539" s="31">
        <v>41129</v>
      </c>
      <c r="B5539">
        <v>234.757446</v>
      </c>
    </row>
    <row r="5540" spans="1:2">
      <c r="A5540" s="31">
        <v>41130</v>
      </c>
      <c r="B5540">
        <v>232.618881</v>
      </c>
    </row>
    <row r="5541" spans="1:2">
      <c r="A5541" s="31">
        <v>41131</v>
      </c>
      <c r="B5541">
        <v>225.474075</v>
      </c>
    </row>
    <row r="5542" spans="1:2">
      <c r="A5542" s="31">
        <v>41134</v>
      </c>
      <c r="B5542">
        <v>221.877396</v>
      </c>
    </row>
    <row r="5543" spans="1:2">
      <c r="A5543" s="31">
        <v>41135</v>
      </c>
      <c r="B5543">
        <v>228.438919</v>
      </c>
    </row>
    <row r="5544" spans="1:2">
      <c r="A5544" s="31">
        <v>41137</v>
      </c>
      <c r="B5544">
        <v>228.876373</v>
      </c>
    </row>
    <row r="5545" spans="1:2">
      <c r="A5545" s="31">
        <v>41138</v>
      </c>
      <c r="B5545">
        <v>233.493729</v>
      </c>
    </row>
    <row r="5546" spans="1:2">
      <c r="A5546" s="31">
        <v>41142</v>
      </c>
      <c r="B5546">
        <v>239.326218</v>
      </c>
    </row>
    <row r="5547" spans="1:2">
      <c r="A5547" s="31">
        <v>41143</v>
      </c>
      <c r="B5547">
        <v>241.173187</v>
      </c>
    </row>
    <row r="5548" spans="1:2">
      <c r="A5548" s="31">
        <v>41144</v>
      </c>
      <c r="B5548">
        <v>238.45137</v>
      </c>
    </row>
    <row r="5549" spans="1:2">
      <c r="A5549" s="31">
        <v>41145</v>
      </c>
      <c r="B5549">
        <v>239.18042</v>
      </c>
    </row>
    <row r="5550" spans="1:2">
      <c r="A5550" s="31">
        <v>41148</v>
      </c>
      <c r="B5550">
        <v>234.319992</v>
      </c>
    </row>
    <row r="5551" spans="1:2">
      <c r="A5551" s="31">
        <v>41149</v>
      </c>
      <c r="B5551">
        <v>230.674698</v>
      </c>
    </row>
    <row r="5552" spans="1:2">
      <c r="A5552" s="31">
        <v>41150</v>
      </c>
      <c r="B5552">
        <v>226.883575</v>
      </c>
    </row>
    <row r="5553" spans="1:2">
      <c r="A5553" s="31">
        <v>41151</v>
      </c>
      <c r="B5553">
        <v>230.140076</v>
      </c>
    </row>
    <row r="5554" spans="1:2">
      <c r="A5554" s="31">
        <v>41152</v>
      </c>
      <c r="B5554">
        <v>227.758484</v>
      </c>
    </row>
    <row r="5555" spans="1:2">
      <c r="A5555" s="31">
        <v>41155</v>
      </c>
      <c r="B5555">
        <v>224.4534</v>
      </c>
    </row>
    <row r="5556" spans="1:2">
      <c r="A5556" s="31">
        <v>41156</v>
      </c>
      <c r="B5556">
        <v>228.293091</v>
      </c>
    </row>
    <row r="5557" spans="1:2">
      <c r="A5557" s="31">
        <v>41157</v>
      </c>
      <c r="B5557">
        <v>222.314819</v>
      </c>
    </row>
    <row r="5558" spans="1:2">
      <c r="A5558" s="31">
        <v>41158</v>
      </c>
      <c r="B5558">
        <v>226.543381</v>
      </c>
    </row>
    <row r="5559" spans="1:2">
      <c r="A5559" s="31">
        <v>41159</v>
      </c>
      <c r="B5559">
        <v>236.507202</v>
      </c>
    </row>
    <row r="5560" spans="1:2">
      <c r="A5560" s="31">
        <v>41160</v>
      </c>
      <c r="B5560" t="s">
        <v>525</v>
      </c>
    </row>
    <row r="5561" spans="1:2">
      <c r="A5561" s="31">
        <v>41162</v>
      </c>
      <c r="B5561">
        <v>241.950851</v>
      </c>
    </row>
    <row r="5562" spans="1:2">
      <c r="A5562" s="31">
        <v>41163</v>
      </c>
      <c r="B5562">
        <v>242.825714</v>
      </c>
    </row>
    <row r="5563" spans="1:2">
      <c r="A5563" s="31">
        <v>41164</v>
      </c>
      <c r="B5563">
        <v>255.900253</v>
      </c>
    </row>
    <row r="5564" spans="1:2">
      <c r="A5564" s="31">
        <v>41165</v>
      </c>
      <c r="B5564">
        <v>252.1577</v>
      </c>
    </row>
    <row r="5565" spans="1:2">
      <c r="A5565" s="31">
        <v>41166</v>
      </c>
      <c r="B5565">
        <v>262.753326</v>
      </c>
    </row>
    <row r="5566" spans="1:2">
      <c r="A5566" s="31">
        <v>41169</v>
      </c>
      <c r="B5566">
        <v>270.09256</v>
      </c>
    </row>
    <row r="5567" spans="1:2">
      <c r="A5567" s="31">
        <v>41170</v>
      </c>
      <c r="B5567">
        <v>265.864014</v>
      </c>
    </row>
    <row r="5568" spans="1:2">
      <c r="A5568" s="31">
        <v>41172</v>
      </c>
      <c r="B5568">
        <v>264.01709</v>
      </c>
    </row>
    <row r="5569" spans="1:2">
      <c r="A5569" s="31">
        <v>41173</v>
      </c>
      <c r="B5569">
        <v>267.759583</v>
      </c>
    </row>
    <row r="5570" spans="1:2">
      <c r="A5570" s="31">
        <v>41176</v>
      </c>
      <c r="B5570">
        <v>266.058441</v>
      </c>
    </row>
    <row r="5571" spans="1:2">
      <c r="A5571" s="31">
        <v>41177</v>
      </c>
      <c r="B5571">
        <v>261.392456</v>
      </c>
    </row>
    <row r="5572" spans="1:2">
      <c r="A5572" s="31">
        <v>41178</v>
      </c>
      <c r="B5572">
        <v>255.754364</v>
      </c>
    </row>
    <row r="5573" spans="1:2">
      <c r="A5573" s="31">
        <v>41179</v>
      </c>
      <c r="B5573">
        <v>252.546539</v>
      </c>
    </row>
    <row r="5574" spans="1:2">
      <c r="A5574" s="31">
        <v>41180</v>
      </c>
      <c r="B5574">
        <v>260.08017</v>
      </c>
    </row>
    <row r="5575" spans="1:2">
      <c r="A5575" s="31">
        <v>41183</v>
      </c>
      <c r="B5575">
        <v>267.030487</v>
      </c>
    </row>
    <row r="5576" spans="1:2">
      <c r="A5576" s="31">
        <v>41185</v>
      </c>
      <c r="B5576">
        <v>265.864014</v>
      </c>
    </row>
    <row r="5577" spans="1:2">
      <c r="A5577" s="31">
        <v>41186</v>
      </c>
      <c r="B5577">
        <v>266.641693</v>
      </c>
    </row>
    <row r="5578" spans="1:2">
      <c r="A5578" s="31">
        <v>41187</v>
      </c>
      <c r="B5578">
        <v>272.717194</v>
      </c>
    </row>
    <row r="5579" spans="1:2">
      <c r="A5579" s="31">
        <v>41190</v>
      </c>
      <c r="B5579">
        <v>264.843353</v>
      </c>
    </row>
    <row r="5580" spans="1:2">
      <c r="A5580" s="31">
        <v>41191</v>
      </c>
      <c r="B5580">
        <v>262.170074</v>
      </c>
    </row>
    <row r="5581" spans="1:2">
      <c r="A5581" s="31">
        <v>41192</v>
      </c>
      <c r="B5581">
        <v>259.982971</v>
      </c>
    </row>
    <row r="5582" spans="1:2">
      <c r="A5582" s="31">
        <v>41193</v>
      </c>
      <c r="B5582">
        <v>266.15564</v>
      </c>
    </row>
    <row r="5583" spans="1:2">
      <c r="A5583" s="31">
        <v>41194</v>
      </c>
      <c r="B5583">
        <v>263.676849</v>
      </c>
    </row>
    <row r="5584" spans="1:2">
      <c r="A5584" s="31">
        <v>41197</v>
      </c>
      <c r="B5584">
        <v>261.878479</v>
      </c>
    </row>
    <row r="5585" spans="1:2">
      <c r="A5585" s="31">
        <v>41198</v>
      </c>
      <c r="B5585">
        <v>254.9767</v>
      </c>
    </row>
    <row r="5586" spans="1:2">
      <c r="A5586" s="31">
        <v>41199</v>
      </c>
      <c r="B5586">
        <v>257.50415</v>
      </c>
    </row>
    <row r="5587" spans="1:2">
      <c r="A5587" s="31">
        <v>41200</v>
      </c>
      <c r="B5587">
        <v>262.704742</v>
      </c>
    </row>
    <row r="5588" spans="1:2">
      <c r="A5588" s="31">
        <v>41201</v>
      </c>
      <c r="B5588">
        <v>261.489655</v>
      </c>
    </row>
    <row r="5589" spans="1:2">
      <c r="A5589" s="31">
        <v>41204</v>
      </c>
      <c r="B5589">
        <v>259.594086</v>
      </c>
    </row>
    <row r="5590" spans="1:2">
      <c r="A5590" s="31">
        <v>41205</v>
      </c>
      <c r="B5590">
        <v>257.212555</v>
      </c>
    </row>
    <row r="5591" spans="1:2">
      <c r="A5591" s="31">
        <v>41207</v>
      </c>
      <c r="B5591">
        <v>253.956039</v>
      </c>
    </row>
    <row r="5592" spans="1:2">
      <c r="A5592" s="31">
        <v>41211</v>
      </c>
      <c r="B5592">
        <v>249.58168</v>
      </c>
    </row>
    <row r="5593" spans="1:2">
      <c r="A5593" s="31">
        <v>41212</v>
      </c>
      <c r="B5593">
        <v>240.735748</v>
      </c>
    </row>
    <row r="5594" spans="1:2">
      <c r="A5594" s="31">
        <v>41213</v>
      </c>
      <c r="B5594">
        <v>247.637527</v>
      </c>
    </row>
    <row r="5595" spans="1:2">
      <c r="A5595" s="31">
        <v>41214</v>
      </c>
      <c r="B5595">
        <v>259.982971</v>
      </c>
    </row>
    <row r="5596" spans="1:2">
      <c r="A5596" s="31">
        <v>41215</v>
      </c>
      <c r="B5596">
        <v>262.510345</v>
      </c>
    </row>
    <row r="5597" spans="1:2">
      <c r="A5597" s="31">
        <v>41218</v>
      </c>
      <c r="B5597">
        <v>262.267334</v>
      </c>
    </row>
    <row r="5598" spans="1:2">
      <c r="A5598" s="31">
        <v>41219</v>
      </c>
      <c r="B5598">
        <v>259.496887</v>
      </c>
    </row>
    <row r="5599" spans="1:2">
      <c r="A5599" s="31">
        <v>41220</v>
      </c>
      <c r="B5599">
        <v>261.829895</v>
      </c>
    </row>
    <row r="5600" spans="1:2">
      <c r="A5600" s="31">
        <v>41221</v>
      </c>
      <c r="B5600">
        <v>276.022278</v>
      </c>
    </row>
    <row r="5601" spans="1:2">
      <c r="A5601" s="31">
        <v>41222</v>
      </c>
      <c r="B5601">
        <v>272.765808</v>
      </c>
    </row>
    <row r="5602" spans="1:2">
      <c r="A5602" s="31">
        <v>41224</v>
      </c>
      <c r="B5602" t="s">
        <v>525</v>
      </c>
    </row>
    <row r="5603" spans="1:2">
      <c r="A5603" s="31">
        <v>41225</v>
      </c>
      <c r="B5603">
        <v>272.911591</v>
      </c>
    </row>
    <row r="5604" spans="1:2">
      <c r="A5604" s="31">
        <v>41228</v>
      </c>
      <c r="B5604">
        <v>264.648926</v>
      </c>
    </row>
    <row r="5605" spans="1:2">
      <c r="A5605" s="31">
        <v>41229</v>
      </c>
      <c r="B5605">
        <v>257.601349</v>
      </c>
    </row>
    <row r="5606" spans="1:2">
      <c r="A5606" s="31">
        <v>41232</v>
      </c>
      <c r="B5606">
        <v>256.726471</v>
      </c>
    </row>
    <row r="5607" spans="1:2">
      <c r="A5607" s="31">
        <v>41233</v>
      </c>
      <c r="B5607">
        <v>258.670624</v>
      </c>
    </row>
    <row r="5608" spans="1:2">
      <c r="A5608" s="31">
        <v>41234</v>
      </c>
      <c r="B5608">
        <v>258.087372</v>
      </c>
    </row>
    <row r="5609" spans="1:2">
      <c r="A5609" s="31">
        <v>41235</v>
      </c>
      <c r="B5609">
        <v>251.525833</v>
      </c>
    </row>
    <row r="5610" spans="1:2">
      <c r="A5610" s="31">
        <v>41236</v>
      </c>
      <c r="B5610">
        <v>253.22702</v>
      </c>
    </row>
    <row r="5611" spans="1:2">
      <c r="A5611" s="31">
        <v>41239</v>
      </c>
      <c r="B5611">
        <v>255.851608</v>
      </c>
    </row>
    <row r="5612" spans="1:2">
      <c r="A5612" s="31">
        <v>41240</v>
      </c>
      <c r="B5612">
        <v>259.205261</v>
      </c>
    </row>
    <row r="5613" spans="1:2">
      <c r="A5613" s="31">
        <v>41242</v>
      </c>
      <c r="B5613">
        <v>270.675812</v>
      </c>
    </row>
    <row r="5614" spans="1:2">
      <c r="A5614" s="31">
        <v>41243</v>
      </c>
      <c r="B5614">
        <v>265.815399</v>
      </c>
    </row>
    <row r="5615" spans="1:2">
      <c r="A5615" s="31">
        <v>41246</v>
      </c>
      <c r="B5615">
        <v>264.503113</v>
      </c>
    </row>
    <row r="5616" spans="1:2">
      <c r="A5616" s="31">
        <v>41247</v>
      </c>
      <c r="B5616">
        <v>263.968506</v>
      </c>
    </row>
    <row r="5617" spans="1:2">
      <c r="A5617" s="31">
        <v>41248</v>
      </c>
      <c r="B5617">
        <v>267.27356</v>
      </c>
    </row>
    <row r="5618" spans="1:2">
      <c r="A5618" s="31">
        <v>41249</v>
      </c>
      <c r="B5618">
        <v>273.00882</v>
      </c>
    </row>
    <row r="5619" spans="1:2">
      <c r="A5619" s="31">
        <v>41250</v>
      </c>
      <c r="B5619">
        <v>274.02948</v>
      </c>
    </row>
    <row r="5620" spans="1:2">
      <c r="A5620" s="31">
        <v>41253</v>
      </c>
      <c r="B5620">
        <v>272.133972</v>
      </c>
    </row>
    <row r="5621" spans="1:2">
      <c r="A5621" s="31">
        <v>41254</v>
      </c>
      <c r="B5621">
        <v>270.335571</v>
      </c>
    </row>
    <row r="5622" spans="1:2">
      <c r="A5622" s="31">
        <v>41255</v>
      </c>
      <c r="B5622">
        <v>268.780273</v>
      </c>
    </row>
    <row r="5623" spans="1:2">
      <c r="A5623" s="31">
        <v>41256</v>
      </c>
      <c r="B5623">
        <v>279.861969</v>
      </c>
    </row>
    <row r="5624" spans="1:2">
      <c r="A5624" s="31">
        <v>41257</v>
      </c>
      <c r="B5624">
        <v>283.944763</v>
      </c>
    </row>
    <row r="5625" spans="1:2">
      <c r="A5625" s="31">
        <v>41260</v>
      </c>
      <c r="B5625">
        <v>285.840302</v>
      </c>
    </row>
    <row r="5626" spans="1:2">
      <c r="A5626" s="31">
        <v>41261</v>
      </c>
      <c r="B5626">
        <v>290.020203</v>
      </c>
    </row>
    <row r="5627" spans="1:2">
      <c r="A5627" s="31">
        <v>41262</v>
      </c>
      <c r="B5627">
        <v>299.157776</v>
      </c>
    </row>
    <row r="5628" spans="1:2">
      <c r="A5628" s="31">
        <v>41263</v>
      </c>
      <c r="B5628">
        <v>296.387329</v>
      </c>
    </row>
    <row r="5629" spans="1:2">
      <c r="A5629" s="31">
        <v>41264</v>
      </c>
      <c r="B5629">
        <v>291.040924</v>
      </c>
    </row>
    <row r="5630" spans="1:2">
      <c r="A5630" s="31">
        <v>41267</v>
      </c>
      <c r="B5630">
        <v>298.380127</v>
      </c>
    </row>
    <row r="5631" spans="1:2">
      <c r="A5631" s="31">
        <v>41269</v>
      </c>
      <c r="B5631">
        <v>297.553864</v>
      </c>
    </row>
    <row r="5632" spans="1:2">
      <c r="A5632" s="31">
        <v>41270</v>
      </c>
      <c r="B5632">
        <v>300.567291</v>
      </c>
    </row>
    <row r="5633" spans="1:2">
      <c r="A5633" s="31">
        <v>41271</v>
      </c>
      <c r="B5633">
        <v>301.393585</v>
      </c>
    </row>
    <row r="5634" spans="1:2">
      <c r="A5634" s="31">
        <v>41274</v>
      </c>
      <c r="B5634">
        <v>303.92099</v>
      </c>
    </row>
    <row r="5635" spans="1:2">
      <c r="A5635" s="31">
        <v>41275</v>
      </c>
      <c r="B5635">
        <v>307.906525</v>
      </c>
    </row>
    <row r="5636" spans="1:2">
      <c r="A5636" s="31">
        <v>41276</v>
      </c>
      <c r="B5636">
        <v>309.121613</v>
      </c>
    </row>
    <row r="5637" spans="1:2">
      <c r="A5637" s="31">
        <v>41277</v>
      </c>
      <c r="B5637">
        <v>309.218842</v>
      </c>
    </row>
    <row r="5638" spans="1:2">
      <c r="A5638" s="31">
        <v>41278</v>
      </c>
      <c r="B5638">
        <v>306.594177</v>
      </c>
    </row>
    <row r="5639" spans="1:2">
      <c r="A5639" s="31">
        <v>41281</v>
      </c>
      <c r="B5639">
        <v>304.504242</v>
      </c>
    </row>
    <row r="5640" spans="1:2">
      <c r="A5640" s="31">
        <v>41282</v>
      </c>
      <c r="B5640">
        <v>305.37912</v>
      </c>
    </row>
    <row r="5641" spans="1:2">
      <c r="A5641" s="31">
        <v>41283</v>
      </c>
      <c r="B5641">
        <v>318.210571</v>
      </c>
    </row>
    <row r="5642" spans="1:2">
      <c r="A5642" s="31">
        <v>41284</v>
      </c>
      <c r="B5642">
        <v>324.38324</v>
      </c>
    </row>
    <row r="5643" spans="1:2">
      <c r="A5643" s="31">
        <v>41285</v>
      </c>
      <c r="B5643">
        <v>321.175415</v>
      </c>
    </row>
    <row r="5644" spans="1:2">
      <c r="A5644" s="31">
        <v>41288</v>
      </c>
      <c r="B5644">
        <v>318.550781</v>
      </c>
    </row>
    <row r="5645" spans="1:2">
      <c r="A5645" s="31">
        <v>41289</v>
      </c>
      <c r="B5645">
        <v>322.293304</v>
      </c>
    </row>
    <row r="5646" spans="1:2">
      <c r="A5646" s="31">
        <v>41290</v>
      </c>
      <c r="B5646">
        <v>311.114349</v>
      </c>
    </row>
    <row r="5647" spans="1:2">
      <c r="A5647" s="31">
        <v>41291</v>
      </c>
      <c r="B5647">
        <v>319.7659</v>
      </c>
    </row>
    <row r="5648" spans="1:2">
      <c r="A5648" s="31">
        <v>41292</v>
      </c>
      <c r="B5648">
        <v>319.377075</v>
      </c>
    </row>
    <row r="5649" spans="1:2">
      <c r="A5649" s="31">
        <v>41295</v>
      </c>
      <c r="B5649">
        <v>314.225037</v>
      </c>
    </row>
    <row r="5650" spans="1:2">
      <c r="A5650" s="31">
        <v>41296</v>
      </c>
      <c r="B5650">
        <v>309.65625</v>
      </c>
    </row>
    <row r="5651" spans="1:2">
      <c r="A5651" s="31">
        <v>41297</v>
      </c>
      <c r="B5651">
        <v>304.309784</v>
      </c>
    </row>
    <row r="5652" spans="1:2">
      <c r="A5652" s="31">
        <v>41298</v>
      </c>
      <c r="B5652">
        <v>285.257019</v>
      </c>
    </row>
    <row r="5653" spans="1:2">
      <c r="A5653" s="31">
        <v>41299</v>
      </c>
      <c r="B5653">
        <v>292.596222</v>
      </c>
    </row>
    <row r="5654" spans="1:2">
      <c r="A5654" s="31">
        <v>41302</v>
      </c>
      <c r="B5654">
        <v>299.935455</v>
      </c>
    </row>
    <row r="5655" spans="1:2">
      <c r="A5655" s="31">
        <v>41303</v>
      </c>
      <c r="B5655">
        <v>295.755493</v>
      </c>
    </row>
    <row r="5656" spans="1:2">
      <c r="A5656" s="31">
        <v>41304</v>
      </c>
      <c r="B5656">
        <v>290.846527</v>
      </c>
    </row>
    <row r="5657" spans="1:2">
      <c r="A5657" s="31">
        <v>41305</v>
      </c>
      <c r="B5657">
        <v>289.680023</v>
      </c>
    </row>
    <row r="5658" spans="1:2">
      <c r="A5658" s="31">
        <v>41306</v>
      </c>
      <c r="B5658">
        <v>273.786469</v>
      </c>
    </row>
    <row r="5659" spans="1:2">
      <c r="A5659" s="31">
        <v>41309</v>
      </c>
      <c r="B5659">
        <v>283.847504</v>
      </c>
    </row>
    <row r="5660" spans="1:2">
      <c r="A5660" s="31">
        <v>41310</v>
      </c>
      <c r="B5660">
        <v>279.181519</v>
      </c>
    </row>
    <row r="5661" spans="1:2">
      <c r="A5661" s="31">
        <v>41311</v>
      </c>
      <c r="B5661">
        <v>278.209442</v>
      </c>
    </row>
    <row r="5662" spans="1:2">
      <c r="A5662" s="31">
        <v>41312</v>
      </c>
      <c r="B5662">
        <v>280.542419</v>
      </c>
    </row>
    <row r="5663" spans="1:2">
      <c r="A5663" s="31">
        <v>41313</v>
      </c>
      <c r="B5663">
        <v>277.431763</v>
      </c>
    </row>
    <row r="5664" spans="1:2">
      <c r="A5664" s="31">
        <v>41316</v>
      </c>
      <c r="B5664">
        <v>282.778259</v>
      </c>
    </row>
    <row r="5665" spans="1:2">
      <c r="A5665" s="31">
        <v>41317</v>
      </c>
      <c r="B5665">
        <v>290.214691</v>
      </c>
    </row>
    <row r="5666" spans="1:2">
      <c r="A5666" s="31">
        <v>41318</v>
      </c>
      <c r="B5666">
        <v>296.192932</v>
      </c>
    </row>
    <row r="5667" spans="1:2">
      <c r="A5667" s="31">
        <v>41319</v>
      </c>
      <c r="B5667">
        <v>288.902313</v>
      </c>
    </row>
    <row r="5668" spans="1:2">
      <c r="A5668" s="31">
        <v>41320</v>
      </c>
      <c r="B5668">
        <v>295.949951</v>
      </c>
    </row>
    <row r="5669" spans="1:2">
      <c r="A5669" s="31">
        <v>41323</v>
      </c>
      <c r="B5669">
        <v>297.262268</v>
      </c>
    </row>
    <row r="5670" spans="1:2">
      <c r="A5670" s="31">
        <v>41324</v>
      </c>
      <c r="B5670">
        <v>298.185699</v>
      </c>
    </row>
    <row r="5671" spans="1:2">
      <c r="A5671" s="31">
        <v>41325</v>
      </c>
      <c r="B5671">
        <v>295.463898</v>
      </c>
    </row>
    <row r="5672" spans="1:2">
      <c r="A5672" s="31">
        <v>41326</v>
      </c>
      <c r="B5672">
        <v>289.242554</v>
      </c>
    </row>
    <row r="5673" spans="1:2">
      <c r="A5673" s="31">
        <v>41327</v>
      </c>
      <c r="B5673">
        <v>284.722382</v>
      </c>
    </row>
    <row r="5674" spans="1:2">
      <c r="A5674" s="31">
        <v>41330</v>
      </c>
      <c r="B5674">
        <v>290.797943</v>
      </c>
    </row>
    <row r="5675" spans="1:2">
      <c r="A5675" s="31">
        <v>41331</v>
      </c>
      <c r="B5675">
        <v>281.320099</v>
      </c>
    </row>
    <row r="5676" spans="1:2">
      <c r="A5676" s="31">
        <v>41332</v>
      </c>
      <c r="B5676">
        <v>278.258057</v>
      </c>
    </row>
    <row r="5677" spans="1:2">
      <c r="A5677" s="31">
        <v>41333</v>
      </c>
      <c r="B5677">
        <v>279.52179</v>
      </c>
    </row>
    <row r="5678" spans="1:2">
      <c r="A5678" s="31">
        <v>41334</v>
      </c>
      <c r="B5678">
        <v>280.348022</v>
      </c>
    </row>
    <row r="5679" spans="1:2">
      <c r="A5679" s="31">
        <v>41337</v>
      </c>
      <c r="B5679">
        <v>281.660309</v>
      </c>
    </row>
    <row r="5680" spans="1:2">
      <c r="A5680" s="31">
        <v>41338</v>
      </c>
      <c r="B5680">
        <v>292.110229</v>
      </c>
    </row>
    <row r="5681" spans="1:2">
      <c r="A5681" s="31">
        <v>41339</v>
      </c>
      <c r="B5681">
        <v>300.761719</v>
      </c>
    </row>
    <row r="5682" spans="1:2">
      <c r="A5682" s="31">
        <v>41340</v>
      </c>
      <c r="B5682">
        <v>297.359467</v>
      </c>
    </row>
    <row r="5683" spans="1:2">
      <c r="A5683" s="31">
        <v>41341</v>
      </c>
      <c r="B5683">
        <v>295.318085</v>
      </c>
    </row>
    <row r="5684" spans="1:2">
      <c r="A5684" s="31">
        <v>41344</v>
      </c>
      <c r="B5684">
        <v>293.130859</v>
      </c>
    </row>
    <row r="5685" spans="1:2">
      <c r="A5685" s="31">
        <v>41345</v>
      </c>
      <c r="B5685">
        <v>296.192932</v>
      </c>
    </row>
    <row r="5686" spans="1:2">
      <c r="A5686" s="31">
        <v>41346</v>
      </c>
      <c r="B5686">
        <v>292.596222</v>
      </c>
    </row>
    <row r="5687" spans="1:2">
      <c r="A5687" s="31">
        <v>41347</v>
      </c>
      <c r="B5687">
        <v>292.596222</v>
      </c>
    </row>
    <row r="5688" spans="1:2">
      <c r="A5688" s="31">
        <v>41348</v>
      </c>
      <c r="B5688">
        <v>282.972626</v>
      </c>
    </row>
    <row r="5689" spans="1:2">
      <c r="A5689" s="31">
        <v>41351</v>
      </c>
      <c r="B5689">
        <v>278.841339</v>
      </c>
    </row>
    <row r="5690" spans="1:2">
      <c r="A5690" s="31">
        <v>41352</v>
      </c>
      <c r="B5690">
        <v>273.737885</v>
      </c>
    </row>
    <row r="5691" spans="1:2">
      <c r="A5691" s="31">
        <v>41353</v>
      </c>
      <c r="B5691">
        <v>277.674805</v>
      </c>
    </row>
    <row r="5692" spans="1:2">
      <c r="A5692" s="31">
        <v>41354</v>
      </c>
      <c r="B5692">
        <v>265.961212</v>
      </c>
    </row>
    <row r="5693" spans="1:2">
      <c r="A5693" s="31">
        <v>41355</v>
      </c>
      <c r="B5693">
        <v>262.801971</v>
      </c>
    </row>
    <row r="5694" spans="1:2">
      <c r="A5694" s="31">
        <v>41358</v>
      </c>
      <c r="B5694">
        <v>263.190765</v>
      </c>
    </row>
    <row r="5695" spans="1:2">
      <c r="A5695" s="31">
        <v>41359</v>
      </c>
      <c r="B5695">
        <v>268.099823</v>
      </c>
    </row>
    <row r="5696" spans="1:2">
      <c r="A5696" s="31">
        <v>41361</v>
      </c>
      <c r="B5696">
        <v>261.635468</v>
      </c>
    </row>
    <row r="5697" spans="1:2">
      <c r="A5697" s="31">
        <v>41365</v>
      </c>
      <c r="B5697">
        <v>258.087372</v>
      </c>
    </row>
    <row r="5698" spans="1:2">
      <c r="A5698" s="31">
        <v>41366</v>
      </c>
      <c r="B5698">
        <v>259.739929</v>
      </c>
    </row>
    <row r="5699" spans="1:2">
      <c r="A5699" s="31">
        <v>41367</v>
      </c>
      <c r="B5699">
        <v>250.019119</v>
      </c>
    </row>
    <row r="5700" spans="1:2">
      <c r="A5700" s="31">
        <v>41368</v>
      </c>
      <c r="B5700">
        <v>250.505142</v>
      </c>
    </row>
    <row r="5701" spans="1:2">
      <c r="A5701" s="31">
        <v>41369</v>
      </c>
      <c r="B5701">
        <v>248.074951</v>
      </c>
    </row>
    <row r="5702" spans="1:2">
      <c r="A5702" s="31">
        <v>41372</v>
      </c>
      <c r="B5702">
        <v>249.533081</v>
      </c>
    </row>
    <row r="5703" spans="1:2">
      <c r="A5703" s="31">
        <v>41373</v>
      </c>
      <c r="B5703">
        <v>255.511353</v>
      </c>
    </row>
    <row r="5704" spans="1:2">
      <c r="A5704" s="31">
        <v>41374</v>
      </c>
      <c r="B5704">
        <v>260.517578</v>
      </c>
    </row>
    <row r="5705" spans="1:2">
      <c r="A5705" s="31">
        <v>41375</v>
      </c>
      <c r="B5705">
        <v>270.384186</v>
      </c>
    </row>
    <row r="5706" spans="1:2">
      <c r="A5706" s="31">
        <v>41376</v>
      </c>
      <c r="B5706">
        <v>267.467987</v>
      </c>
    </row>
    <row r="5707" spans="1:2">
      <c r="A5707" s="31">
        <v>41379</v>
      </c>
      <c r="B5707">
        <v>261.489655</v>
      </c>
    </row>
    <row r="5708" spans="1:2">
      <c r="A5708" s="31">
        <v>41380</v>
      </c>
      <c r="B5708">
        <v>263.385223</v>
      </c>
    </row>
    <row r="5709" spans="1:2">
      <c r="A5709" s="31">
        <v>41381</v>
      </c>
      <c r="B5709">
        <v>263.628265</v>
      </c>
    </row>
    <row r="5710" spans="1:2">
      <c r="A5710" s="31">
        <v>41382</v>
      </c>
      <c r="B5710">
        <v>274.564148</v>
      </c>
    </row>
    <row r="5711" spans="1:2">
      <c r="A5711" s="31">
        <v>41386</v>
      </c>
      <c r="B5711">
        <v>277.28598</v>
      </c>
    </row>
    <row r="5712" spans="1:2">
      <c r="A5712" s="31">
        <v>41387</v>
      </c>
      <c r="B5712">
        <v>273.640686</v>
      </c>
    </row>
    <row r="5713" spans="1:2">
      <c r="A5713" s="31">
        <v>41389</v>
      </c>
      <c r="B5713">
        <v>285.111237</v>
      </c>
    </row>
    <row r="5714" spans="1:2">
      <c r="A5714" s="31">
        <v>41390</v>
      </c>
      <c r="B5714">
        <v>288.027466</v>
      </c>
    </row>
    <row r="5715" spans="1:2">
      <c r="A5715" s="31">
        <v>41393</v>
      </c>
      <c r="B5715">
        <v>287.881653</v>
      </c>
    </row>
    <row r="5716" spans="1:2">
      <c r="A5716" s="31">
        <v>41394</v>
      </c>
      <c r="B5716">
        <v>291.624176</v>
      </c>
    </row>
    <row r="5717" spans="1:2">
      <c r="A5717" s="31">
        <v>41396</v>
      </c>
      <c r="B5717">
        <v>289.048157</v>
      </c>
    </row>
    <row r="5718" spans="1:2">
      <c r="A5718" s="31">
        <v>41397</v>
      </c>
      <c r="B5718">
        <v>277.62619</v>
      </c>
    </row>
    <row r="5719" spans="1:2">
      <c r="A5719" s="31">
        <v>41400</v>
      </c>
      <c r="B5719">
        <v>282.924042</v>
      </c>
    </row>
    <row r="5720" spans="1:2">
      <c r="A5720" s="31">
        <v>41401</v>
      </c>
      <c r="B5720">
        <v>290.068817</v>
      </c>
    </row>
    <row r="5721" spans="1:2">
      <c r="A5721" s="31">
        <v>41402</v>
      </c>
      <c r="B5721">
        <v>291.867188</v>
      </c>
    </row>
    <row r="5722" spans="1:2">
      <c r="A5722" s="31">
        <v>41403</v>
      </c>
      <c r="B5722">
        <v>291.721344</v>
      </c>
    </row>
    <row r="5723" spans="1:2">
      <c r="A5723" s="31">
        <v>41404</v>
      </c>
      <c r="B5723">
        <v>300.421448</v>
      </c>
    </row>
    <row r="5724" spans="1:2">
      <c r="A5724" s="31">
        <v>41407</v>
      </c>
      <c r="B5724">
        <v>289.145355</v>
      </c>
    </row>
    <row r="5725" spans="1:2">
      <c r="A5725" s="31">
        <v>41408</v>
      </c>
      <c r="B5725">
        <v>291.915802</v>
      </c>
    </row>
    <row r="5726" spans="1:2">
      <c r="A5726" s="31">
        <v>41409</v>
      </c>
      <c r="B5726">
        <v>300.227051</v>
      </c>
    </row>
    <row r="5727" spans="1:2">
      <c r="A5727" s="31">
        <v>41410</v>
      </c>
      <c r="B5727">
        <v>295.172211</v>
      </c>
    </row>
    <row r="5728" spans="1:2">
      <c r="A5728" s="31">
        <v>41411</v>
      </c>
      <c r="B5728">
        <v>294.880646</v>
      </c>
    </row>
    <row r="5729" spans="1:2">
      <c r="A5729" s="31">
        <v>41414</v>
      </c>
      <c r="B5729">
        <v>293.616943</v>
      </c>
    </row>
    <row r="5730" spans="1:2">
      <c r="A5730" s="31">
        <v>41415</v>
      </c>
      <c r="B5730">
        <v>284.770966</v>
      </c>
    </row>
    <row r="5731" spans="1:2">
      <c r="A5731" s="31">
        <v>41416</v>
      </c>
      <c r="B5731">
        <v>283.02124</v>
      </c>
    </row>
    <row r="5732" spans="1:2">
      <c r="A5732" s="31">
        <v>41417</v>
      </c>
      <c r="B5732">
        <v>282.924042</v>
      </c>
    </row>
    <row r="5733" spans="1:2">
      <c r="A5733" s="31">
        <v>41418</v>
      </c>
      <c r="B5733">
        <v>280.056427</v>
      </c>
    </row>
    <row r="5734" spans="1:2">
      <c r="A5734" s="31">
        <v>41421</v>
      </c>
      <c r="B5734">
        <v>286.27774</v>
      </c>
    </row>
    <row r="5735" spans="1:2">
      <c r="A5735" s="31">
        <v>41422</v>
      </c>
      <c r="B5735">
        <v>287.541412</v>
      </c>
    </row>
    <row r="5736" spans="1:2">
      <c r="A5736" s="31">
        <v>41423</v>
      </c>
      <c r="B5736">
        <v>295.318085</v>
      </c>
    </row>
    <row r="5737" spans="1:2">
      <c r="A5737" s="31">
        <v>41424</v>
      </c>
      <c r="B5737">
        <v>308.198181</v>
      </c>
    </row>
    <row r="5738" spans="1:2">
      <c r="A5738" s="31">
        <v>41425</v>
      </c>
      <c r="B5738">
        <v>304.552856</v>
      </c>
    </row>
    <row r="5739" spans="1:2">
      <c r="A5739" s="31">
        <v>41428</v>
      </c>
      <c r="B5739">
        <v>305.281891</v>
      </c>
    </row>
    <row r="5740" spans="1:2">
      <c r="A5740" s="31">
        <v>41429</v>
      </c>
      <c r="B5740">
        <v>297.553864</v>
      </c>
    </row>
    <row r="5741" spans="1:2">
      <c r="A5741" s="31">
        <v>41430</v>
      </c>
      <c r="B5741">
        <v>298.720337</v>
      </c>
    </row>
    <row r="5742" spans="1:2">
      <c r="A5742" s="31">
        <v>41431</v>
      </c>
      <c r="B5742">
        <v>298.137085</v>
      </c>
    </row>
    <row r="5743" spans="1:2">
      <c r="A5743" s="31">
        <v>41432</v>
      </c>
      <c r="B5743">
        <v>293.47113</v>
      </c>
    </row>
    <row r="5744" spans="1:2">
      <c r="A5744" s="31">
        <v>41435</v>
      </c>
      <c r="B5744">
        <v>287.784424</v>
      </c>
    </row>
    <row r="5745" spans="1:2">
      <c r="A5745" s="31">
        <v>41436</v>
      </c>
      <c r="B5745">
        <v>284.965363</v>
      </c>
    </row>
    <row r="5746" spans="1:2">
      <c r="A5746" s="31">
        <v>41437</v>
      </c>
      <c r="B5746">
        <v>285.354248</v>
      </c>
    </row>
    <row r="5747" spans="1:2">
      <c r="A5747" s="31">
        <v>41438</v>
      </c>
      <c r="B5747">
        <v>275.050201</v>
      </c>
    </row>
    <row r="5748" spans="1:2">
      <c r="A5748" s="31">
        <v>41439</v>
      </c>
      <c r="B5748">
        <v>288.513519</v>
      </c>
    </row>
    <row r="5749" spans="1:2">
      <c r="A5749" s="31">
        <v>41442</v>
      </c>
      <c r="B5749">
        <v>291.089508</v>
      </c>
    </row>
    <row r="5750" spans="1:2">
      <c r="A5750" s="31">
        <v>41443</v>
      </c>
      <c r="B5750">
        <v>289.291168</v>
      </c>
    </row>
    <row r="5751" spans="1:2">
      <c r="A5751" s="31">
        <v>41444</v>
      </c>
      <c r="B5751">
        <v>283.944763</v>
      </c>
    </row>
    <row r="5752" spans="1:2">
      <c r="A5752" s="31">
        <v>41445</v>
      </c>
      <c r="B5752">
        <v>280.688263</v>
      </c>
    </row>
    <row r="5753" spans="1:2">
      <c r="A5753" s="31">
        <v>41446</v>
      </c>
      <c r="B5753">
        <v>279.035706</v>
      </c>
    </row>
    <row r="5754" spans="1:2">
      <c r="A5754" s="31">
        <v>41449</v>
      </c>
      <c r="B5754">
        <v>275.973663</v>
      </c>
    </row>
    <row r="5755" spans="1:2">
      <c r="A5755" s="31">
        <v>41450</v>
      </c>
      <c r="B5755">
        <v>273.592041</v>
      </c>
    </row>
    <row r="5756" spans="1:2">
      <c r="A5756" s="31">
        <v>41451</v>
      </c>
      <c r="B5756">
        <v>265.03775</v>
      </c>
    </row>
    <row r="5757" spans="1:2">
      <c r="A5757" s="31">
        <v>41452</v>
      </c>
      <c r="B5757">
        <v>262.753326</v>
      </c>
    </row>
    <row r="5758" spans="1:2">
      <c r="A5758" s="31">
        <v>41453</v>
      </c>
      <c r="B5758">
        <v>273.446228</v>
      </c>
    </row>
    <row r="5759" spans="1:2">
      <c r="A5759" s="31">
        <v>41456</v>
      </c>
      <c r="B5759">
        <v>281.708923</v>
      </c>
    </row>
    <row r="5760" spans="1:2">
      <c r="A5760" s="31">
        <v>41457</v>
      </c>
      <c r="B5760">
        <v>278.452484</v>
      </c>
    </row>
    <row r="5761" spans="1:2">
      <c r="A5761" s="31">
        <v>41458</v>
      </c>
      <c r="B5761">
        <v>276.26532</v>
      </c>
    </row>
    <row r="5762" spans="1:2">
      <c r="A5762" s="31">
        <v>41459</v>
      </c>
      <c r="B5762">
        <v>284.13916</v>
      </c>
    </row>
    <row r="5763" spans="1:2">
      <c r="A5763" s="31">
        <v>41460</v>
      </c>
      <c r="B5763">
        <v>287.930267</v>
      </c>
    </row>
    <row r="5764" spans="1:2">
      <c r="A5764" s="31">
        <v>41463</v>
      </c>
      <c r="B5764">
        <v>279.764771</v>
      </c>
    </row>
    <row r="5765" spans="1:2">
      <c r="A5765" s="31">
        <v>41464</v>
      </c>
      <c r="B5765">
        <v>281.028442</v>
      </c>
    </row>
    <row r="5766" spans="1:2">
      <c r="A5766" s="31">
        <v>41465</v>
      </c>
      <c r="B5766">
        <v>276.119476</v>
      </c>
    </row>
    <row r="5767" spans="1:2">
      <c r="A5767" s="31">
        <v>41466</v>
      </c>
      <c r="B5767">
        <v>276.94574</v>
      </c>
    </row>
    <row r="5768" spans="1:2">
      <c r="A5768" s="31">
        <v>41467</v>
      </c>
      <c r="B5768">
        <v>284.333527</v>
      </c>
    </row>
    <row r="5769" spans="1:2">
      <c r="A5769" s="31">
        <v>41470</v>
      </c>
      <c r="B5769">
        <v>280.396606</v>
      </c>
    </row>
    <row r="5770" spans="1:2">
      <c r="A5770" s="31">
        <v>41471</v>
      </c>
      <c r="B5770">
        <v>283.410095</v>
      </c>
    </row>
    <row r="5771" spans="1:2">
      <c r="A5771" s="31">
        <v>41472</v>
      </c>
      <c r="B5771">
        <v>277.28598</v>
      </c>
    </row>
    <row r="5772" spans="1:2">
      <c r="A5772" s="31">
        <v>41473</v>
      </c>
      <c r="B5772">
        <v>278.889954</v>
      </c>
    </row>
    <row r="5773" spans="1:2">
      <c r="A5773" s="31">
        <v>41474</v>
      </c>
      <c r="B5773">
        <v>286.423553</v>
      </c>
    </row>
    <row r="5774" spans="1:2">
      <c r="A5774" s="31">
        <v>41477</v>
      </c>
      <c r="B5774">
        <v>289.53421</v>
      </c>
    </row>
    <row r="5775" spans="1:2">
      <c r="A5775" s="31">
        <v>41478</v>
      </c>
      <c r="B5775">
        <v>290.457672</v>
      </c>
    </row>
    <row r="5776" spans="1:2">
      <c r="A5776" s="31">
        <v>41479</v>
      </c>
      <c r="B5776">
        <v>288.999542</v>
      </c>
    </row>
    <row r="5777" spans="1:2">
      <c r="A5777" s="31">
        <v>41480</v>
      </c>
      <c r="B5777">
        <v>291.526978</v>
      </c>
    </row>
    <row r="5778" spans="1:2">
      <c r="A5778" s="31">
        <v>41481</v>
      </c>
      <c r="B5778">
        <v>281.854706</v>
      </c>
    </row>
    <row r="5779" spans="1:2">
      <c r="A5779" s="31">
        <v>41484</v>
      </c>
      <c r="B5779">
        <v>287.492798</v>
      </c>
    </row>
    <row r="5780" spans="1:2">
      <c r="A5780" s="31">
        <v>41485</v>
      </c>
      <c r="B5780">
        <v>278.831329</v>
      </c>
    </row>
    <row r="5781" spans="1:2">
      <c r="A5781" s="31">
        <v>41486</v>
      </c>
      <c r="B5781">
        <v>284.312042</v>
      </c>
    </row>
    <row r="5782" spans="1:2">
      <c r="A5782" s="31">
        <v>41487</v>
      </c>
      <c r="B5782">
        <v>282.795044</v>
      </c>
    </row>
    <row r="5783" spans="1:2">
      <c r="A5783" s="31">
        <v>41488</v>
      </c>
      <c r="B5783">
        <v>284.263123</v>
      </c>
    </row>
    <row r="5784" spans="1:2">
      <c r="A5784" s="31">
        <v>41491</v>
      </c>
      <c r="B5784">
        <v>278.684509</v>
      </c>
    </row>
    <row r="5785" spans="1:2">
      <c r="A5785" s="31">
        <v>41492</v>
      </c>
      <c r="B5785">
        <v>281.424896</v>
      </c>
    </row>
    <row r="5786" spans="1:2">
      <c r="A5786" s="31">
        <v>41493</v>
      </c>
      <c r="B5786">
        <v>272.959137</v>
      </c>
    </row>
    <row r="5787" spans="1:2">
      <c r="A5787" s="31">
        <v>41494</v>
      </c>
      <c r="B5787">
        <v>272.861237</v>
      </c>
    </row>
    <row r="5788" spans="1:2">
      <c r="A5788" s="31">
        <v>41498</v>
      </c>
      <c r="B5788">
        <v>275.308014</v>
      </c>
    </row>
    <row r="5789" spans="1:2">
      <c r="A5789" s="31">
        <v>41499</v>
      </c>
      <c r="B5789">
        <v>284.654602</v>
      </c>
    </row>
    <row r="5790" spans="1:2">
      <c r="A5790" s="31">
        <v>41500</v>
      </c>
      <c r="B5790">
        <v>312.302826</v>
      </c>
    </row>
    <row r="5791" spans="1:2">
      <c r="A5791" s="31">
        <v>41502</v>
      </c>
      <c r="B5791">
        <v>307.262543</v>
      </c>
    </row>
    <row r="5792" spans="1:2">
      <c r="A5792" s="31">
        <v>41505</v>
      </c>
      <c r="B5792">
        <v>295.273499</v>
      </c>
    </row>
    <row r="5793" spans="1:2">
      <c r="A5793" s="31">
        <v>41506</v>
      </c>
      <c r="B5793">
        <v>281.816376</v>
      </c>
    </row>
    <row r="5794" spans="1:2">
      <c r="A5794" s="31">
        <v>41507</v>
      </c>
      <c r="B5794">
        <v>277.314362</v>
      </c>
    </row>
    <row r="5795" spans="1:2">
      <c r="A5795" s="31">
        <v>41508</v>
      </c>
      <c r="B5795">
        <v>285.731171</v>
      </c>
    </row>
    <row r="5796" spans="1:2">
      <c r="A5796" s="31">
        <v>41509</v>
      </c>
      <c r="B5796">
        <v>294.539398</v>
      </c>
    </row>
    <row r="5797" spans="1:2">
      <c r="A5797" s="31">
        <v>41512</v>
      </c>
      <c r="B5797">
        <v>291.750153</v>
      </c>
    </row>
    <row r="5798" spans="1:2">
      <c r="A5798" s="31">
        <v>41513</v>
      </c>
      <c r="B5798">
        <v>283.871613</v>
      </c>
    </row>
    <row r="5799" spans="1:2">
      <c r="A5799" s="31">
        <v>41514</v>
      </c>
      <c r="B5799">
        <v>291.603363</v>
      </c>
    </row>
    <row r="5800" spans="1:2">
      <c r="A5800" s="31">
        <v>41515</v>
      </c>
      <c r="B5800">
        <v>299.481873</v>
      </c>
    </row>
    <row r="5801" spans="1:2">
      <c r="A5801" s="31">
        <v>41516</v>
      </c>
      <c r="B5801">
        <v>292.875702</v>
      </c>
    </row>
    <row r="5802" spans="1:2">
      <c r="A5802" s="31">
        <v>41519</v>
      </c>
      <c r="B5802">
        <v>293.316071</v>
      </c>
    </row>
    <row r="5803" spans="1:2">
      <c r="A5803" s="31">
        <v>41520</v>
      </c>
      <c r="B5803">
        <v>291.016113</v>
      </c>
    </row>
    <row r="5804" spans="1:2">
      <c r="A5804" s="31">
        <v>41521</v>
      </c>
      <c r="B5804">
        <v>305.060455</v>
      </c>
    </row>
    <row r="5805" spans="1:2">
      <c r="A5805" s="31">
        <v>41522</v>
      </c>
      <c r="B5805">
        <v>311.324158</v>
      </c>
    </row>
    <row r="5806" spans="1:2">
      <c r="A5806" s="31">
        <v>41523</v>
      </c>
      <c r="B5806">
        <v>311.030548</v>
      </c>
    </row>
    <row r="5807" spans="1:2">
      <c r="A5807" s="31">
        <v>41527</v>
      </c>
      <c r="B5807">
        <v>342.153168</v>
      </c>
    </row>
    <row r="5808" spans="1:2">
      <c r="A5808" s="31">
        <v>41528</v>
      </c>
      <c r="B5808">
        <v>333.198059</v>
      </c>
    </row>
    <row r="5809" spans="1:2">
      <c r="A5809" s="31">
        <v>41529</v>
      </c>
      <c r="B5809">
        <v>326.347168</v>
      </c>
    </row>
    <row r="5810" spans="1:2">
      <c r="A5810" s="31">
        <v>41530</v>
      </c>
      <c r="B5810">
        <v>326.934387</v>
      </c>
    </row>
    <row r="5811" spans="1:2">
      <c r="A5811" s="31">
        <v>41533</v>
      </c>
      <c r="B5811">
        <v>324.291901</v>
      </c>
    </row>
    <row r="5812" spans="1:2">
      <c r="A5812" s="31">
        <v>41534</v>
      </c>
      <c r="B5812">
        <v>327.913086</v>
      </c>
    </row>
    <row r="5813" spans="1:2">
      <c r="A5813" s="31">
        <v>41535</v>
      </c>
      <c r="B5813">
        <v>329.674744</v>
      </c>
    </row>
    <row r="5814" spans="1:2">
      <c r="A5814" s="31">
        <v>41536</v>
      </c>
      <c r="B5814">
        <v>341.712738</v>
      </c>
    </row>
    <row r="5815" spans="1:2">
      <c r="A5815" s="31">
        <v>41537</v>
      </c>
      <c r="B5815">
        <v>331.142792</v>
      </c>
    </row>
    <row r="5816" spans="1:2">
      <c r="A5816" s="31">
        <v>41540</v>
      </c>
      <c r="B5816">
        <v>326.738617</v>
      </c>
    </row>
    <row r="5817" spans="1:2">
      <c r="A5817" s="31">
        <v>41541</v>
      </c>
      <c r="B5817">
        <v>329.919434</v>
      </c>
    </row>
    <row r="5818" spans="1:2">
      <c r="A5818" s="31">
        <v>41542</v>
      </c>
      <c r="B5818">
        <v>336.770325</v>
      </c>
    </row>
    <row r="5819" spans="1:2">
      <c r="A5819" s="31">
        <v>41543</v>
      </c>
      <c r="B5819">
        <v>336.231995</v>
      </c>
    </row>
    <row r="5820" spans="1:2">
      <c r="A5820" s="31">
        <v>41544</v>
      </c>
      <c r="B5820">
        <v>332.85553</v>
      </c>
    </row>
    <row r="5821" spans="1:2">
      <c r="A5821" s="31">
        <v>41547</v>
      </c>
      <c r="B5821">
        <v>325.417419</v>
      </c>
    </row>
    <row r="5822" spans="1:2">
      <c r="A5822" s="31">
        <v>41548</v>
      </c>
      <c r="B5822">
        <v>328.500275</v>
      </c>
    </row>
    <row r="5823" spans="1:2">
      <c r="A5823" s="31">
        <v>41550</v>
      </c>
      <c r="B5823">
        <v>338.580902</v>
      </c>
    </row>
    <row r="5824" spans="1:2">
      <c r="A5824" s="31">
        <v>41551</v>
      </c>
      <c r="B5824">
        <v>342.593536</v>
      </c>
    </row>
    <row r="5825" spans="1:2">
      <c r="A5825" s="31">
        <v>41554</v>
      </c>
      <c r="B5825">
        <v>340.48938</v>
      </c>
    </row>
    <row r="5826" spans="1:2">
      <c r="A5826" s="31">
        <v>41555</v>
      </c>
      <c r="B5826">
        <v>343.082916</v>
      </c>
    </row>
    <row r="5827" spans="1:2">
      <c r="A5827" s="31">
        <v>41556</v>
      </c>
      <c r="B5827">
        <v>346.655151</v>
      </c>
    </row>
    <row r="5828" spans="1:2">
      <c r="A5828" s="31">
        <v>41557</v>
      </c>
      <c r="B5828">
        <v>363.733459</v>
      </c>
    </row>
    <row r="5829" spans="1:2">
      <c r="A5829" s="31">
        <v>41558</v>
      </c>
      <c r="B5829">
        <v>377.092712</v>
      </c>
    </row>
    <row r="5830" spans="1:2">
      <c r="A5830" s="31">
        <v>41561</v>
      </c>
      <c r="B5830">
        <v>382.132996</v>
      </c>
    </row>
    <row r="5831" spans="1:2">
      <c r="A5831" s="31">
        <v>41562</v>
      </c>
      <c r="B5831">
        <v>380.567047</v>
      </c>
    </row>
    <row r="5832" spans="1:2">
      <c r="A5832" s="31">
        <v>41564</v>
      </c>
      <c r="B5832">
        <v>365.446136</v>
      </c>
    </row>
    <row r="5833" spans="1:2">
      <c r="A5833" s="31">
        <v>41565</v>
      </c>
      <c r="B5833">
        <v>371.56308</v>
      </c>
    </row>
    <row r="5834" spans="1:2">
      <c r="A5834" s="31">
        <v>41568</v>
      </c>
      <c r="B5834">
        <v>371.954529</v>
      </c>
    </row>
    <row r="5835" spans="1:2">
      <c r="A5835" s="31">
        <v>41569</v>
      </c>
      <c r="B5835">
        <v>371.905609</v>
      </c>
    </row>
    <row r="5836" spans="1:2">
      <c r="A5836" s="31">
        <v>41570</v>
      </c>
      <c r="B5836">
        <v>366.669556</v>
      </c>
    </row>
    <row r="5837" spans="1:2">
      <c r="A5837" s="31">
        <v>41571</v>
      </c>
      <c r="B5837">
        <v>371.22049</v>
      </c>
    </row>
    <row r="5838" spans="1:2">
      <c r="A5838" s="31">
        <v>41572</v>
      </c>
      <c r="B5838">
        <v>368.235474</v>
      </c>
    </row>
    <row r="5839" spans="1:2">
      <c r="A5839" s="31">
        <v>41575</v>
      </c>
      <c r="B5839">
        <v>369.556702</v>
      </c>
    </row>
    <row r="5840" spans="1:2">
      <c r="A5840" s="31">
        <v>41576</v>
      </c>
      <c r="B5840">
        <v>373.520416</v>
      </c>
    </row>
    <row r="5841" spans="1:2">
      <c r="A5841" s="31">
        <v>41577</v>
      </c>
      <c r="B5841">
        <v>371.51413</v>
      </c>
    </row>
    <row r="5842" spans="1:2">
      <c r="A5842" s="31">
        <v>41578</v>
      </c>
      <c r="B5842">
        <v>373.031097</v>
      </c>
    </row>
    <row r="5843" spans="1:2">
      <c r="A5843" s="31">
        <v>41579</v>
      </c>
      <c r="B5843">
        <v>376.407623</v>
      </c>
    </row>
    <row r="5844" spans="1:2">
      <c r="A5844" s="31">
        <v>41583</v>
      </c>
      <c r="B5844">
        <v>386.8797</v>
      </c>
    </row>
    <row r="5845" spans="1:2">
      <c r="A5845" s="31">
        <v>41584</v>
      </c>
      <c r="B5845">
        <v>382.720184</v>
      </c>
    </row>
    <row r="5846" spans="1:2">
      <c r="A5846" s="31">
        <v>41585</v>
      </c>
      <c r="B5846">
        <v>372.052368</v>
      </c>
    </row>
    <row r="5847" spans="1:2">
      <c r="A5847" s="31">
        <v>41586</v>
      </c>
      <c r="B5847">
        <v>375.967224</v>
      </c>
    </row>
    <row r="5848" spans="1:2">
      <c r="A5848" s="31">
        <v>41589</v>
      </c>
      <c r="B5848">
        <v>369.067383</v>
      </c>
    </row>
    <row r="5849" spans="1:2">
      <c r="A5849" s="31">
        <v>41590</v>
      </c>
      <c r="B5849">
        <v>352.331635</v>
      </c>
    </row>
    <row r="5850" spans="1:2">
      <c r="A5850" s="31">
        <v>41591</v>
      </c>
      <c r="B5850">
        <v>358.399567</v>
      </c>
    </row>
    <row r="5851" spans="1:2">
      <c r="A5851" s="31">
        <v>41592</v>
      </c>
      <c r="B5851">
        <v>378.80542</v>
      </c>
    </row>
    <row r="5852" spans="1:2">
      <c r="A5852" s="31">
        <v>41596</v>
      </c>
      <c r="B5852">
        <v>383.894684</v>
      </c>
    </row>
    <row r="5853" spans="1:2">
      <c r="A5853" s="31">
        <v>41597</v>
      </c>
      <c r="B5853">
        <v>383.013855</v>
      </c>
    </row>
    <row r="5854" spans="1:2">
      <c r="A5854" s="31">
        <v>41598</v>
      </c>
      <c r="B5854">
        <v>377.777771</v>
      </c>
    </row>
    <row r="5855" spans="1:2">
      <c r="A5855" s="31">
        <v>41599</v>
      </c>
      <c r="B5855">
        <v>374.988495</v>
      </c>
    </row>
    <row r="5856" spans="1:2">
      <c r="A5856" s="31">
        <v>41600</v>
      </c>
      <c r="B5856">
        <v>366.180206</v>
      </c>
    </row>
    <row r="5857" spans="1:2">
      <c r="A5857" s="31">
        <v>41603</v>
      </c>
      <c r="B5857">
        <v>377.924622</v>
      </c>
    </row>
    <row r="5858" spans="1:2">
      <c r="A5858" s="31">
        <v>41604</v>
      </c>
      <c r="B5858">
        <v>381.937286</v>
      </c>
    </row>
    <row r="5859" spans="1:2">
      <c r="A5859" s="31">
        <v>41605</v>
      </c>
      <c r="B5859">
        <v>390.696655</v>
      </c>
    </row>
    <row r="5860" spans="1:2">
      <c r="A5860" s="31">
        <v>41606</v>
      </c>
      <c r="B5860">
        <v>389.424316</v>
      </c>
    </row>
    <row r="5861" spans="1:2">
      <c r="A5861" s="31">
        <v>41607</v>
      </c>
      <c r="B5861">
        <v>390.207245</v>
      </c>
    </row>
    <row r="5862" spans="1:2">
      <c r="A5862" s="31">
        <v>41610</v>
      </c>
      <c r="B5862">
        <v>391.381714</v>
      </c>
    </row>
    <row r="5863" spans="1:2">
      <c r="A5863" s="31">
        <v>41611</v>
      </c>
      <c r="B5863">
        <v>390.549835</v>
      </c>
    </row>
    <row r="5864" spans="1:2">
      <c r="A5864" s="31">
        <v>41612</v>
      </c>
      <c r="B5864">
        <v>384.286133</v>
      </c>
    </row>
    <row r="5865" spans="1:2">
      <c r="A5865" s="31">
        <v>41613</v>
      </c>
      <c r="B5865">
        <v>381.986206</v>
      </c>
    </row>
    <row r="5866" spans="1:2">
      <c r="A5866" s="31">
        <v>41614</v>
      </c>
      <c r="B5866">
        <v>382.573425</v>
      </c>
    </row>
    <row r="5867" spans="1:2">
      <c r="A5867" s="31">
        <v>41617</v>
      </c>
      <c r="B5867">
        <v>385.069092</v>
      </c>
    </row>
    <row r="5868" spans="1:2">
      <c r="A5868" s="31">
        <v>41618</v>
      </c>
      <c r="B5868">
        <v>382.377686</v>
      </c>
    </row>
    <row r="5869" spans="1:2">
      <c r="A5869" s="31">
        <v>41619</v>
      </c>
      <c r="B5869">
        <v>369.752472</v>
      </c>
    </row>
    <row r="5870" spans="1:2">
      <c r="A5870" s="31">
        <v>41620</v>
      </c>
      <c r="B5870">
        <v>352.772064</v>
      </c>
    </row>
    <row r="5871" spans="1:2">
      <c r="A5871" s="31">
        <v>41621</v>
      </c>
      <c r="B5871">
        <v>362.461151</v>
      </c>
    </row>
    <row r="5872" spans="1:2">
      <c r="A5872" s="31">
        <v>41624</v>
      </c>
      <c r="B5872">
        <v>360.210144</v>
      </c>
    </row>
    <row r="5873" spans="1:2">
      <c r="A5873" s="31">
        <v>41625</v>
      </c>
      <c r="B5873">
        <v>359.035675</v>
      </c>
    </row>
    <row r="5874" spans="1:2">
      <c r="A5874" s="31">
        <v>41626</v>
      </c>
      <c r="B5874">
        <v>360.650574</v>
      </c>
    </row>
    <row r="5875" spans="1:2">
      <c r="A5875" s="31">
        <v>41627</v>
      </c>
      <c r="B5875">
        <v>361.678192</v>
      </c>
    </row>
    <row r="5876" spans="1:2">
      <c r="A5876" s="31">
        <v>41628</v>
      </c>
      <c r="B5876">
        <v>365.739777</v>
      </c>
    </row>
    <row r="5877" spans="1:2">
      <c r="A5877" s="31">
        <v>41631</v>
      </c>
      <c r="B5877">
        <v>367.648285</v>
      </c>
    </row>
    <row r="5878" spans="1:2">
      <c r="A5878" s="31">
        <v>41632</v>
      </c>
      <c r="B5878">
        <v>364.712158</v>
      </c>
    </row>
    <row r="5879" spans="1:2">
      <c r="A5879" s="31">
        <v>41634</v>
      </c>
      <c r="B5879">
        <v>362.363281</v>
      </c>
    </row>
    <row r="5880" spans="1:2">
      <c r="A5880" s="31">
        <v>41635</v>
      </c>
      <c r="B5880">
        <v>363.978149</v>
      </c>
    </row>
    <row r="5881" spans="1:2">
      <c r="A5881" s="31">
        <v>41638</v>
      </c>
      <c r="B5881">
        <v>366.816376</v>
      </c>
    </row>
    <row r="5882" spans="1:2">
      <c r="A5882" s="31">
        <v>41639</v>
      </c>
      <c r="B5882">
        <v>368.382263</v>
      </c>
    </row>
    <row r="5883" spans="1:2">
      <c r="A5883" s="31">
        <v>41640</v>
      </c>
      <c r="B5883">
        <v>366.963165</v>
      </c>
    </row>
    <row r="5884" spans="1:2">
      <c r="A5884" s="31">
        <v>41641</v>
      </c>
      <c r="B5884">
        <v>364.418549</v>
      </c>
    </row>
    <row r="5885" spans="1:2">
      <c r="A5885" s="31">
        <v>41642</v>
      </c>
      <c r="B5885">
        <v>354.97406</v>
      </c>
    </row>
    <row r="5886" spans="1:2">
      <c r="A5886" s="31">
        <v>41645</v>
      </c>
      <c r="B5886">
        <v>359.133575</v>
      </c>
    </row>
    <row r="5887" spans="1:2">
      <c r="A5887" s="31">
        <v>41646</v>
      </c>
      <c r="B5887">
        <v>357.322968</v>
      </c>
    </row>
    <row r="5888" spans="1:2">
      <c r="A5888" s="31">
        <v>41647</v>
      </c>
      <c r="B5888">
        <v>362.363281</v>
      </c>
    </row>
    <row r="5889" spans="1:2">
      <c r="A5889" s="31">
        <v>41648</v>
      </c>
      <c r="B5889">
        <v>360.112305</v>
      </c>
    </row>
    <row r="5890" spans="1:2">
      <c r="A5890" s="31">
        <v>41649</v>
      </c>
      <c r="B5890">
        <v>359.182526</v>
      </c>
    </row>
    <row r="5891" spans="1:2">
      <c r="A5891" s="31">
        <v>41652</v>
      </c>
      <c r="B5891">
        <v>368.137573</v>
      </c>
    </row>
    <row r="5892" spans="1:2">
      <c r="A5892" s="31">
        <v>41653</v>
      </c>
      <c r="B5892">
        <v>363.88028</v>
      </c>
    </row>
    <row r="5893" spans="1:2">
      <c r="A5893" s="31">
        <v>41654</v>
      </c>
      <c r="B5893">
        <v>369.263092</v>
      </c>
    </row>
    <row r="5894" spans="1:2">
      <c r="A5894" s="31">
        <v>41655</v>
      </c>
      <c r="B5894">
        <v>361.873901</v>
      </c>
    </row>
    <row r="5895" spans="1:2">
      <c r="A5895" s="31">
        <v>41656</v>
      </c>
      <c r="B5895">
        <v>361.824982</v>
      </c>
    </row>
    <row r="5896" spans="1:2">
      <c r="A5896" s="31">
        <v>41659</v>
      </c>
      <c r="B5896">
        <v>366.914246</v>
      </c>
    </row>
    <row r="5897" spans="1:2">
      <c r="A5897" s="31">
        <v>41660</v>
      </c>
      <c r="B5897">
        <v>376.603333</v>
      </c>
    </row>
    <row r="5898" spans="1:2">
      <c r="A5898" s="31">
        <v>41661</v>
      </c>
      <c r="B5898">
        <v>377.875641</v>
      </c>
    </row>
    <row r="5899" spans="1:2">
      <c r="A5899" s="31">
        <v>41662</v>
      </c>
      <c r="B5899">
        <v>375.428925</v>
      </c>
    </row>
    <row r="5900" spans="1:2">
      <c r="A5900" s="31">
        <v>41663</v>
      </c>
      <c r="B5900">
        <v>362.510101</v>
      </c>
    </row>
    <row r="5901" spans="1:2">
      <c r="A5901" s="31">
        <v>41666</v>
      </c>
      <c r="B5901">
        <v>340.831909</v>
      </c>
    </row>
    <row r="5902" spans="1:2">
      <c r="A5902" s="31">
        <v>41667</v>
      </c>
      <c r="B5902">
        <v>348.661499</v>
      </c>
    </row>
    <row r="5903" spans="1:2">
      <c r="A5903" s="31">
        <v>41668</v>
      </c>
      <c r="B5903">
        <v>344.257385</v>
      </c>
    </row>
    <row r="5904" spans="1:2">
      <c r="A5904" s="31">
        <v>41669</v>
      </c>
      <c r="B5904">
        <v>354.044342</v>
      </c>
    </row>
    <row r="5905" spans="1:2">
      <c r="A5905" s="31">
        <v>41670</v>
      </c>
      <c r="B5905">
        <v>342.104218</v>
      </c>
    </row>
    <row r="5906" spans="1:2">
      <c r="A5906" s="31">
        <v>41673</v>
      </c>
      <c r="B5906">
        <v>329.234344</v>
      </c>
    </row>
    <row r="5907" spans="1:2">
      <c r="A5907" s="31">
        <v>41674</v>
      </c>
      <c r="B5907">
        <v>338.483032</v>
      </c>
    </row>
    <row r="5908" spans="1:2">
      <c r="A5908" s="31">
        <v>41675</v>
      </c>
      <c r="B5908">
        <v>347.53598</v>
      </c>
    </row>
    <row r="5909" spans="1:2">
      <c r="A5909" s="31">
        <v>41676</v>
      </c>
      <c r="B5909">
        <v>350.031677</v>
      </c>
    </row>
    <row r="5910" spans="1:2">
      <c r="A5910" s="31">
        <v>41677</v>
      </c>
      <c r="B5910">
        <v>352.527374</v>
      </c>
    </row>
    <row r="5911" spans="1:2">
      <c r="A5911" s="31">
        <v>41680</v>
      </c>
      <c r="B5911">
        <v>356.29538</v>
      </c>
    </row>
    <row r="5912" spans="1:2">
      <c r="A5912" s="31">
        <v>41681</v>
      </c>
      <c r="B5912">
        <v>366.522736</v>
      </c>
    </row>
    <row r="5913" spans="1:2">
      <c r="A5913" s="31">
        <v>41682</v>
      </c>
      <c r="B5913">
        <v>368.626984</v>
      </c>
    </row>
    <row r="5914" spans="1:2">
      <c r="A5914" s="31">
        <v>41683</v>
      </c>
      <c r="B5914">
        <v>367.941895</v>
      </c>
    </row>
    <row r="5915" spans="1:2">
      <c r="A5915" s="31">
        <v>41684</v>
      </c>
      <c r="B5915">
        <v>380.518127</v>
      </c>
    </row>
    <row r="5916" spans="1:2">
      <c r="A5916" s="31">
        <v>41687</v>
      </c>
      <c r="B5916">
        <v>378.365051</v>
      </c>
    </row>
    <row r="5917" spans="1:2">
      <c r="A5917" s="31">
        <v>41688</v>
      </c>
      <c r="B5917">
        <v>383.062775</v>
      </c>
    </row>
    <row r="5918" spans="1:2">
      <c r="A5918" s="31">
        <v>41689</v>
      </c>
      <c r="B5918">
        <v>383.160645</v>
      </c>
    </row>
    <row r="5919" spans="1:2">
      <c r="A5919" s="31">
        <v>41690</v>
      </c>
      <c r="B5919">
        <v>383.503174</v>
      </c>
    </row>
    <row r="5920" spans="1:2">
      <c r="A5920" s="31">
        <v>41691</v>
      </c>
      <c r="B5920">
        <v>387.760529</v>
      </c>
    </row>
    <row r="5921" spans="1:2">
      <c r="A5921" s="31">
        <v>41694</v>
      </c>
      <c r="B5921">
        <v>388.103058</v>
      </c>
    </row>
    <row r="5922" spans="1:2">
      <c r="A5922" s="31">
        <v>41695</v>
      </c>
      <c r="B5922">
        <v>390.011536</v>
      </c>
    </row>
    <row r="5923" spans="1:2">
      <c r="A5923" s="31">
        <v>41696</v>
      </c>
      <c r="B5923">
        <v>392.654022</v>
      </c>
    </row>
    <row r="5924" spans="1:2">
      <c r="A5924" s="31">
        <v>41698</v>
      </c>
      <c r="B5924">
        <v>408.068542</v>
      </c>
    </row>
    <row r="5925" spans="1:2">
      <c r="A5925" s="31">
        <v>41701</v>
      </c>
      <c r="B5925">
        <v>401.95166</v>
      </c>
    </row>
    <row r="5926" spans="1:2">
      <c r="A5926" s="31">
        <v>41702</v>
      </c>
      <c r="B5926">
        <v>404.104797</v>
      </c>
    </row>
    <row r="5927" spans="1:2">
      <c r="A5927" s="31">
        <v>41703</v>
      </c>
      <c r="B5927">
        <v>400.875122</v>
      </c>
    </row>
    <row r="5928" spans="1:2">
      <c r="A5928" s="31">
        <v>41704</v>
      </c>
      <c r="B5928">
        <v>399.749573</v>
      </c>
    </row>
    <row r="5929" spans="1:2">
      <c r="A5929" s="31">
        <v>41705</v>
      </c>
      <c r="B5929">
        <v>400.385712</v>
      </c>
    </row>
    <row r="5930" spans="1:2">
      <c r="A5930" s="31">
        <v>41708</v>
      </c>
      <c r="B5930">
        <v>387.564819</v>
      </c>
    </row>
    <row r="5931" spans="1:2">
      <c r="A5931" s="31">
        <v>41709</v>
      </c>
      <c r="B5931">
        <v>389.473236</v>
      </c>
    </row>
    <row r="5932" spans="1:2">
      <c r="A5932" s="31">
        <v>41710</v>
      </c>
      <c r="B5932">
        <v>380.567047</v>
      </c>
    </row>
    <row r="5933" spans="1:2">
      <c r="A5933" s="31">
        <v>41711</v>
      </c>
      <c r="B5933">
        <v>379.735168</v>
      </c>
    </row>
    <row r="5934" spans="1:2">
      <c r="A5934" s="31">
        <v>41712</v>
      </c>
      <c r="B5934">
        <v>384.873383</v>
      </c>
    </row>
    <row r="5935" spans="1:2">
      <c r="A5935" s="31">
        <v>41716</v>
      </c>
      <c r="B5935">
        <v>373.128967</v>
      </c>
    </row>
    <row r="5936" spans="1:2">
      <c r="A5936" s="31">
        <v>41717</v>
      </c>
      <c r="B5936">
        <v>376.162933</v>
      </c>
    </row>
    <row r="5937" spans="1:2">
      <c r="A5937" s="31">
        <v>41718</v>
      </c>
      <c r="B5937">
        <v>371.612</v>
      </c>
    </row>
    <row r="5938" spans="1:2">
      <c r="A5938" s="31">
        <v>41719</v>
      </c>
      <c r="B5938">
        <v>380.860657</v>
      </c>
    </row>
    <row r="5939" spans="1:2">
      <c r="A5939" s="31">
        <v>41720</v>
      </c>
      <c r="B5939" t="s">
        <v>525</v>
      </c>
    </row>
    <row r="5940" spans="1:2">
      <c r="A5940" s="31">
        <v>41722</v>
      </c>
      <c r="B5940">
        <v>383.160645</v>
      </c>
    </row>
    <row r="5941" spans="1:2">
      <c r="A5941" s="31">
        <v>41723</v>
      </c>
      <c r="B5941">
        <v>382.524475</v>
      </c>
    </row>
    <row r="5942" spans="1:2">
      <c r="A5942" s="31">
        <v>41724</v>
      </c>
      <c r="B5942">
        <v>393.094452</v>
      </c>
    </row>
    <row r="5943" spans="1:2">
      <c r="A5943" s="31">
        <v>41725</v>
      </c>
      <c r="B5943">
        <v>388.249847</v>
      </c>
    </row>
    <row r="5944" spans="1:2">
      <c r="A5944" s="31">
        <v>41726</v>
      </c>
      <c r="B5944">
        <v>388.837097</v>
      </c>
    </row>
    <row r="5945" spans="1:2">
      <c r="A5945" s="31">
        <v>41729</v>
      </c>
      <c r="B5945">
        <v>390.158325</v>
      </c>
    </row>
    <row r="5946" spans="1:2">
      <c r="A5946" s="31">
        <v>41730</v>
      </c>
      <c r="B5946">
        <v>394.5625</v>
      </c>
    </row>
    <row r="5947" spans="1:2">
      <c r="A5947" s="31">
        <v>41731</v>
      </c>
      <c r="B5947">
        <v>405.279236</v>
      </c>
    </row>
    <row r="5948" spans="1:2">
      <c r="A5948" s="31">
        <v>41732</v>
      </c>
      <c r="B5948">
        <v>402.587799</v>
      </c>
    </row>
    <row r="5949" spans="1:2">
      <c r="A5949" s="31">
        <v>41733</v>
      </c>
      <c r="B5949">
        <v>396.862427</v>
      </c>
    </row>
    <row r="5950" spans="1:2">
      <c r="A5950" s="31">
        <v>41736</v>
      </c>
      <c r="B5950">
        <v>395.394379</v>
      </c>
    </row>
    <row r="5951" spans="1:2">
      <c r="A5951" s="31">
        <v>41738</v>
      </c>
      <c r="B5951">
        <v>411.934387</v>
      </c>
    </row>
    <row r="5952" spans="1:2">
      <c r="A5952" s="31">
        <v>41739</v>
      </c>
      <c r="B5952">
        <v>421.623474</v>
      </c>
    </row>
    <row r="5953" spans="1:2">
      <c r="A5953" s="31">
        <v>41740</v>
      </c>
      <c r="B5953">
        <v>414.576874</v>
      </c>
    </row>
    <row r="5954" spans="1:2">
      <c r="A5954" s="31">
        <v>41744</v>
      </c>
      <c r="B5954">
        <v>403.175018</v>
      </c>
    </row>
    <row r="5955" spans="1:2">
      <c r="A5955" s="31">
        <v>41745</v>
      </c>
      <c r="B5955">
        <v>402.392059</v>
      </c>
    </row>
    <row r="5956" spans="1:2">
      <c r="A5956" s="31">
        <v>41746</v>
      </c>
      <c r="B5956">
        <v>419.959747</v>
      </c>
    </row>
    <row r="5957" spans="1:2">
      <c r="A5957" s="31">
        <v>41750</v>
      </c>
      <c r="B5957">
        <v>422.895813</v>
      </c>
    </row>
    <row r="5958" spans="1:2">
      <c r="A5958" s="31">
        <v>41751</v>
      </c>
      <c r="B5958">
        <v>419.666107</v>
      </c>
    </row>
    <row r="5959" spans="1:2">
      <c r="A5959" s="31">
        <v>41752</v>
      </c>
      <c r="B5959">
        <v>415.996033</v>
      </c>
    </row>
    <row r="5960" spans="1:2">
      <c r="A5960" s="31">
        <v>41753</v>
      </c>
      <c r="B5960">
        <v>415.996033</v>
      </c>
    </row>
    <row r="5961" spans="1:2">
      <c r="A5961" s="31">
        <v>41754</v>
      </c>
      <c r="B5961">
        <v>414.234314</v>
      </c>
    </row>
    <row r="5962" spans="1:2">
      <c r="A5962" s="31">
        <v>41757</v>
      </c>
      <c r="B5962">
        <v>407.579163</v>
      </c>
    </row>
    <row r="5963" spans="1:2">
      <c r="A5963" s="31">
        <v>41758</v>
      </c>
      <c r="B5963">
        <v>400.238892</v>
      </c>
    </row>
    <row r="5964" spans="1:2">
      <c r="A5964" s="31">
        <v>41759</v>
      </c>
      <c r="B5964">
        <v>405.915375</v>
      </c>
    </row>
    <row r="5965" spans="1:2">
      <c r="A5965" s="31">
        <v>41761</v>
      </c>
      <c r="B5965">
        <v>405.915375</v>
      </c>
    </row>
    <row r="5966" spans="1:2">
      <c r="A5966" s="31">
        <v>41764</v>
      </c>
      <c r="B5966">
        <v>405.621765</v>
      </c>
    </row>
    <row r="5967" spans="1:2">
      <c r="A5967" s="31">
        <v>41765</v>
      </c>
      <c r="B5967">
        <v>410.22168</v>
      </c>
    </row>
    <row r="5968" spans="1:2">
      <c r="A5968" s="31">
        <v>41766</v>
      </c>
      <c r="B5968">
        <v>407.823853</v>
      </c>
    </row>
    <row r="5969" spans="1:2">
      <c r="A5969" s="31">
        <v>41767</v>
      </c>
      <c r="B5969">
        <v>414.038605</v>
      </c>
    </row>
    <row r="5970" spans="1:2">
      <c r="A5970" s="31">
        <v>41768</v>
      </c>
      <c r="B5970">
        <v>418.393799</v>
      </c>
    </row>
    <row r="5971" spans="1:2">
      <c r="A5971" s="31">
        <v>41771</v>
      </c>
      <c r="B5971">
        <v>435.716766</v>
      </c>
    </row>
    <row r="5972" spans="1:2">
      <c r="A5972" s="31">
        <v>41772</v>
      </c>
      <c r="B5972">
        <v>431.557312</v>
      </c>
    </row>
    <row r="5973" spans="1:2">
      <c r="A5973" s="31">
        <v>41773</v>
      </c>
      <c r="B5973">
        <v>432.92749</v>
      </c>
    </row>
    <row r="5974" spans="1:2">
      <c r="A5974" s="31">
        <v>41774</v>
      </c>
      <c r="B5974">
        <v>430.285004</v>
      </c>
    </row>
    <row r="5975" spans="1:2">
      <c r="A5975" s="31">
        <v>41775</v>
      </c>
      <c r="B5975">
        <v>440.267731</v>
      </c>
    </row>
    <row r="5976" spans="1:2">
      <c r="A5976" s="31">
        <v>41778</v>
      </c>
      <c r="B5976">
        <v>434.933838</v>
      </c>
    </row>
    <row r="5977" spans="1:2">
      <c r="A5977" s="31">
        <v>41779</v>
      </c>
      <c r="B5977">
        <v>430.480713</v>
      </c>
    </row>
    <row r="5978" spans="1:2">
      <c r="A5978" s="31">
        <v>41780</v>
      </c>
      <c r="B5978">
        <v>427.642517</v>
      </c>
    </row>
    <row r="5979" spans="1:2">
      <c r="A5979" s="31">
        <v>41781</v>
      </c>
      <c r="B5979">
        <v>421.623474</v>
      </c>
    </row>
    <row r="5980" spans="1:2">
      <c r="A5980" s="31">
        <v>41782</v>
      </c>
      <c r="B5980">
        <v>422.112854</v>
      </c>
    </row>
    <row r="5981" spans="1:2">
      <c r="A5981" s="31">
        <v>41785</v>
      </c>
      <c r="B5981">
        <v>434.591278</v>
      </c>
    </row>
    <row r="5982" spans="1:2">
      <c r="A5982" s="31">
        <v>41786</v>
      </c>
      <c r="B5982">
        <v>427.299957</v>
      </c>
    </row>
    <row r="5983" spans="1:2">
      <c r="A5983" s="31">
        <v>41787</v>
      </c>
      <c r="B5983">
        <v>419.617157</v>
      </c>
    </row>
    <row r="5984" spans="1:2">
      <c r="A5984" s="31">
        <v>41788</v>
      </c>
      <c r="B5984">
        <v>415.261932</v>
      </c>
    </row>
    <row r="5985" spans="1:2">
      <c r="A5985" s="31">
        <v>41789</v>
      </c>
      <c r="B5985">
        <v>406.208984</v>
      </c>
    </row>
    <row r="5986" spans="1:2">
      <c r="A5986" s="31">
        <v>41792</v>
      </c>
      <c r="B5986">
        <v>411.787567</v>
      </c>
    </row>
    <row r="5987" spans="1:2">
      <c r="A5987" s="31">
        <v>41793</v>
      </c>
      <c r="B5987">
        <v>411.934387</v>
      </c>
    </row>
    <row r="5988" spans="1:2">
      <c r="A5988" s="31">
        <v>41794</v>
      </c>
      <c r="B5988">
        <v>413.059906</v>
      </c>
    </row>
    <row r="5989" spans="1:2">
      <c r="A5989" s="31">
        <v>41795</v>
      </c>
      <c r="B5989">
        <v>425.734009</v>
      </c>
    </row>
    <row r="5990" spans="1:2">
      <c r="A5990" s="31">
        <v>41796</v>
      </c>
      <c r="B5990">
        <v>429.746674</v>
      </c>
    </row>
    <row r="5991" spans="1:2">
      <c r="A5991" s="31">
        <v>41799</v>
      </c>
      <c r="B5991">
        <v>439.044312</v>
      </c>
    </row>
    <row r="5992" spans="1:2">
      <c r="A5992" s="31">
        <v>41800</v>
      </c>
      <c r="B5992">
        <v>443.742126</v>
      </c>
    </row>
    <row r="5993" spans="1:2">
      <c r="A5993" s="31">
        <v>41801</v>
      </c>
      <c r="B5993">
        <v>436.255066</v>
      </c>
    </row>
    <row r="5994" spans="1:2">
      <c r="A5994" s="31">
        <v>41802</v>
      </c>
      <c r="B5994">
        <v>439.974121</v>
      </c>
    </row>
    <row r="5995" spans="1:2">
      <c r="A5995" s="31">
        <v>41803</v>
      </c>
      <c r="B5995">
        <v>428.914795</v>
      </c>
    </row>
    <row r="5996" spans="1:2">
      <c r="A5996" s="31">
        <v>41806</v>
      </c>
      <c r="B5996">
        <v>421.672455</v>
      </c>
    </row>
    <row r="5997" spans="1:2">
      <c r="A5997" s="31">
        <v>41807</v>
      </c>
      <c r="B5997">
        <v>431.508362</v>
      </c>
    </row>
    <row r="5998" spans="1:2">
      <c r="A5998" s="31">
        <v>41808</v>
      </c>
      <c r="B5998">
        <v>423.923462</v>
      </c>
    </row>
    <row r="5999" spans="1:2">
      <c r="A5999" s="31">
        <v>41809</v>
      </c>
      <c r="B5999">
        <v>429.257355</v>
      </c>
    </row>
    <row r="6000" spans="1:2">
      <c r="A6000" s="31">
        <v>41810</v>
      </c>
      <c r="B6000">
        <v>428.719086</v>
      </c>
    </row>
    <row r="6001" spans="1:2">
      <c r="A6001" s="31">
        <v>41813</v>
      </c>
      <c r="B6001">
        <v>426.321289</v>
      </c>
    </row>
    <row r="6002" spans="1:2">
      <c r="A6002" s="31">
        <v>41814</v>
      </c>
      <c r="B6002">
        <v>432.73172</v>
      </c>
    </row>
    <row r="6003" spans="1:2">
      <c r="A6003" s="31">
        <v>41815</v>
      </c>
      <c r="B6003">
        <v>433.808258</v>
      </c>
    </row>
    <row r="6004" spans="1:2">
      <c r="A6004" s="31">
        <v>41816</v>
      </c>
      <c r="B6004">
        <v>428.670135</v>
      </c>
    </row>
    <row r="6005" spans="1:2">
      <c r="A6005" s="31">
        <v>41817</v>
      </c>
      <c r="B6005">
        <v>423.140472</v>
      </c>
    </row>
    <row r="6006" spans="1:2">
      <c r="A6006" s="31">
        <v>41820</v>
      </c>
      <c r="B6006">
        <v>422.112854</v>
      </c>
    </row>
    <row r="6007" spans="1:2">
      <c r="A6007" s="31">
        <v>41821</v>
      </c>
      <c r="B6007">
        <v>441.197479</v>
      </c>
    </row>
    <row r="6008" spans="1:2">
      <c r="A6008" s="31">
        <v>41822</v>
      </c>
      <c r="B6008">
        <v>446.090973</v>
      </c>
    </row>
    <row r="6009" spans="1:2">
      <c r="A6009" s="31">
        <v>41823</v>
      </c>
      <c r="B6009">
        <v>459.743835</v>
      </c>
    </row>
    <row r="6010" spans="1:2">
      <c r="A6010" s="31">
        <v>41824</v>
      </c>
      <c r="B6010">
        <v>459.450226</v>
      </c>
    </row>
    <row r="6011" spans="1:2">
      <c r="A6011" s="31">
        <v>41827</v>
      </c>
      <c r="B6011">
        <v>468.649994</v>
      </c>
    </row>
    <row r="6012" spans="1:2">
      <c r="A6012" s="31">
        <v>41828</v>
      </c>
      <c r="B6012">
        <v>459.988464</v>
      </c>
    </row>
    <row r="6013" spans="1:2">
      <c r="A6013" s="31">
        <v>41829</v>
      </c>
      <c r="B6013">
        <v>449.422516</v>
      </c>
    </row>
    <row r="6014" spans="1:2">
      <c r="A6014" s="31">
        <v>41830</v>
      </c>
      <c r="B6014">
        <v>445.3927</v>
      </c>
    </row>
    <row r="6015" spans="1:2">
      <c r="A6015" s="31">
        <v>41831</v>
      </c>
      <c r="B6015">
        <v>438.315948</v>
      </c>
    </row>
    <row r="6016" spans="1:2">
      <c r="A6016" s="31">
        <v>41834</v>
      </c>
      <c r="B6016">
        <v>448.193939</v>
      </c>
    </row>
    <row r="6017" spans="1:2">
      <c r="A6017" s="31">
        <v>41835</v>
      </c>
      <c r="B6017">
        <v>454.975769</v>
      </c>
    </row>
    <row r="6018" spans="1:2">
      <c r="A6018" s="31">
        <v>41836</v>
      </c>
      <c r="B6018">
        <v>462.249146</v>
      </c>
    </row>
    <row r="6019" spans="1:2">
      <c r="A6019" s="31">
        <v>41837</v>
      </c>
      <c r="B6019">
        <v>467.163544</v>
      </c>
    </row>
    <row r="6020" spans="1:2">
      <c r="A6020" s="31">
        <v>41838</v>
      </c>
      <c r="B6020">
        <v>467.163544</v>
      </c>
    </row>
    <row r="6021" spans="1:2">
      <c r="A6021" s="31">
        <v>41841</v>
      </c>
      <c r="B6021">
        <v>466.819519</v>
      </c>
    </row>
    <row r="6022" spans="1:2">
      <c r="A6022" s="31">
        <v>41842</v>
      </c>
      <c r="B6022">
        <v>478.368408</v>
      </c>
    </row>
    <row r="6023" spans="1:2">
      <c r="A6023" s="31">
        <v>41843</v>
      </c>
      <c r="B6023">
        <v>476.550018</v>
      </c>
    </row>
    <row r="6024" spans="1:2">
      <c r="A6024" s="31">
        <v>41844</v>
      </c>
      <c r="B6024">
        <v>476.943207</v>
      </c>
    </row>
    <row r="6025" spans="1:2">
      <c r="A6025" s="31">
        <v>41845</v>
      </c>
      <c r="B6025">
        <v>453.206604</v>
      </c>
    </row>
    <row r="6026" spans="1:2">
      <c r="A6026" s="31">
        <v>41848</v>
      </c>
      <c r="B6026">
        <v>446.080719</v>
      </c>
    </row>
    <row r="6027" spans="1:2">
      <c r="A6027" s="31">
        <v>41850</v>
      </c>
      <c r="B6027">
        <v>443.623505</v>
      </c>
    </row>
    <row r="6028" spans="1:2">
      <c r="A6028" s="31">
        <v>41851</v>
      </c>
      <c r="B6028">
        <v>439.102264</v>
      </c>
    </row>
    <row r="6029" spans="1:2">
      <c r="A6029" s="31">
        <v>41852</v>
      </c>
      <c r="B6029">
        <v>432.467834</v>
      </c>
    </row>
    <row r="6030" spans="1:2">
      <c r="A6030" s="31">
        <v>41855</v>
      </c>
      <c r="B6030">
        <v>438.954834</v>
      </c>
    </row>
    <row r="6031" spans="1:2">
      <c r="A6031" s="31">
        <v>41856</v>
      </c>
      <c r="B6031">
        <v>448.980194</v>
      </c>
    </row>
    <row r="6032" spans="1:2">
      <c r="A6032" s="31">
        <v>41857</v>
      </c>
      <c r="B6032">
        <v>439.88855</v>
      </c>
    </row>
    <row r="6033" spans="1:2">
      <c r="A6033" s="31">
        <v>41858</v>
      </c>
      <c r="B6033">
        <v>434.433563</v>
      </c>
    </row>
    <row r="6034" spans="1:2">
      <c r="A6034" s="31">
        <v>41859</v>
      </c>
      <c r="B6034">
        <v>425.48938</v>
      </c>
    </row>
    <row r="6035" spans="1:2">
      <c r="A6035" s="31">
        <v>41862</v>
      </c>
      <c r="B6035">
        <v>438.90567</v>
      </c>
    </row>
    <row r="6036" spans="1:2">
      <c r="A6036" s="31">
        <v>41863</v>
      </c>
      <c r="B6036">
        <v>465.885773</v>
      </c>
    </row>
    <row r="6037" spans="1:2">
      <c r="A6037" s="31">
        <v>41864</v>
      </c>
      <c r="B6037">
        <v>465.394318</v>
      </c>
    </row>
    <row r="6038" spans="1:2">
      <c r="A6038" s="31">
        <v>41865</v>
      </c>
      <c r="B6038">
        <v>476.304291</v>
      </c>
    </row>
    <row r="6039" spans="1:2">
      <c r="A6039" s="31">
        <v>41869</v>
      </c>
      <c r="B6039">
        <v>495.175629</v>
      </c>
    </row>
    <row r="6040" spans="1:2">
      <c r="A6040" s="31">
        <v>41870</v>
      </c>
      <c r="B6040">
        <v>509.967987</v>
      </c>
    </row>
    <row r="6041" spans="1:2">
      <c r="A6041" s="31">
        <v>41871</v>
      </c>
      <c r="B6041">
        <v>503.480988</v>
      </c>
    </row>
    <row r="6042" spans="1:2">
      <c r="A6042" s="31">
        <v>41872</v>
      </c>
      <c r="B6042">
        <v>503.972412</v>
      </c>
    </row>
    <row r="6043" spans="1:2">
      <c r="A6043" s="31">
        <v>41873</v>
      </c>
      <c r="B6043">
        <v>502.792999</v>
      </c>
    </row>
    <row r="6044" spans="1:2">
      <c r="A6044" s="31">
        <v>41876</v>
      </c>
      <c r="B6044">
        <v>499.696899</v>
      </c>
    </row>
    <row r="6045" spans="1:2">
      <c r="A6045" s="31">
        <v>41877</v>
      </c>
      <c r="B6045">
        <v>503.874115</v>
      </c>
    </row>
    <row r="6046" spans="1:2">
      <c r="A6046" s="31">
        <v>41878</v>
      </c>
      <c r="B6046">
        <v>512.769226</v>
      </c>
    </row>
    <row r="6047" spans="1:2">
      <c r="A6047" s="31">
        <v>41879</v>
      </c>
      <c r="B6047">
        <v>516.06189</v>
      </c>
    </row>
    <row r="6048" spans="1:2">
      <c r="A6048" s="31">
        <v>41883</v>
      </c>
      <c r="B6048">
        <v>511.098328</v>
      </c>
    </row>
    <row r="6049" spans="1:2">
      <c r="A6049" s="31">
        <v>41884</v>
      </c>
      <c r="B6049">
        <v>507.412506</v>
      </c>
    </row>
    <row r="6050" spans="1:2">
      <c r="A6050" s="31">
        <v>41885</v>
      </c>
      <c r="B6050">
        <v>513.653809</v>
      </c>
    </row>
    <row r="6051" spans="1:2">
      <c r="A6051" s="31">
        <v>41886</v>
      </c>
      <c r="B6051">
        <v>504.21817</v>
      </c>
    </row>
    <row r="6052" spans="1:2">
      <c r="A6052" s="31">
        <v>41887</v>
      </c>
      <c r="B6052">
        <v>497.337982</v>
      </c>
    </row>
    <row r="6053" spans="1:2">
      <c r="A6053" s="31">
        <v>41890</v>
      </c>
      <c r="B6053">
        <v>501.367828</v>
      </c>
    </row>
    <row r="6054" spans="1:2">
      <c r="A6054" s="31">
        <v>41891</v>
      </c>
      <c r="B6054">
        <v>508.297119</v>
      </c>
    </row>
    <row r="6055" spans="1:2">
      <c r="A6055" s="31">
        <v>41892</v>
      </c>
      <c r="B6055">
        <v>507.707367</v>
      </c>
    </row>
    <row r="6056" spans="1:2">
      <c r="A6056" s="31">
        <v>41893</v>
      </c>
      <c r="B6056">
        <v>505.545013</v>
      </c>
    </row>
    <row r="6057" spans="1:2">
      <c r="A6057" s="31">
        <v>41894</v>
      </c>
      <c r="B6057">
        <v>508.346252</v>
      </c>
    </row>
    <row r="6058" spans="1:2">
      <c r="A6058" s="31">
        <v>41897</v>
      </c>
      <c r="B6058">
        <v>503.628418</v>
      </c>
    </row>
    <row r="6059" spans="1:2">
      <c r="A6059" s="31">
        <v>41898</v>
      </c>
      <c r="B6059">
        <v>491.194977</v>
      </c>
    </row>
    <row r="6060" spans="1:2">
      <c r="A6060" s="31">
        <v>41899</v>
      </c>
      <c r="B6060">
        <v>498.271729</v>
      </c>
    </row>
    <row r="6061" spans="1:2">
      <c r="A6061" s="31">
        <v>41900</v>
      </c>
      <c r="B6061">
        <v>516.405884</v>
      </c>
    </row>
    <row r="6062" spans="1:2">
      <c r="A6062" s="31">
        <v>41901</v>
      </c>
      <c r="B6062">
        <v>510.017181</v>
      </c>
    </row>
    <row r="6063" spans="1:2">
      <c r="A6063" s="31">
        <v>41904</v>
      </c>
      <c r="B6063">
        <v>530.805115</v>
      </c>
    </row>
    <row r="6064" spans="1:2">
      <c r="A6064" s="31">
        <v>41905</v>
      </c>
      <c r="B6064">
        <v>508.935974</v>
      </c>
    </row>
    <row r="6065" spans="1:2">
      <c r="A6065" s="31">
        <v>41906</v>
      </c>
      <c r="B6065">
        <v>504.611328</v>
      </c>
    </row>
    <row r="6066" spans="1:2">
      <c r="A6066" s="31">
        <v>41907</v>
      </c>
      <c r="B6066">
        <v>495.716217</v>
      </c>
    </row>
    <row r="6067" spans="1:2">
      <c r="A6067" s="31">
        <v>41908</v>
      </c>
      <c r="B6067">
        <v>502.350677</v>
      </c>
    </row>
    <row r="6068" spans="1:2">
      <c r="A6068" s="31">
        <v>41911</v>
      </c>
      <c r="B6068">
        <v>502.006653</v>
      </c>
    </row>
    <row r="6069" spans="1:2">
      <c r="A6069" s="31">
        <v>41912</v>
      </c>
      <c r="B6069">
        <v>493.553894</v>
      </c>
    </row>
    <row r="6070" spans="1:2">
      <c r="A6070" s="31">
        <v>41913</v>
      </c>
      <c r="B6070">
        <v>494.143616</v>
      </c>
    </row>
    <row r="6071" spans="1:2">
      <c r="A6071" s="31">
        <v>41919</v>
      </c>
      <c r="B6071">
        <v>496.305939</v>
      </c>
    </row>
    <row r="6072" spans="1:2">
      <c r="A6072" s="31">
        <v>41920</v>
      </c>
      <c r="B6072">
        <v>500.286591</v>
      </c>
    </row>
    <row r="6073" spans="1:2">
      <c r="A6073" s="31">
        <v>41921</v>
      </c>
      <c r="B6073">
        <v>511.688049</v>
      </c>
    </row>
    <row r="6074" spans="1:2">
      <c r="A6074" s="31">
        <v>41922</v>
      </c>
      <c r="B6074">
        <v>484.265625</v>
      </c>
    </row>
    <row r="6075" spans="1:2">
      <c r="A6075" s="31">
        <v>41925</v>
      </c>
      <c r="B6075">
        <v>487.754883</v>
      </c>
    </row>
    <row r="6076" spans="1:2">
      <c r="A6076" s="31">
        <v>41926</v>
      </c>
      <c r="B6076">
        <v>479.646118</v>
      </c>
    </row>
    <row r="6077" spans="1:2">
      <c r="A6077" s="31">
        <v>41927</v>
      </c>
      <c r="B6077">
        <v>479.646118</v>
      </c>
    </row>
    <row r="6078" spans="1:2">
      <c r="A6078" s="31">
        <v>41928</v>
      </c>
      <c r="B6078">
        <v>475.518036</v>
      </c>
    </row>
    <row r="6079" spans="1:2">
      <c r="A6079" s="31">
        <v>41929</v>
      </c>
      <c r="B6079">
        <v>467.654999</v>
      </c>
    </row>
    <row r="6080" spans="1:2">
      <c r="A6080" s="31">
        <v>41932</v>
      </c>
      <c r="B6080">
        <v>486.182281</v>
      </c>
    </row>
    <row r="6081" spans="1:2">
      <c r="A6081" s="31">
        <v>41933</v>
      </c>
      <c r="B6081">
        <v>492.865906</v>
      </c>
    </row>
    <row r="6082" spans="1:2">
      <c r="A6082" s="31">
        <v>41934</v>
      </c>
      <c r="B6082">
        <v>510.262848</v>
      </c>
    </row>
    <row r="6083" spans="1:2">
      <c r="A6083" s="31">
        <v>41939</v>
      </c>
      <c r="B6083">
        <v>495.077362</v>
      </c>
    </row>
    <row r="6084" spans="1:2">
      <c r="A6084" s="31">
        <v>41940</v>
      </c>
      <c r="B6084">
        <v>499.942627</v>
      </c>
    </row>
    <row r="6085" spans="1:2">
      <c r="A6085" s="31">
        <v>41941</v>
      </c>
      <c r="B6085">
        <v>517.1922</v>
      </c>
    </row>
    <row r="6086" spans="1:2">
      <c r="A6086" s="31">
        <v>41942</v>
      </c>
      <c r="B6086">
        <v>517.929382</v>
      </c>
    </row>
    <row r="6087" spans="1:2">
      <c r="A6087" s="31">
        <v>41943</v>
      </c>
      <c r="B6087">
        <v>526.676941</v>
      </c>
    </row>
    <row r="6088" spans="1:2">
      <c r="A6088" s="31">
        <v>41946</v>
      </c>
      <c r="B6088">
        <v>522.303162</v>
      </c>
    </row>
    <row r="6089" spans="1:2">
      <c r="A6089" s="31">
        <v>41948</v>
      </c>
      <c r="B6089">
        <v>526.824402</v>
      </c>
    </row>
    <row r="6090" spans="1:2">
      <c r="A6090" s="31">
        <v>41950</v>
      </c>
      <c r="B6090">
        <v>524.219849</v>
      </c>
    </row>
    <row r="6091" spans="1:2">
      <c r="A6091" s="31">
        <v>41953</v>
      </c>
      <c r="B6091">
        <v>513.358948</v>
      </c>
    </row>
    <row r="6092" spans="1:2">
      <c r="A6092" s="31">
        <v>41954</v>
      </c>
      <c r="B6092">
        <v>512.769226</v>
      </c>
    </row>
    <row r="6093" spans="1:2">
      <c r="A6093" s="31">
        <v>41955</v>
      </c>
      <c r="B6093">
        <v>522.745483</v>
      </c>
    </row>
    <row r="6094" spans="1:2">
      <c r="A6094" s="31">
        <v>41956</v>
      </c>
      <c r="B6094">
        <v>517.732788</v>
      </c>
    </row>
    <row r="6095" spans="1:2">
      <c r="A6095" s="31">
        <v>41957</v>
      </c>
      <c r="B6095">
        <v>514.93158</v>
      </c>
    </row>
    <row r="6096" spans="1:2">
      <c r="A6096" s="31">
        <v>41960</v>
      </c>
      <c r="B6096">
        <v>535.916016</v>
      </c>
    </row>
    <row r="6097" spans="1:2">
      <c r="A6097" s="31">
        <v>41961</v>
      </c>
      <c r="B6097">
        <v>532.328552</v>
      </c>
    </row>
    <row r="6098" spans="1:2">
      <c r="A6098" s="31">
        <v>41962</v>
      </c>
      <c r="B6098">
        <v>520.43573</v>
      </c>
    </row>
    <row r="6099" spans="1:2">
      <c r="A6099" s="31">
        <v>41963</v>
      </c>
      <c r="B6099">
        <v>515.767029</v>
      </c>
    </row>
    <row r="6100" spans="1:2">
      <c r="A6100" s="31">
        <v>41964</v>
      </c>
      <c r="B6100">
        <v>521.909973</v>
      </c>
    </row>
    <row r="6101" spans="1:2">
      <c r="A6101" s="31">
        <v>41967</v>
      </c>
      <c r="B6101">
        <v>517.388733</v>
      </c>
    </row>
    <row r="6102" spans="1:2">
      <c r="A6102" s="31">
        <v>41968</v>
      </c>
      <c r="B6102">
        <v>512.916626</v>
      </c>
    </row>
    <row r="6103" spans="1:2">
      <c r="A6103" s="31">
        <v>41969</v>
      </c>
      <c r="B6103">
        <v>511.049164</v>
      </c>
    </row>
    <row r="6104" spans="1:2">
      <c r="A6104" s="31">
        <v>41970</v>
      </c>
      <c r="B6104">
        <v>511.049164</v>
      </c>
    </row>
    <row r="6105" spans="1:2">
      <c r="A6105" s="31">
        <v>41971</v>
      </c>
      <c r="B6105">
        <v>524.367188</v>
      </c>
    </row>
    <row r="6106" spans="1:2">
      <c r="A6106" s="31">
        <v>41974</v>
      </c>
      <c r="B6106">
        <v>526.824402</v>
      </c>
    </row>
    <row r="6107" spans="1:2">
      <c r="A6107" s="31">
        <v>41975</v>
      </c>
      <c r="B6107">
        <v>519.895081</v>
      </c>
    </row>
    <row r="6108" spans="1:2">
      <c r="A6108" s="31">
        <v>41976</v>
      </c>
      <c r="B6108">
        <v>519.944275</v>
      </c>
    </row>
    <row r="6109" spans="1:2">
      <c r="A6109" s="31">
        <v>41977</v>
      </c>
      <c r="B6109">
        <v>518.715637</v>
      </c>
    </row>
    <row r="6110" spans="1:2">
      <c r="A6110" s="31">
        <v>41978</v>
      </c>
      <c r="B6110">
        <v>516.35675</v>
      </c>
    </row>
    <row r="6111" spans="1:2">
      <c r="A6111" s="31">
        <v>41981</v>
      </c>
      <c r="B6111">
        <v>506.871918</v>
      </c>
    </row>
    <row r="6112" spans="1:2">
      <c r="A6112" s="31">
        <v>41982</v>
      </c>
      <c r="B6112">
        <v>494.635071</v>
      </c>
    </row>
    <row r="6113" spans="1:2">
      <c r="A6113" s="31">
        <v>41983</v>
      </c>
      <c r="B6113">
        <v>502.25238</v>
      </c>
    </row>
    <row r="6114" spans="1:2">
      <c r="A6114" s="31">
        <v>41984</v>
      </c>
      <c r="B6114">
        <v>495.273926</v>
      </c>
    </row>
    <row r="6115" spans="1:2">
      <c r="A6115" s="31">
        <v>41985</v>
      </c>
      <c r="B6115">
        <v>491.391571</v>
      </c>
    </row>
    <row r="6116" spans="1:2">
      <c r="A6116" s="31">
        <v>41988</v>
      </c>
      <c r="B6116">
        <v>485.494263</v>
      </c>
    </row>
    <row r="6117" spans="1:2">
      <c r="A6117" s="31">
        <v>41989</v>
      </c>
      <c r="B6117">
        <v>473.404785</v>
      </c>
    </row>
    <row r="6118" spans="1:2">
      <c r="A6118" s="31">
        <v>41990</v>
      </c>
      <c r="B6118">
        <v>467.654999</v>
      </c>
    </row>
    <row r="6119" spans="1:2">
      <c r="A6119" s="31">
        <v>41991</v>
      </c>
      <c r="B6119">
        <v>476.599182</v>
      </c>
    </row>
    <row r="6120" spans="1:2">
      <c r="A6120" s="31">
        <v>41992</v>
      </c>
      <c r="B6120">
        <v>477.582031</v>
      </c>
    </row>
    <row r="6121" spans="1:2">
      <c r="A6121" s="31">
        <v>41995</v>
      </c>
      <c r="B6121">
        <v>486.231415</v>
      </c>
    </row>
    <row r="6122" spans="1:2">
      <c r="A6122" s="31">
        <v>41996</v>
      </c>
      <c r="B6122">
        <v>479.793549</v>
      </c>
    </row>
    <row r="6123" spans="1:2">
      <c r="A6123" s="31">
        <v>41997</v>
      </c>
      <c r="B6123">
        <v>475.665466</v>
      </c>
    </row>
    <row r="6124" spans="1:2">
      <c r="A6124" s="31">
        <v>41999</v>
      </c>
      <c r="B6124">
        <v>476.84491</v>
      </c>
    </row>
    <row r="6125" spans="1:2">
      <c r="A6125" s="31">
        <v>42002</v>
      </c>
      <c r="B6125">
        <v>486.57547</v>
      </c>
    </row>
    <row r="6126" spans="1:2">
      <c r="A6126" s="31">
        <v>42003</v>
      </c>
      <c r="B6126">
        <v>485.297729</v>
      </c>
    </row>
    <row r="6127" spans="1:2">
      <c r="A6127" s="31">
        <v>42004</v>
      </c>
      <c r="B6127">
        <v>487.066864</v>
      </c>
    </row>
    <row r="6128" spans="1:2">
      <c r="A6128" s="31">
        <v>42005</v>
      </c>
      <c r="B6128">
        <v>489.917236</v>
      </c>
    </row>
    <row r="6129" spans="1:2">
      <c r="A6129" s="31">
        <v>42006</v>
      </c>
      <c r="B6129">
        <v>503.038696</v>
      </c>
    </row>
    <row r="6130" spans="1:2">
      <c r="A6130" s="31">
        <v>42009</v>
      </c>
      <c r="B6130">
        <v>514.833252</v>
      </c>
    </row>
    <row r="6131" spans="1:2">
      <c r="A6131" s="31">
        <v>42010</v>
      </c>
      <c r="B6131">
        <v>492.816772</v>
      </c>
    </row>
    <row r="6132" spans="1:2">
      <c r="A6132" s="31">
        <v>42011</v>
      </c>
      <c r="B6132">
        <v>485.395966</v>
      </c>
    </row>
    <row r="6133" spans="1:2">
      <c r="A6133" s="31">
        <v>42012</v>
      </c>
      <c r="B6133">
        <v>503.23526</v>
      </c>
    </row>
    <row r="6134" spans="1:2">
      <c r="A6134" s="31">
        <v>42013</v>
      </c>
      <c r="B6134">
        <v>513.358948</v>
      </c>
    </row>
    <row r="6135" spans="1:2">
      <c r="A6135" s="31">
        <v>42016</v>
      </c>
      <c r="B6135">
        <v>513.358948</v>
      </c>
    </row>
    <row r="6136" spans="1:2">
      <c r="A6136" s="31">
        <v>42017</v>
      </c>
      <c r="B6136">
        <v>510.55777</v>
      </c>
    </row>
    <row r="6137" spans="1:2">
      <c r="A6137" s="31">
        <v>42018</v>
      </c>
      <c r="B6137">
        <v>511.442352</v>
      </c>
    </row>
    <row r="6138" spans="1:2">
      <c r="A6138" s="31">
        <v>42019</v>
      </c>
      <c r="B6138">
        <v>523.826599</v>
      </c>
    </row>
    <row r="6139" spans="1:2">
      <c r="A6139" s="31">
        <v>42020</v>
      </c>
      <c r="B6139">
        <v>516.749939</v>
      </c>
    </row>
    <row r="6140" spans="1:2">
      <c r="A6140" s="31">
        <v>42023</v>
      </c>
      <c r="B6140">
        <v>529.281616</v>
      </c>
    </row>
    <row r="6141" spans="1:2">
      <c r="A6141" s="31">
        <v>42024</v>
      </c>
      <c r="B6141">
        <v>549.627319</v>
      </c>
    </row>
    <row r="6142" spans="1:2">
      <c r="A6142" s="31">
        <v>42025</v>
      </c>
      <c r="B6142">
        <v>542.059143</v>
      </c>
    </row>
    <row r="6143" spans="1:2">
      <c r="A6143" s="31">
        <v>42026</v>
      </c>
      <c r="B6143">
        <v>556.802307</v>
      </c>
    </row>
    <row r="6144" spans="1:2">
      <c r="A6144" s="31">
        <v>42027</v>
      </c>
      <c r="B6144">
        <v>578.376526</v>
      </c>
    </row>
    <row r="6145" spans="1:2">
      <c r="A6145" s="31">
        <v>42031</v>
      </c>
      <c r="B6145">
        <v>594.200928</v>
      </c>
    </row>
    <row r="6146" spans="1:2">
      <c r="A6146" s="31">
        <v>42032</v>
      </c>
      <c r="B6146">
        <v>579.113708</v>
      </c>
    </row>
    <row r="6147" spans="1:2">
      <c r="A6147" s="31">
        <v>42033</v>
      </c>
      <c r="B6147">
        <v>588.352783</v>
      </c>
    </row>
    <row r="6148" spans="1:2">
      <c r="A6148" s="31">
        <v>42034</v>
      </c>
      <c r="B6148">
        <v>575.133057</v>
      </c>
    </row>
    <row r="6149" spans="1:2">
      <c r="A6149" s="31">
        <v>42037</v>
      </c>
      <c r="B6149">
        <v>582.357239</v>
      </c>
    </row>
    <row r="6150" spans="1:2">
      <c r="A6150" s="31">
        <v>42038</v>
      </c>
      <c r="B6150">
        <v>592.972351</v>
      </c>
    </row>
    <row r="6151" spans="1:2">
      <c r="A6151" s="31">
        <v>42039</v>
      </c>
      <c r="B6151">
        <v>581.276062</v>
      </c>
    </row>
    <row r="6152" spans="1:2">
      <c r="A6152" s="31">
        <v>42040</v>
      </c>
      <c r="B6152">
        <v>579.113708</v>
      </c>
    </row>
    <row r="6153" spans="1:2">
      <c r="A6153" s="31">
        <v>42041</v>
      </c>
      <c r="B6153">
        <v>550.020447</v>
      </c>
    </row>
    <row r="6154" spans="1:2">
      <c r="A6154" s="31">
        <v>42044</v>
      </c>
      <c r="B6154">
        <v>533.360535</v>
      </c>
    </row>
    <row r="6155" spans="1:2">
      <c r="A6155" s="31">
        <v>42045</v>
      </c>
      <c r="B6155">
        <v>554.443359</v>
      </c>
    </row>
    <row r="6156" spans="1:2">
      <c r="A6156" s="31">
        <v>42046</v>
      </c>
      <c r="B6156">
        <v>549.332458</v>
      </c>
    </row>
    <row r="6157" spans="1:2">
      <c r="A6157" s="31">
        <v>42047</v>
      </c>
      <c r="B6157">
        <v>552.1828</v>
      </c>
    </row>
    <row r="6158" spans="1:2">
      <c r="A6158" s="31">
        <v>42048</v>
      </c>
      <c r="B6158">
        <v>555.86853</v>
      </c>
    </row>
    <row r="6159" spans="1:2">
      <c r="A6159" s="31">
        <v>42051</v>
      </c>
      <c r="B6159">
        <v>564.32135</v>
      </c>
    </row>
    <row r="6160" spans="1:2">
      <c r="A6160" s="31">
        <v>42053</v>
      </c>
      <c r="B6160">
        <v>574.297607</v>
      </c>
    </row>
    <row r="6161" spans="1:2">
      <c r="A6161" s="31">
        <v>42054</v>
      </c>
      <c r="B6161">
        <v>566.680298</v>
      </c>
    </row>
    <row r="6162" spans="1:2">
      <c r="A6162" s="31">
        <v>42055</v>
      </c>
      <c r="B6162">
        <v>569.972839</v>
      </c>
    </row>
    <row r="6163" spans="1:2">
      <c r="A6163" s="31">
        <v>42058</v>
      </c>
      <c r="B6163">
        <v>564.370544</v>
      </c>
    </row>
    <row r="6164" spans="1:2">
      <c r="A6164" s="31">
        <v>42059</v>
      </c>
      <c r="B6164">
        <v>554.738281</v>
      </c>
    </row>
    <row r="6165" spans="1:2">
      <c r="A6165" s="31">
        <v>42060</v>
      </c>
      <c r="B6165">
        <v>558.473267</v>
      </c>
    </row>
    <row r="6166" spans="1:2">
      <c r="A6166" s="31">
        <v>42061</v>
      </c>
      <c r="B6166">
        <v>551.052429</v>
      </c>
    </row>
    <row r="6167" spans="1:2">
      <c r="A6167" s="31">
        <v>42062</v>
      </c>
      <c r="B6167">
        <v>565.304199</v>
      </c>
    </row>
    <row r="6168" spans="1:2">
      <c r="A6168" s="31">
        <v>42063</v>
      </c>
      <c r="B6168" t="s">
        <v>525</v>
      </c>
    </row>
    <row r="6169" spans="1:2">
      <c r="A6169" s="31">
        <v>42065</v>
      </c>
      <c r="B6169">
        <v>574.985596</v>
      </c>
    </row>
    <row r="6170" spans="1:2">
      <c r="A6170" s="31">
        <v>42066</v>
      </c>
      <c r="B6170">
        <v>564.272156</v>
      </c>
    </row>
    <row r="6171" spans="1:2">
      <c r="A6171" s="31">
        <v>42067</v>
      </c>
      <c r="B6171">
        <v>564.272156</v>
      </c>
    </row>
    <row r="6172" spans="1:2">
      <c r="A6172" s="31">
        <v>42068</v>
      </c>
      <c r="B6172">
        <v>560.930359</v>
      </c>
    </row>
    <row r="6173" spans="1:2">
      <c r="A6173" s="31">
        <v>42072</v>
      </c>
      <c r="B6173">
        <v>555.426331</v>
      </c>
    </row>
    <row r="6174" spans="1:2">
      <c r="A6174" s="31">
        <v>42073</v>
      </c>
      <c r="B6174">
        <v>550.610107</v>
      </c>
    </row>
    <row r="6175" spans="1:2">
      <c r="A6175" s="31">
        <v>42074</v>
      </c>
      <c r="B6175">
        <v>541.46936</v>
      </c>
    </row>
    <row r="6176" spans="1:2">
      <c r="A6176" s="31">
        <v>42075</v>
      </c>
      <c r="B6176">
        <v>554.246765</v>
      </c>
    </row>
    <row r="6177" spans="1:2">
      <c r="A6177" s="31">
        <v>42076</v>
      </c>
      <c r="B6177">
        <v>548.791809</v>
      </c>
    </row>
    <row r="6178" spans="1:2">
      <c r="A6178" s="31">
        <v>42079</v>
      </c>
      <c r="B6178">
        <v>547.366638</v>
      </c>
    </row>
    <row r="6179" spans="1:2">
      <c r="A6179" s="31">
        <v>42080</v>
      </c>
      <c r="B6179">
        <v>561.765869</v>
      </c>
    </row>
    <row r="6180" spans="1:2">
      <c r="A6180" s="31">
        <v>42081</v>
      </c>
      <c r="B6180">
        <v>550.610107</v>
      </c>
    </row>
    <row r="6181" spans="1:2">
      <c r="A6181" s="31">
        <v>42082</v>
      </c>
      <c r="B6181">
        <v>544.319702</v>
      </c>
    </row>
    <row r="6182" spans="1:2">
      <c r="A6182" s="31">
        <v>42083</v>
      </c>
      <c r="B6182">
        <v>538.22583</v>
      </c>
    </row>
    <row r="6183" spans="1:2">
      <c r="A6183" s="31">
        <v>42086</v>
      </c>
      <c r="B6183">
        <v>542.009888</v>
      </c>
    </row>
    <row r="6184" spans="1:2">
      <c r="A6184" s="31">
        <v>42087</v>
      </c>
      <c r="B6184">
        <v>523.138611</v>
      </c>
    </row>
    <row r="6185" spans="1:2">
      <c r="A6185" s="31">
        <v>42088</v>
      </c>
      <c r="B6185">
        <v>532.57428</v>
      </c>
    </row>
    <row r="6186" spans="1:2">
      <c r="A6186" s="31">
        <v>42089</v>
      </c>
      <c r="B6186">
        <v>515.275574</v>
      </c>
    </row>
    <row r="6187" spans="1:2">
      <c r="A6187" s="31">
        <v>42090</v>
      </c>
      <c r="B6187">
        <v>526.185547</v>
      </c>
    </row>
    <row r="6188" spans="1:2">
      <c r="A6188" s="31">
        <v>42093</v>
      </c>
      <c r="B6188">
        <v>530.75592</v>
      </c>
    </row>
    <row r="6189" spans="1:2">
      <c r="A6189" s="31">
        <v>42094</v>
      </c>
      <c r="B6189">
        <v>540.781372</v>
      </c>
    </row>
    <row r="6190" spans="1:2">
      <c r="A6190" s="31">
        <v>42095</v>
      </c>
      <c r="B6190">
        <v>555.229736</v>
      </c>
    </row>
    <row r="6191" spans="1:2">
      <c r="A6191" s="31">
        <v>42100</v>
      </c>
      <c r="B6191">
        <v>564.413696</v>
      </c>
    </row>
    <row r="6192" spans="1:2">
      <c r="A6192" s="31">
        <v>42101</v>
      </c>
      <c r="B6192">
        <v>556.664978</v>
      </c>
    </row>
    <row r="6193" spans="1:2">
      <c r="A6193" s="31">
        <v>42102</v>
      </c>
      <c r="B6193">
        <v>557.807434</v>
      </c>
    </row>
    <row r="6194" spans="1:2">
      <c r="A6194" s="31">
        <v>42103</v>
      </c>
      <c r="B6194">
        <v>556.218018</v>
      </c>
    </row>
    <row r="6195" spans="1:2">
      <c r="A6195" s="31">
        <v>42104</v>
      </c>
      <c r="B6195">
        <v>558.949951</v>
      </c>
    </row>
    <row r="6196" spans="1:2">
      <c r="A6196" s="31">
        <v>42107</v>
      </c>
      <c r="B6196">
        <v>552.59198</v>
      </c>
    </row>
    <row r="6197" spans="1:2">
      <c r="A6197" s="31">
        <v>42109</v>
      </c>
      <c r="B6197">
        <v>536.895874</v>
      </c>
    </row>
    <row r="6198" spans="1:2">
      <c r="A6198" s="31">
        <v>42110</v>
      </c>
      <c r="B6198">
        <v>537.690613</v>
      </c>
    </row>
    <row r="6199" spans="1:2">
      <c r="A6199" s="31">
        <v>42111</v>
      </c>
      <c r="B6199">
        <v>531.829407</v>
      </c>
    </row>
    <row r="6200" spans="1:2">
      <c r="A6200" s="31">
        <v>42114</v>
      </c>
      <c r="B6200">
        <v>529.693542</v>
      </c>
    </row>
    <row r="6201" spans="1:2">
      <c r="A6201" s="31">
        <v>42115</v>
      </c>
      <c r="B6201">
        <v>523.931763</v>
      </c>
    </row>
    <row r="6202" spans="1:2">
      <c r="A6202" s="31">
        <v>42116</v>
      </c>
      <c r="B6202">
        <v>520.057373</v>
      </c>
    </row>
    <row r="6203" spans="1:2">
      <c r="A6203" s="31">
        <v>42117</v>
      </c>
      <c r="B6203">
        <v>508.632965</v>
      </c>
    </row>
    <row r="6204" spans="1:2">
      <c r="A6204" s="31">
        <v>42118</v>
      </c>
      <c r="B6204">
        <v>512.80542</v>
      </c>
    </row>
    <row r="6205" spans="1:2">
      <c r="A6205" s="31">
        <v>42121</v>
      </c>
      <c r="B6205">
        <v>513.45105</v>
      </c>
    </row>
    <row r="6206" spans="1:2">
      <c r="A6206" s="31">
        <v>42122</v>
      </c>
      <c r="B6206">
        <v>526.365601</v>
      </c>
    </row>
    <row r="6207" spans="1:2">
      <c r="A6207" s="31">
        <v>42123</v>
      </c>
      <c r="B6207">
        <v>517.474487</v>
      </c>
    </row>
    <row r="6208" spans="1:2">
      <c r="A6208" s="31">
        <v>42124</v>
      </c>
      <c r="B6208">
        <v>504.907654</v>
      </c>
    </row>
    <row r="6209" spans="1:2">
      <c r="A6209" s="31">
        <v>42128</v>
      </c>
      <c r="B6209">
        <v>503.119476</v>
      </c>
    </row>
    <row r="6210" spans="1:2">
      <c r="A6210" s="31">
        <v>42129</v>
      </c>
      <c r="B6210">
        <v>507.093201</v>
      </c>
    </row>
    <row r="6211" spans="1:2">
      <c r="A6211" s="31">
        <v>42130</v>
      </c>
      <c r="B6211">
        <v>494.57605</v>
      </c>
    </row>
    <row r="6212" spans="1:2">
      <c r="A6212" s="31">
        <v>42131</v>
      </c>
      <c r="B6212">
        <v>484.890137</v>
      </c>
    </row>
    <row r="6213" spans="1:2">
      <c r="A6213" s="31">
        <v>42132</v>
      </c>
      <c r="B6213">
        <v>510.321808</v>
      </c>
    </row>
    <row r="6214" spans="1:2">
      <c r="A6214" s="31">
        <v>42135</v>
      </c>
      <c r="B6214">
        <v>526.216614</v>
      </c>
    </row>
    <row r="6215" spans="1:2">
      <c r="A6215" s="31">
        <v>42136</v>
      </c>
      <c r="B6215">
        <v>510.17276</v>
      </c>
    </row>
    <row r="6216" spans="1:2">
      <c r="A6216" s="31">
        <v>42137</v>
      </c>
      <c r="B6216">
        <v>517.027405</v>
      </c>
    </row>
    <row r="6217" spans="1:2">
      <c r="A6217" s="31">
        <v>42138</v>
      </c>
      <c r="B6217">
        <v>513.202698</v>
      </c>
    </row>
    <row r="6218" spans="1:2">
      <c r="A6218" s="31">
        <v>42139</v>
      </c>
      <c r="B6218">
        <v>516.481018</v>
      </c>
    </row>
    <row r="6219" spans="1:2">
      <c r="A6219" s="31">
        <v>42142</v>
      </c>
      <c r="B6219">
        <v>517.275818</v>
      </c>
    </row>
    <row r="6220" spans="1:2">
      <c r="A6220" s="31">
        <v>42143</v>
      </c>
      <c r="B6220">
        <v>506.447418</v>
      </c>
    </row>
    <row r="6221" spans="1:2">
      <c r="A6221" s="31">
        <v>42144</v>
      </c>
      <c r="B6221">
        <v>501.927338</v>
      </c>
    </row>
    <row r="6222" spans="1:2">
      <c r="A6222" s="31">
        <v>42145</v>
      </c>
      <c r="B6222">
        <v>507.838257</v>
      </c>
    </row>
    <row r="6223" spans="1:2">
      <c r="A6223" s="31">
        <v>42146</v>
      </c>
      <c r="B6223">
        <v>511.265594</v>
      </c>
    </row>
    <row r="6224" spans="1:2">
      <c r="A6224" s="31">
        <v>42149</v>
      </c>
      <c r="B6224">
        <v>501.97702</v>
      </c>
    </row>
    <row r="6225" spans="1:2">
      <c r="A6225" s="31">
        <v>42150</v>
      </c>
      <c r="B6225">
        <v>494.327698</v>
      </c>
    </row>
    <row r="6226" spans="1:2">
      <c r="A6226" s="31">
        <v>42151</v>
      </c>
      <c r="B6226">
        <v>468.647644</v>
      </c>
    </row>
    <row r="6227" spans="1:2">
      <c r="A6227" s="31">
        <v>42152</v>
      </c>
      <c r="B6227">
        <v>481.164825</v>
      </c>
    </row>
    <row r="6228" spans="1:2">
      <c r="A6228" s="31">
        <v>42153</v>
      </c>
      <c r="B6228">
        <v>478.482544</v>
      </c>
    </row>
    <row r="6229" spans="1:2">
      <c r="A6229" s="31">
        <v>42156</v>
      </c>
      <c r="B6229">
        <v>468.945648</v>
      </c>
    </row>
    <row r="6230" spans="1:2">
      <c r="A6230" s="31">
        <v>42157</v>
      </c>
      <c r="B6230">
        <v>463.879272</v>
      </c>
    </row>
    <row r="6231" spans="1:2">
      <c r="A6231" s="31">
        <v>42158</v>
      </c>
      <c r="B6231">
        <v>453.845642</v>
      </c>
    </row>
    <row r="6232" spans="1:2">
      <c r="A6232" s="31">
        <v>42159</v>
      </c>
      <c r="B6232">
        <v>448.232819</v>
      </c>
    </row>
    <row r="6233" spans="1:2">
      <c r="A6233" s="31">
        <v>42160</v>
      </c>
      <c r="B6233">
        <v>439.192657</v>
      </c>
    </row>
    <row r="6234" spans="1:2">
      <c r="A6234" s="31">
        <v>42163</v>
      </c>
      <c r="B6234">
        <v>432.735382</v>
      </c>
    </row>
    <row r="6235" spans="1:2">
      <c r="A6235" s="31">
        <v>42164</v>
      </c>
      <c r="B6235">
        <v>437.156128</v>
      </c>
    </row>
    <row r="6236" spans="1:2">
      <c r="A6236" s="31">
        <v>42165</v>
      </c>
      <c r="B6236">
        <v>443.663055</v>
      </c>
    </row>
    <row r="6237" spans="1:2">
      <c r="A6237" s="31">
        <v>42166</v>
      </c>
      <c r="B6237">
        <v>427.370911</v>
      </c>
    </row>
    <row r="6238" spans="1:2">
      <c r="A6238" s="31">
        <v>42167</v>
      </c>
      <c r="B6238">
        <v>419.026123</v>
      </c>
    </row>
    <row r="6239" spans="1:2">
      <c r="A6239" s="31">
        <v>42170</v>
      </c>
      <c r="B6239">
        <v>423.546234</v>
      </c>
    </row>
    <row r="6240" spans="1:2">
      <c r="A6240" s="31">
        <v>42171</v>
      </c>
      <c r="B6240">
        <v>429.953766</v>
      </c>
    </row>
    <row r="6241" spans="1:2">
      <c r="A6241" s="31">
        <v>42172</v>
      </c>
      <c r="B6241">
        <v>430.847931</v>
      </c>
    </row>
    <row r="6242" spans="1:2">
      <c r="A6242" s="31">
        <v>42173</v>
      </c>
      <c r="B6242">
        <v>442.520599</v>
      </c>
    </row>
    <row r="6243" spans="1:2">
      <c r="A6243" s="31">
        <v>42174</v>
      </c>
      <c r="B6243">
        <v>430.202148</v>
      </c>
    </row>
    <row r="6244" spans="1:2">
      <c r="A6244" s="31">
        <v>42177</v>
      </c>
      <c r="B6244">
        <v>437.60318</v>
      </c>
    </row>
    <row r="6245" spans="1:2">
      <c r="A6245" s="31">
        <v>42178</v>
      </c>
      <c r="B6245">
        <v>433.132782</v>
      </c>
    </row>
    <row r="6246" spans="1:2">
      <c r="A6246" s="31">
        <v>42179</v>
      </c>
      <c r="B6246">
        <v>427.76828</v>
      </c>
    </row>
    <row r="6247" spans="1:2">
      <c r="A6247" s="31">
        <v>42180</v>
      </c>
      <c r="B6247">
        <v>429.556427</v>
      </c>
    </row>
    <row r="6248" spans="1:2">
      <c r="A6248" s="31">
        <v>42181</v>
      </c>
      <c r="B6248">
        <v>434.72226</v>
      </c>
    </row>
    <row r="6249" spans="1:2">
      <c r="A6249" s="31">
        <v>42184</v>
      </c>
      <c r="B6249">
        <v>425.433746</v>
      </c>
    </row>
    <row r="6250" spans="1:2">
      <c r="A6250" s="31">
        <v>42185</v>
      </c>
      <c r="B6250">
        <v>431.294952</v>
      </c>
    </row>
    <row r="6251" spans="1:2">
      <c r="A6251" s="31">
        <v>42186</v>
      </c>
      <c r="B6251">
        <v>441.576874</v>
      </c>
    </row>
    <row r="6252" spans="1:2">
      <c r="A6252" s="31">
        <v>42187</v>
      </c>
      <c r="B6252">
        <v>433.530151</v>
      </c>
    </row>
    <row r="6253" spans="1:2">
      <c r="A6253" s="31">
        <v>42188</v>
      </c>
      <c r="B6253">
        <v>430.301514</v>
      </c>
    </row>
    <row r="6254" spans="1:2">
      <c r="A6254" s="31">
        <v>42191</v>
      </c>
      <c r="B6254">
        <v>428.264984</v>
      </c>
    </row>
    <row r="6255" spans="1:2">
      <c r="A6255" s="31">
        <v>42192</v>
      </c>
      <c r="B6255">
        <v>428.712036</v>
      </c>
    </row>
    <row r="6256" spans="1:2">
      <c r="A6256" s="31">
        <v>42193</v>
      </c>
      <c r="B6256">
        <v>402.286987</v>
      </c>
    </row>
    <row r="6257" spans="1:2">
      <c r="A6257" s="31">
        <v>42194</v>
      </c>
      <c r="B6257">
        <v>395.18396</v>
      </c>
    </row>
    <row r="6258" spans="1:2">
      <c r="A6258" s="31">
        <v>42195</v>
      </c>
      <c r="B6258">
        <v>399.256989</v>
      </c>
    </row>
    <row r="6259" spans="1:2">
      <c r="A6259" s="31">
        <v>42198</v>
      </c>
      <c r="B6259">
        <v>399.455688</v>
      </c>
    </row>
    <row r="6260" spans="1:2">
      <c r="A6260" s="31">
        <v>42199</v>
      </c>
      <c r="B6260">
        <v>383.411926</v>
      </c>
    </row>
    <row r="6261" spans="1:2">
      <c r="A6261" s="31">
        <v>42200</v>
      </c>
      <c r="B6261">
        <v>391.707001</v>
      </c>
    </row>
    <row r="6262" spans="1:2">
      <c r="A6262" s="31">
        <v>42201</v>
      </c>
      <c r="B6262">
        <v>392.650726</v>
      </c>
    </row>
    <row r="6263" spans="1:2">
      <c r="A6263" s="31">
        <v>42202</v>
      </c>
      <c r="B6263">
        <v>395.432312</v>
      </c>
    </row>
    <row r="6264" spans="1:2">
      <c r="A6264" s="31">
        <v>42205</v>
      </c>
      <c r="B6264">
        <v>388.180359</v>
      </c>
    </row>
    <row r="6265" spans="1:2">
      <c r="A6265" s="31">
        <v>42206</v>
      </c>
      <c r="B6265">
        <v>386.541199</v>
      </c>
    </row>
    <row r="6266" spans="1:2">
      <c r="A6266" s="31">
        <v>42207</v>
      </c>
      <c r="B6266">
        <v>386.98822</v>
      </c>
    </row>
    <row r="6267" spans="1:2">
      <c r="A6267" s="31">
        <v>42208</v>
      </c>
      <c r="B6267">
        <v>398.710632</v>
      </c>
    </row>
    <row r="6268" spans="1:2">
      <c r="A6268" s="31">
        <v>42209</v>
      </c>
      <c r="B6268">
        <v>387.683624</v>
      </c>
    </row>
    <row r="6269" spans="1:2">
      <c r="A6269" s="31">
        <v>42212</v>
      </c>
      <c r="B6269">
        <v>374.967804</v>
      </c>
    </row>
    <row r="6270" spans="1:2">
      <c r="A6270" s="31">
        <v>42213</v>
      </c>
      <c r="B6270">
        <v>367.666168</v>
      </c>
    </row>
    <row r="6271" spans="1:2">
      <c r="A6271" s="31">
        <v>42214</v>
      </c>
      <c r="B6271">
        <v>373.974396</v>
      </c>
    </row>
    <row r="6272" spans="1:2">
      <c r="A6272" s="31">
        <v>42215</v>
      </c>
      <c r="B6272">
        <v>374.967804</v>
      </c>
    </row>
    <row r="6273" spans="1:2">
      <c r="A6273" s="31">
        <v>42216</v>
      </c>
      <c r="B6273">
        <v>381.325714</v>
      </c>
    </row>
    <row r="6274" spans="1:2">
      <c r="A6274" s="31">
        <v>42219</v>
      </c>
      <c r="B6274">
        <v>385.647095</v>
      </c>
    </row>
    <row r="6275" spans="1:2">
      <c r="A6275" s="31">
        <v>42220</v>
      </c>
      <c r="B6275">
        <v>378.246124</v>
      </c>
    </row>
    <row r="6276" spans="1:2">
      <c r="A6276" s="31">
        <v>42221</v>
      </c>
      <c r="B6276">
        <v>373.924713</v>
      </c>
    </row>
    <row r="6277" spans="1:2">
      <c r="A6277" s="31">
        <v>42222</v>
      </c>
      <c r="B6277">
        <v>380.580658</v>
      </c>
    </row>
    <row r="6278" spans="1:2">
      <c r="A6278" s="31">
        <v>42223</v>
      </c>
      <c r="B6278">
        <v>390.812927</v>
      </c>
    </row>
    <row r="6279" spans="1:2">
      <c r="A6279" s="31">
        <v>42226</v>
      </c>
      <c r="B6279">
        <v>383.163574</v>
      </c>
    </row>
    <row r="6280" spans="1:2">
      <c r="A6280" s="31">
        <v>42227</v>
      </c>
      <c r="B6280">
        <v>366.722382</v>
      </c>
    </row>
    <row r="6281" spans="1:2">
      <c r="A6281" s="31">
        <v>42228</v>
      </c>
      <c r="B6281">
        <v>352.864136</v>
      </c>
    </row>
    <row r="6282" spans="1:2">
      <c r="A6282" s="31">
        <v>42229</v>
      </c>
      <c r="B6282">
        <v>347.102234</v>
      </c>
    </row>
    <row r="6283" spans="1:2">
      <c r="A6283" s="31">
        <v>42230</v>
      </c>
      <c r="B6283">
        <v>352.913788</v>
      </c>
    </row>
    <row r="6284" spans="1:2">
      <c r="A6284" s="31">
        <v>42233</v>
      </c>
      <c r="B6284">
        <v>353.758209</v>
      </c>
    </row>
    <row r="6285" spans="1:2">
      <c r="A6285" s="31">
        <v>42234</v>
      </c>
      <c r="B6285">
        <v>346.307526</v>
      </c>
    </row>
    <row r="6286" spans="1:2">
      <c r="A6286" s="31">
        <v>42235</v>
      </c>
      <c r="B6286">
        <v>348.940094</v>
      </c>
    </row>
    <row r="6287" spans="1:2">
      <c r="A6287" s="31">
        <v>42236</v>
      </c>
      <c r="B6287">
        <v>339.949615</v>
      </c>
    </row>
    <row r="6288" spans="1:2">
      <c r="A6288" s="31">
        <v>42237</v>
      </c>
      <c r="B6288">
        <v>330.21405</v>
      </c>
    </row>
    <row r="6289" spans="1:2">
      <c r="A6289" s="31">
        <v>42240</v>
      </c>
      <c r="B6289">
        <v>306.2229</v>
      </c>
    </row>
    <row r="6290" spans="1:2">
      <c r="A6290" s="31">
        <v>42241</v>
      </c>
      <c r="B6290">
        <v>326.687408</v>
      </c>
    </row>
    <row r="6291" spans="1:2">
      <c r="A6291" s="31">
        <v>42242</v>
      </c>
      <c r="B6291">
        <v>332.896332</v>
      </c>
    </row>
    <row r="6292" spans="1:2">
      <c r="A6292" s="31">
        <v>42243</v>
      </c>
      <c r="B6292">
        <v>331.85318</v>
      </c>
    </row>
    <row r="6293" spans="1:2">
      <c r="A6293" s="31">
        <v>42244</v>
      </c>
      <c r="B6293">
        <v>337.813721</v>
      </c>
    </row>
    <row r="6294" spans="1:2">
      <c r="A6294" s="31">
        <v>42247</v>
      </c>
      <c r="B6294">
        <v>337.913086</v>
      </c>
    </row>
    <row r="6295" spans="1:2">
      <c r="A6295" s="31">
        <v>42248</v>
      </c>
      <c r="B6295">
        <v>327.730499</v>
      </c>
    </row>
    <row r="6296" spans="1:2">
      <c r="A6296" s="31">
        <v>42249</v>
      </c>
      <c r="B6296">
        <v>322.316345</v>
      </c>
    </row>
    <row r="6297" spans="1:2">
      <c r="A6297" s="31">
        <v>42250</v>
      </c>
      <c r="B6297">
        <v>331.356476</v>
      </c>
    </row>
    <row r="6298" spans="1:2">
      <c r="A6298" s="31">
        <v>42251</v>
      </c>
      <c r="B6298">
        <v>320.77652</v>
      </c>
    </row>
    <row r="6299" spans="1:2">
      <c r="A6299" s="31">
        <v>42254</v>
      </c>
      <c r="B6299">
        <v>320.726837</v>
      </c>
    </row>
    <row r="6300" spans="1:2">
      <c r="A6300" s="31">
        <v>42255</v>
      </c>
      <c r="B6300">
        <v>328.723938</v>
      </c>
    </row>
    <row r="6301" spans="1:2">
      <c r="A6301" s="31">
        <v>42256</v>
      </c>
      <c r="B6301">
        <v>342.631866</v>
      </c>
    </row>
    <row r="6302" spans="1:2">
      <c r="A6302" s="31">
        <v>42257</v>
      </c>
      <c r="B6302">
        <v>351.771362</v>
      </c>
    </row>
    <row r="6303" spans="1:2">
      <c r="A6303" s="31">
        <v>42258</v>
      </c>
      <c r="B6303">
        <v>342.333832</v>
      </c>
    </row>
    <row r="6304" spans="1:2">
      <c r="A6304" s="31">
        <v>42261</v>
      </c>
      <c r="B6304">
        <v>344.519348</v>
      </c>
    </row>
    <row r="6305" spans="1:2">
      <c r="A6305" s="31">
        <v>42262</v>
      </c>
      <c r="B6305">
        <v>332.151245</v>
      </c>
    </row>
    <row r="6306" spans="1:2">
      <c r="A6306" s="31">
        <v>42263</v>
      </c>
      <c r="B6306">
        <v>335.826874</v>
      </c>
    </row>
    <row r="6307" spans="1:2">
      <c r="A6307" s="31">
        <v>42265</v>
      </c>
      <c r="B6307">
        <v>328.078217</v>
      </c>
    </row>
    <row r="6308" spans="1:2">
      <c r="A6308" s="31">
        <v>42268</v>
      </c>
      <c r="B6308">
        <v>329.518646</v>
      </c>
    </row>
    <row r="6309" spans="1:2">
      <c r="A6309" s="31">
        <v>42269</v>
      </c>
      <c r="B6309">
        <v>313.723206</v>
      </c>
    </row>
    <row r="6310" spans="1:2">
      <c r="A6310" s="31">
        <v>42270</v>
      </c>
      <c r="B6310">
        <v>308.259369</v>
      </c>
    </row>
    <row r="6311" spans="1:2">
      <c r="A6311" s="31">
        <v>42271</v>
      </c>
      <c r="B6311">
        <v>301.404785</v>
      </c>
    </row>
    <row r="6312" spans="1:2">
      <c r="A6312" s="31">
        <v>42275</v>
      </c>
      <c r="B6312">
        <v>283.125763</v>
      </c>
    </row>
    <row r="6313" spans="1:2">
      <c r="A6313" s="31">
        <v>42276</v>
      </c>
      <c r="B6313">
        <v>286.851105</v>
      </c>
    </row>
    <row r="6314" spans="1:2">
      <c r="A6314" s="31">
        <v>42277</v>
      </c>
      <c r="B6314">
        <v>296.636322</v>
      </c>
    </row>
    <row r="6315" spans="1:2">
      <c r="A6315" s="31">
        <v>42278</v>
      </c>
      <c r="B6315">
        <v>295.791931</v>
      </c>
    </row>
    <row r="6316" spans="1:2">
      <c r="A6316" s="31">
        <v>42282</v>
      </c>
      <c r="B6316">
        <v>313.077484</v>
      </c>
    </row>
    <row r="6317" spans="1:2">
      <c r="A6317" s="31">
        <v>42283</v>
      </c>
      <c r="B6317">
        <v>331.505524</v>
      </c>
    </row>
    <row r="6318" spans="1:2">
      <c r="A6318" s="31">
        <v>42284</v>
      </c>
      <c r="B6318">
        <v>339.105225</v>
      </c>
    </row>
    <row r="6319" spans="1:2">
      <c r="A6319" s="31">
        <v>42285</v>
      </c>
      <c r="B6319">
        <v>340.992737</v>
      </c>
    </row>
    <row r="6320" spans="1:2">
      <c r="A6320" s="31">
        <v>42286</v>
      </c>
      <c r="B6320">
        <v>354.105927</v>
      </c>
    </row>
    <row r="6321" spans="1:2">
      <c r="A6321" s="31">
        <v>42289</v>
      </c>
      <c r="B6321">
        <v>359.967102</v>
      </c>
    </row>
    <row r="6322" spans="1:2">
      <c r="A6322" s="31">
        <v>42290</v>
      </c>
      <c r="B6322">
        <v>358.725342</v>
      </c>
    </row>
    <row r="6323" spans="1:2">
      <c r="A6323" s="31">
        <v>42291</v>
      </c>
      <c r="B6323">
        <v>349.983185</v>
      </c>
    </row>
    <row r="6324" spans="1:2">
      <c r="A6324" s="31">
        <v>42292</v>
      </c>
      <c r="B6324">
        <v>378.792511</v>
      </c>
    </row>
    <row r="6325" spans="1:2">
      <c r="A6325" s="31">
        <v>42293</v>
      </c>
      <c r="B6325">
        <v>384.206635</v>
      </c>
    </row>
    <row r="6326" spans="1:2">
      <c r="A6326" s="31">
        <v>42296</v>
      </c>
      <c r="B6326">
        <v>376.209595</v>
      </c>
    </row>
    <row r="6327" spans="1:2">
      <c r="A6327" s="31">
        <v>42297</v>
      </c>
      <c r="B6327">
        <v>380.63031</v>
      </c>
    </row>
    <row r="6328" spans="1:2">
      <c r="A6328" s="31">
        <v>42298</v>
      </c>
      <c r="B6328">
        <v>378.941528</v>
      </c>
    </row>
    <row r="6329" spans="1:2">
      <c r="A6329" s="31">
        <v>42300</v>
      </c>
      <c r="B6329">
        <v>380.481323</v>
      </c>
    </row>
    <row r="6330" spans="1:2">
      <c r="A6330" s="31">
        <v>42303</v>
      </c>
      <c r="B6330">
        <v>382.070801</v>
      </c>
    </row>
    <row r="6331" spans="1:2">
      <c r="A6331" s="31">
        <v>42304</v>
      </c>
      <c r="B6331">
        <v>380.82901</v>
      </c>
    </row>
    <row r="6332" spans="1:2">
      <c r="A6332" s="31">
        <v>42305</v>
      </c>
      <c r="B6332">
        <v>383.759583</v>
      </c>
    </row>
    <row r="6333" spans="1:2">
      <c r="A6333" s="31">
        <v>42306</v>
      </c>
      <c r="B6333">
        <v>388.627411</v>
      </c>
    </row>
    <row r="6334" spans="1:2">
      <c r="A6334" s="31">
        <v>42307</v>
      </c>
      <c r="B6334">
        <v>382.418488</v>
      </c>
    </row>
    <row r="6335" spans="1:2">
      <c r="A6335" s="31">
        <v>42310</v>
      </c>
      <c r="B6335">
        <v>385.398804</v>
      </c>
    </row>
    <row r="6336" spans="1:2">
      <c r="A6336" s="31">
        <v>42311</v>
      </c>
      <c r="B6336">
        <v>379.537537</v>
      </c>
    </row>
    <row r="6337" spans="1:2">
      <c r="A6337" s="31">
        <v>42312</v>
      </c>
      <c r="B6337">
        <v>402.187622</v>
      </c>
    </row>
    <row r="6338" spans="1:2">
      <c r="A6338" s="31">
        <v>42313</v>
      </c>
      <c r="B6338">
        <v>401.343201</v>
      </c>
    </row>
    <row r="6339" spans="1:2">
      <c r="A6339" s="31">
        <v>42314</v>
      </c>
      <c r="B6339">
        <v>393.54483</v>
      </c>
    </row>
    <row r="6340" spans="1:2">
      <c r="A6340" s="31">
        <v>42317</v>
      </c>
      <c r="B6340">
        <v>409.042267</v>
      </c>
    </row>
    <row r="6341" spans="1:2">
      <c r="A6341" s="31">
        <v>42318</v>
      </c>
      <c r="B6341">
        <v>404.770538</v>
      </c>
    </row>
    <row r="6342" spans="1:2">
      <c r="A6342" s="31">
        <v>42321</v>
      </c>
      <c r="B6342">
        <v>401.293549</v>
      </c>
    </row>
    <row r="6343" spans="1:2">
      <c r="A6343" s="31">
        <v>42324</v>
      </c>
      <c r="B6343">
        <v>397.617859</v>
      </c>
    </row>
    <row r="6344" spans="1:2">
      <c r="A6344" s="31">
        <v>42325</v>
      </c>
      <c r="B6344">
        <v>404.82019</v>
      </c>
    </row>
    <row r="6345" spans="1:2">
      <c r="A6345" s="31">
        <v>42326</v>
      </c>
      <c r="B6345">
        <v>403.5784</v>
      </c>
    </row>
    <row r="6346" spans="1:2">
      <c r="A6346" s="31">
        <v>42327</v>
      </c>
      <c r="B6346">
        <v>404.273804</v>
      </c>
    </row>
    <row r="6347" spans="1:2">
      <c r="A6347" s="31">
        <v>42328</v>
      </c>
      <c r="B6347">
        <v>400.200806</v>
      </c>
    </row>
    <row r="6348" spans="1:2">
      <c r="A6348" s="31">
        <v>42331</v>
      </c>
      <c r="B6348">
        <v>399.455688</v>
      </c>
    </row>
    <row r="6349" spans="1:2">
      <c r="A6349" s="31">
        <v>42332</v>
      </c>
      <c r="B6349">
        <v>398.313293</v>
      </c>
    </row>
    <row r="6350" spans="1:2">
      <c r="A6350" s="31">
        <v>42334</v>
      </c>
      <c r="B6350">
        <v>421.60907</v>
      </c>
    </row>
    <row r="6351" spans="1:2">
      <c r="A6351" s="31">
        <v>42335</v>
      </c>
      <c r="B6351">
        <v>414.903442</v>
      </c>
    </row>
    <row r="6352" spans="1:2">
      <c r="A6352" s="31">
        <v>42338</v>
      </c>
      <c r="B6352">
        <v>420.714935</v>
      </c>
    </row>
    <row r="6353" spans="1:2">
      <c r="A6353" s="31">
        <v>42339</v>
      </c>
      <c r="B6353">
        <v>414.605408</v>
      </c>
    </row>
    <row r="6354" spans="1:2">
      <c r="A6354" s="31">
        <v>42340</v>
      </c>
      <c r="B6354">
        <v>410.433014</v>
      </c>
    </row>
    <row r="6355" spans="1:2">
      <c r="A6355" s="31">
        <v>42341</v>
      </c>
      <c r="B6355">
        <v>402.932709</v>
      </c>
    </row>
    <row r="6356" spans="1:2">
      <c r="A6356" s="31">
        <v>42342</v>
      </c>
      <c r="B6356">
        <v>397.319855</v>
      </c>
    </row>
    <row r="6357" spans="1:2">
      <c r="A6357" s="31">
        <v>42345</v>
      </c>
      <c r="B6357">
        <v>396.525085</v>
      </c>
    </row>
    <row r="6358" spans="1:2">
      <c r="A6358" s="31">
        <v>42346</v>
      </c>
      <c r="B6358">
        <v>399.753693</v>
      </c>
    </row>
    <row r="6359" spans="1:2">
      <c r="A6359" s="31">
        <v>42347</v>
      </c>
      <c r="B6359">
        <v>391.359314</v>
      </c>
    </row>
    <row r="6360" spans="1:2">
      <c r="A6360" s="31">
        <v>42348</v>
      </c>
      <c r="B6360">
        <v>387.037933</v>
      </c>
    </row>
    <row r="6361" spans="1:2">
      <c r="A6361" s="31">
        <v>42349</v>
      </c>
      <c r="B6361">
        <v>375.464539</v>
      </c>
    </row>
    <row r="6362" spans="1:2">
      <c r="A6362" s="31">
        <v>42352</v>
      </c>
      <c r="B6362">
        <v>369.156281</v>
      </c>
    </row>
    <row r="6363" spans="1:2">
      <c r="A6363" s="31">
        <v>42353</v>
      </c>
      <c r="B6363">
        <v>377.004303</v>
      </c>
    </row>
    <row r="6364" spans="1:2">
      <c r="A6364" s="31">
        <v>42354</v>
      </c>
      <c r="B6364">
        <v>377.94809</v>
      </c>
    </row>
    <row r="6365" spans="1:2">
      <c r="A6365" s="31">
        <v>42355</v>
      </c>
      <c r="B6365">
        <v>380.431671</v>
      </c>
    </row>
    <row r="6366" spans="1:2">
      <c r="A6366" s="31">
        <v>42356</v>
      </c>
      <c r="B6366">
        <v>375.762543</v>
      </c>
    </row>
    <row r="6367" spans="1:2">
      <c r="A6367" s="31">
        <v>42359</v>
      </c>
      <c r="B6367">
        <v>377.650055</v>
      </c>
    </row>
    <row r="6368" spans="1:2">
      <c r="A6368" s="31">
        <v>42360</v>
      </c>
      <c r="B6368">
        <v>375.613525</v>
      </c>
    </row>
    <row r="6369" spans="1:2">
      <c r="A6369" s="31">
        <v>42361</v>
      </c>
      <c r="B6369">
        <v>375.961243</v>
      </c>
    </row>
    <row r="6370" spans="1:2">
      <c r="A6370" s="31">
        <v>42362</v>
      </c>
      <c r="B6370">
        <v>379.885254</v>
      </c>
    </row>
    <row r="6371" spans="1:2">
      <c r="A6371" s="31">
        <v>42366</v>
      </c>
      <c r="B6371">
        <v>391.408997</v>
      </c>
    </row>
    <row r="6372" spans="1:2">
      <c r="A6372" s="31">
        <v>42367</v>
      </c>
      <c r="B6372">
        <v>389.273132</v>
      </c>
    </row>
    <row r="6373" spans="1:2">
      <c r="A6373" s="31">
        <v>42368</v>
      </c>
      <c r="B6373">
        <v>390.86261</v>
      </c>
    </row>
    <row r="6374" spans="1:2">
      <c r="A6374" s="31">
        <v>42369</v>
      </c>
      <c r="B6374">
        <v>388.726715</v>
      </c>
    </row>
    <row r="6375" spans="1:2">
      <c r="A6375" s="31">
        <v>42370</v>
      </c>
      <c r="B6375">
        <v>399.256989</v>
      </c>
    </row>
    <row r="6376" spans="1:2">
      <c r="A6376" s="31">
        <v>42373</v>
      </c>
      <c r="B6376">
        <v>374.570435</v>
      </c>
    </row>
    <row r="6377" spans="1:2">
      <c r="A6377" s="31">
        <v>42374</v>
      </c>
      <c r="B6377">
        <v>371.987549</v>
      </c>
    </row>
    <row r="6378" spans="1:2">
      <c r="A6378" s="31">
        <v>42375</v>
      </c>
      <c r="B6378">
        <v>363.493774</v>
      </c>
    </row>
    <row r="6379" spans="1:2">
      <c r="A6379" s="31">
        <v>42376</v>
      </c>
      <c r="B6379">
        <v>341.290741</v>
      </c>
    </row>
    <row r="6380" spans="1:2">
      <c r="A6380" s="31">
        <v>42377</v>
      </c>
      <c r="B6380">
        <v>351.026276</v>
      </c>
    </row>
    <row r="6381" spans="1:2">
      <c r="A6381" s="31">
        <v>42380</v>
      </c>
      <c r="B6381">
        <v>357.831268</v>
      </c>
    </row>
    <row r="6382" spans="1:2">
      <c r="A6382" s="31">
        <v>42381</v>
      </c>
      <c r="B6382">
        <v>352.665436</v>
      </c>
    </row>
    <row r="6383" spans="1:2">
      <c r="A6383" s="31">
        <v>42382</v>
      </c>
      <c r="B6383">
        <v>362.202301</v>
      </c>
    </row>
    <row r="6384" spans="1:2">
      <c r="A6384" s="31">
        <v>42383</v>
      </c>
      <c r="B6384">
        <v>351.970062</v>
      </c>
    </row>
    <row r="6385" spans="1:2">
      <c r="A6385" s="31">
        <v>42384</v>
      </c>
      <c r="B6385">
        <v>339.055542</v>
      </c>
    </row>
    <row r="6386" spans="1:2">
      <c r="A6386" s="31">
        <v>42387</v>
      </c>
      <c r="B6386">
        <v>337.962769</v>
      </c>
    </row>
    <row r="6387" spans="1:2">
      <c r="A6387" s="31">
        <v>42388</v>
      </c>
      <c r="B6387">
        <v>351.821045</v>
      </c>
    </row>
    <row r="6388" spans="1:2">
      <c r="A6388" s="31">
        <v>42389</v>
      </c>
      <c r="B6388">
        <v>339.999268</v>
      </c>
    </row>
    <row r="6389" spans="1:2">
      <c r="A6389" s="31">
        <v>42390</v>
      </c>
      <c r="B6389">
        <v>326.389374</v>
      </c>
    </row>
    <row r="6390" spans="1:2">
      <c r="A6390" s="31">
        <v>42391</v>
      </c>
      <c r="B6390">
        <v>337.267365</v>
      </c>
    </row>
    <row r="6391" spans="1:2">
      <c r="A6391" s="31">
        <v>42394</v>
      </c>
      <c r="B6391">
        <v>330.412781</v>
      </c>
    </row>
    <row r="6392" spans="1:2">
      <c r="A6392" s="31">
        <v>42396</v>
      </c>
      <c r="B6392">
        <v>334.833496</v>
      </c>
    </row>
    <row r="6393" spans="1:2">
      <c r="A6393" s="31">
        <v>42397</v>
      </c>
      <c r="B6393">
        <v>332.002228</v>
      </c>
    </row>
    <row r="6394" spans="1:2">
      <c r="A6394" s="31">
        <v>42398</v>
      </c>
      <c r="B6394">
        <v>334.684479</v>
      </c>
    </row>
    <row r="6395" spans="1:2">
      <c r="A6395" s="31">
        <v>42401</v>
      </c>
      <c r="B6395">
        <v>336.273956</v>
      </c>
    </row>
    <row r="6396" spans="1:2">
      <c r="A6396" s="31">
        <v>42402</v>
      </c>
      <c r="B6396">
        <v>327.382782</v>
      </c>
    </row>
    <row r="6397" spans="1:2">
      <c r="A6397" s="31">
        <v>42403</v>
      </c>
      <c r="B6397">
        <v>318.193604</v>
      </c>
    </row>
    <row r="6398" spans="1:2">
      <c r="A6398" s="31">
        <v>42404</v>
      </c>
      <c r="B6398">
        <v>323.359436</v>
      </c>
    </row>
    <row r="6399" spans="1:2">
      <c r="A6399" s="31">
        <v>42405</v>
      </c>
      <c r="B6399">
        <v>334.883179</v>
      </c>
    </row>
    <row r="6400" spans="1:2">
      <c r="A6400" s="31">
        <v>42408</v>
      </c>
      <c r="B6400">
        <v>321.372589</v>
      </c>
    </row>
    <row r="6401" spans="1:2">
      <c r="A6401" s="31">
        <v>42409</v>
      </c>
      <c r="B6401">
        <v>308.607117</v>
      </c>
    </row>
    <row r="6402" spans="1:2">
      <c r="A6402" s="31">
        <v>42410</v>
      </c>
      <c r="B6402">
        <v>289.63266</v>
      </c>
    </row>
    <row r="6403" spans="1:2">
      <c r="A6403" s="31">
        <v>42411</v>
      </c>
      <c r="B6403">
        <v>274.532654</v>
      </c>
    </row>
    <row r="6404" spans="1:2">
      <c r="A6404" s="31">
        <v>42412</v>
      </c>
      <c r="B6404">
        <v>296.38797</v>
      </c>
    </row>
    <row r="6405" spans="1:2">
      <c r="A6405" s="31">
        <v>42415</v>
      </c>
      <c r="B6405">
        <v>315.163727</v>
      </c>
    </row>
    <row r="6406" spans="1:2">
      <c r="A6406" s="31">
        <v>42416</v>
      </c>
      <c r="B6406">
        <v>299.169556</v>
      </c>
    </row>
    <row r="6407" spans="1:2">
      <c r="A6407" s="31">
        <v>42417</v>
      </c>
      <c r="B6407">
        <v>308.110352</v>
      </c>
    </row>
    <row r="6408" spans="1:2">
      <c r="A6408" s="31">
        <v>42418</v>
      </c>
      <c r="B6408">
        <v>311.935059</v>
      </c>
    </row>
    <row r="6409" spans="1:2">
      <c r="A6409" s="31">
        <v>42419</v>
      </c>
      <c r="B6409">
        <v>316.107452</v>
      </c>
    </row>
    <row r="6410" spans="1:2">
      <c r="A6410" s="31">
        <v>42422</v>
      </c>
      <c r="B6410">
        <v>316.753174</v>
      </c>
    </row>
    <row r="6411" spans="1:2">
      <c r="A6411" s="31">
        <v>42423</v>
      </c>
      <c r="B6411">
        <v>316.455109</v>
      </c>
    </row>
    <row r="6412" spans="1:2">
      <c r="A6412" s="31">
        <v>42424</v>
      </c>
      <c r="B6412">
        <v>304.285675</v>
      </c>
    </row>
    <row r="6413" spans="1:2">
      <c r="A6413" s="31">
        <v>42425</v>
      </c>
      <c r="B6413">
        <v>296.238953</v>
      </c>
    </row>
    <row r="6414" spans="1:2">
      <c r="A6414" s="31">
        <v>42426</v>
      </c>
      <c r="B6414">
        <v>299.815308</v>
      </c>
    </row>
    <row r="6415" spans="1:2">
      <c r="A6415" s="31">
        <v>42429</v>
      </c>
      <c r="B6415">
        <v>297.729126</v>
      </c>
    </row>
    <row r="6416" spans="1:2">
      <c r="A6416" s="31">
        <v>42430</v>
      </c>
      <c r="B6416">
        <v>313.276215</v>
      </c>
    </row>
    <row r="6417" spans="1:2">
      <c r="A6417" s="31">
        <v>42431</v>
      </c>
      <c r="B6417">
        <v>315.014709</v>
      </c>
    </row>
    <row r="6418" spans="1:2">
      <c r="A6418" s="31">
        <v>42432</v>
      </c>
      <c r="B6418">
        <v>334.485779</v>
      </c>
    </row>
    <row r="6419" spans="1:2">
      <c r="A6419" s="31">
        <v>42433</v>
      </c>
      <c r="B6419">
        <v>341.241058</v>
      </c>
    </row>
    <row r="6420" spans="1:2">
      <c r="A6420" s="31">
        <v>42437</v>
      </c>
      <c r="B6420">
        <v>343.774292</v>
      </c>
    </row>
    <row r="6421" spans="1:2">
      <c r="A6421" s="31">
        <v>42438</v>
      </c>
      <c r="B6421">
        <v>345.413452</v>
      </c>
    </row>
    <row r="6422" spans="1:2">
      <c r="A6422" s="31">
        <v>42439</v>
      </c>
      <c r="B6422">
        <v>346.208191</v>
      </c>
    </row>
    <row r="6423" spans="1:2">
      <c r="A6423" s="31">
        <v>42440</v>
      </c>
      <c r="B6423">
        <v>351.92038</v>
      </c>
    </row>
    <row r="6424" spans="1:2">
      <c r="A6424" s="31">
        <v>42443</v>
      </c>
      <c r="B6424">
        <v>364.040161</v>
      </c>
    </row>
    <row r="6425" spans="1:2">
      <c r="A6425" s="31">
        <v>42444</v>
      </c>
      <c r="B6425">
        <v>358.029907</v>
      </c>
    </row>
    <row r="6426" spans="1:2">
      <c r="A6426" s="31">
        <v>42445</v>
      </c>
      <c r="B6426">
        <v>357.185516</v>
      </c>
    </row>
    <row r="6427" spans="1:2">
      <c r="A6427" s="31">
        <v>42446</v>
      </c>
      <c r="B6427">
        <v>358.526642</v>
      </c>
    </row>
    <row r="6428" spans="1:2">
      <c r="A6428" s="31">
        <v>42447</v>
      </c>
      <c r="B6428">
        <v>363.642761</v>
      </c>
    </row>
    <row r="6429" spans="1:2">
      <c r="A6429" s="31">
        <v>42450</v>
      </c>
      <c r="B6429">
        <v>372.235931</v>
      </c>
    </row>
    <row r="6430" spans="1:2">
      <c r="A6430" s="31">
        <v>42451</v>
      </c>
      <c r="B6430">
        <v>374.719452</v>
      </c>
    </row>
    <row r="6431" spans="1:2">
      <c r="A6431" s="31">
        <v>42452</v>
      </c>
      <c r="B6431">
        <v>374.520752</v>
      </c>
    </row>
    <row r="6432" spans="1:2">
      <c r="A6432" s="31">
        <v>42457</v>
      </c>
      <c r="B6432">
        <v>360.910858</v>
      </c>
    </row>
    <row r="6433" spans="1:2">
      <c r="A6433" s="31">
        <v>42458</v>
      </c>
      <c r="B6433">
        <v>370.000732</v>
      </c>
    </row>
    <row r="6434" spans="1:2">
      <c r="A6434" s="31">
        <v>42459</v>
      </c>
      <c r="B6434">
        <v>386.044464</v>
      </c>
    </row>
    <row r="6435" spans="1:2">
      <c r="A6435" s="31">
        <v>42460</v>
      </c>
      <c r="B6435">
        <v>384.057617</v>
      </c>
    </row>
    <row r="6436" spans="1:2">
      <c r="A6436" s="31">
        <v>42461</v>
      </c>
      <c r="B6436">
        <v>377.15332</v>
      </c>
    </row>
    <row r="6437" spans="1:2">
      <c r="A6437" s="31">
        <v>42464</v>
      </c>
      <c r="B6437">
        <v>385.845795</v>
      </c>
    </row>
    <row r="6438" spans="1:2">
      <c r="A6438" s="31">
        <v>42465</v>
      </c>
      <c r="B6438">
        <v>368.063507</v>
      </c>
    </row>
    <row r="6439" spans="1:2">
      <c r="A6439" s="31">
        <v>42466</v>
      </c>
      <c r="B6439">
        <v>374.222748</v>
      </c>
    </row>
    <row r="6440" spans="1:2">
      <c r="A6440" s="31">
        <v>42467</v>
      </c>
      <c r="B6440">
        <v>372.732605</v>
      </c>
    </row>
    <row r="6441" spans="1:2">
      <c r="A6441" s="31">
        <v>42468</v>
      </c>
      <c r="B6441">
        <v>369.007263</v>
      </c>
    </row>
    <row r="6442" spans="1:2">
      <c r="A6442" s="31">
        <v>42471</v>
      </c>
      <c r="B6442">
        <v>384.1073</v>
      </c>
    </row>
    <row r="6443" spans="1:2">
      <c r="A6443" s="31">
        <v>42472</v>
      </c>
      <c r="B6443">
        <v>393.197113</v>
      </c>
    </row>
    <row r="6444" spans="1:2">
      <c r="A6444" s="31">
        <v>42473</v>
      </c>
      <c r="B6444">
        <v>406.061981</v>
      </c>
    </row>
    <row r="6445" spans="1:2">
      <c r="A6445" s="31">
        <v>42478</v>
      </c>
      <c r="B6445">
        <v>404.671173</v>
      </c>
    </row>
    <row r="6446" spans="1:2">
      <c r="A6446" s="31">
        <v>42480</v>
      </c>
      <c r="B6446">
        <v>401.442535</v>
      </c>
    </row>
    <row r="6447" spans="1:2">
      <c r="A6447" s="31">
        <v>42481</v>
      </c>
      <c r="B6447">
        <v>408.793884</v>
      </c>
    </row>
    <row r="6448" spans="1:2">
      <c r="A6448" s="31">
        <v>42482</v>
      </c>
      <c r="B6448">
        <v>414.25769</v>
      </c>
    </row>
    <row r="6449" spans="1:2">
      <c r="A6449" s="31">
        <v>42485</v>
      </c>
      <c r="B6449">
        <v>409.489319</v>
      </c>
    </row>
    <row r="6450" spans="1:2">
      <c r="A6450" s="31">
        <v>42486</v>
      </c>
      <c r="B6450">
        <v>416.294189</v>
      </c>
    </row>
    <row r="6451" spans="1:2">
      <c r="A6451" s="31">
        <v>42487</v>
      </c>
      <c r="B6451">
        <v>415.797516</v>
      </c>
    </row>
    <row r="6452" spans="1:2">
      <c r="A6452" s="31">
        <v>42488</v>
      </c>
      <c r="B6452">
        <v>408.644867</v>
      </c>
    </row>
    <row r="6453" spans="1:2">
      <c r="A6453" s="31">
        <v>42489</v>
      </c>
      <c r="B6453">
        <v>405.664612</v>
      </c>
    </row>
    <row r="6454" spans="1:2">
      <c r="A6454" s="31">
        <v>42492</v>
      </c>
      <c r="B6454">
        <v>405.01889</v>
      </c>
    </row>
    <row r="6455" spans="1:2">
      <c r="A6455" s="31">
        <v>42493</v>
      </c>
      <c r="B6455">
        <v>406.956055</v>
      </c>
    </row>
    <row r="6456" spans="1:2">
      <c r="A6456" s="31">
        <v>42494</v>
      </c>
      <c r="B6456">
        <v>379.289185</v>
      </c>
    </row>
    <row r="6457" spans="1:2">
      <c r="A6457" s="31">
        <v>42495</v>
      </c>
      <c r="B6457">
        <v>388.577698</v>
      </c>
    </row>
    <row r="6458" spans="1:2">
      <c r="A6458" s="31">
        <v>42496</v>
      </c>
      <c r="B6458">
        <v>396.078064</v>
      </c>
    </row>
    <row r="6459" spans="1:2">
      <c r="A6459" s="31">
        <v>42499</v>
      </c>
      <c r="B6459">
        <v>400.69751</v>
      </c>
    </row>
    <row r="6460" spans="1:2">
      <c r="A6460" s="31">
        <v>42500</v>
      </c>
      <c r="B6460">
        <v>386.392181</v>
      </c>
    </row>
    <row r="6461" spans="1:2">
      <c r="A6461" s="31">
        <v>42501</v>
      </c>
      <c r="B6461">
        <v>377.35202</v>
      </c>
    </row>
    <row r="6462" spans="1:2">
      <c r="A6462" s="31">
        <v>42502</v>
      </c>
      <c r="B6462">
        <v>384.504639</v>
      </c>
    </row>
    <row r="6463" spans="1:2">
      <c r="A6463" s="31">
        <v>42503</v>
      </c>
      <c r="B6463">
        <v>387.38562</v>
      </c>
    </row>
    <row r="6464" spans="1:2">
      <c r="A6464" s="31">
        <v>42506</v>
      </c>
      <c r="B6464">
        <v>390.117523</v>
      </c>
    </row>
    <row r="6465" spans="1:2">
      <c r="A6465" s="31">
        <v>42507</v>
      </c>
      <c r="B6465">
        <v>387.137238</v>
      </c>
    </row>
    <row r="6466" spans="1:2">
      <c r="A6466" s="31">
        <v>42508</v>
      </c>
      <c r="B6466">
        <v>382.319153</v>
      </c>
    </row>
    <row r="6467" spans="1:2">
      <c r="A6467" s="31">
        <v>42509</v>
      </c>
      <c r="B6467">
        <v>384.355652</v>
      </c>
    </row>
    <row r="6468" spans="1:2">
      <c r="A6468" s="31">
        <v>42510</v>
      </c>
      <c r="B6468">
        <v>381.921783</v>
      </c>
    </row>
    <row r="6469" spans="1:2">
      <c r="A6469" s="31">
        <v>42513</v>
      </c>
      <c r="B6469">
        <v>379.239532</v>
      </c>
    </row>
    <row r="6470" spans="1:2">
      <c r="A6470" s="31">
        <v>42514</v>
      </c>
      <c r="B6470">
        <v>386.541199</v>
      </c>
    </row>
    <row r="6471" spans="1:2">
      <c r="A6471" s="31">
        <v>42515</v>
      </c>
      <c r="B6471">
        <v>394.389221</v>
      </c>
    </row>
    <row r="6472" spans="1:2">
      <c r="A6472" s="31">
        <v>42516</v>
      </c>
      <c r="B6472">
        <v>396.62442</v>
      </c>
    </row>
    <row r="6473" spans="1:2">
      <c r="A6473" s="31">
        <v>42517</v>
      </c>
      <c r="B6473">
        <v>401.243866</v>
      </c>
    </row>
    <row r="6474" spans="1:2">
      <c r="A6474" s="31">
        <v>42520</v>
      </c>
      <c r="B6474">
        <v>418.479736</v>
      </c>
    </row>
    <row r="6475" spans="1:2">
      <c r="A6475" s="31">
        <v>42521</v>
      </c>
      <c r="B6475">
        <v>456.627228</v>
      </c>
    </row>
    <row r="6476" spans="1:2">
      <c r="A6476" s="31">
        <v>42522</v>
      </c>
      <c r="B6476">
        <v>446.246002</v>
      </c>
    </row>
    <row r="6477" spans="1:2">
      <c r="A6477" s="31">
        <v>42523</v>
      </c>
      <c r="B6477">
        <v>450.468018</v>
      </c>
    </row>
    <row r="6478" spans="1:2">
      <c r="A6478" s="31">
        <v>42524</v>
      </c>
      <c r="B6478">
        <v>450.964752</v>
      </c>
    </row>
    <row r="6479" spans="1:2">
      <c r="A6479" s="31">
        <v>42527</v>
      </c>
      <c r="B6479">
        <v>457.471649</v>
      </c>
    </row>
    <row r="6480" spans="1:2">
      <c r="A6480" s="31">
        <v>42528</v>
      </c>
      <c r="B6480">
        <v>460.004852</v>
      </c>
    </row>
    <row r="6481" spans="1:2">
      <c r="A6481" s="31">
        <v>42529</v>
      </c>
      <c r="B6481">
        <v>463.084473</v>
      </c>
    </row>
    <row r="6482" spans="1:2">
      <c r="A6482" s="31">
        <v>42530</v>
      </c>
      <c r="B6482">
        <v>464.077911</v>
      </c>
    </row>
    <row r="6483" spans="1:2">
      <c r="A6483" s="31">
        <v>42531</v>
      </c>
      <c r="B6483">
        <v>453.945007</v>
      </c>
    </row>
    <row r="6484" spans="1:2">
      <c r="A6484" s="31">
        <v>42534</v>
      </c>
      <c r="B6484">
        <v>441.328522</v>
      </c>
    </row>
    <row r="6485" spans="1:2">
      <c r="A6485" s="31">
        <v>42535</v>
      </c>
      <c r="B6485">
        <v>445.451202</v>
      </c>
    </row>
    <row r="6486" spans="1:2">
      <c r="A6486" s="31">
        <v>42536</v>
      </c>
      <c r="B6486">
        <v>449.126862</v>
      </c>
    </row>
    <row r="6487" spans="1:2">
      <c r="A6487" s="31">
        <v>42537</v>
      </c>
      <c r="B6487">
        <v>451.362061</v>
      </c>
    </row>
    <row r="6488" spans="1:2">
      <c r="A6488" s="31">
        <v>42538</v>
      </c>
      <c r="B6488">
        <v>461.346008</v>
      </c>
    </row>
    <row r="6489" spans="1:2">
      <c r="A6489" s="31">
        <v>42541</v>
      </c>
      <c r="B6489">
        <v>478.879913</v>
      </c>
    </row>
    <row r="6490" spans="1:2">
      <c r="A6490" s="31">
        <v>42542</v>
      </c>
      <c r="B6490">
        <v>481.711182</v>
      </c>
    </row>
    <row r="6491" spans="1:2">
      <c r="A6491" s="31">
        <v>42543</v>
      </c>
      <c r="B6491">
        <v>469.591431</v>
      </c>
    </row>
    <row r="6492" spans="1:2">
      <c r="A6492" s="31">
        <v>42544</v>
      </c>
      <c r="B6492">
        <v>484.74115</v>
      </c>
    </row>
    <row r="6493" spans="1:2">
      <c r="A6493" s="31">
        <v>42545</v>
      </c>
      <c r="B6493">
        <v>446.444641</v>
      </c>
    </row>
    <row r="6494" spans="1:2">
      <c r="A6494" s="31">
        <v>42548</v>
      </c>
      <c r="B6494">
        <v>445.99762</v>
      </c>
    </row>
    <row r="6495" spans="1:2">
      <c r="A6495" s="31">
        <v>42549</v>
      </c>
      <c r="B6495">
        <v>437.503845</v>
      </c>
    </row>
    <row r="6496" spans="1:2">
      <c r="A6496" s="31">
        <v>42550</v>
      </c>
      <c r="B6496">
        <v>444.308777</v>
      </c>
    </row>
    <row r="6497" spans="1:2">
      <c r="A6497" s="31">
        <v>42551</v>
      </c>
      <c r="B6497">
        <v>456.229889</v>
      </c>
    </row>
    <row r="6498" spans="1:2">
      <c r="A6498" s="31">
        <v>42552</v>
      </c>
      <c r="B6498">
        <v>454.888763</v>
      </c>
    </row>
    <row r="6499" spans="1:2">
      <c r="A6499" s="31">
        <v>42555</v>
      </c>
      <c r="B6499">
        <v>466.412476</v>
      </c>
    </row>
    <row r="6500" spans="1:2">
      <c r="A6500" s="31">
        <v>42556</v>
      </c>
      <c r="B6500">
        <v>457.869019</v>
      </c>
    </row>
    <row r="6501" spans="1:2">
      <c r="A6501" s="31">
        <v>42558</v>
      </c>
      <c r="B6501">
        <v>452.15683</v>
      </c>
    </row>
    <row r="6502" spans="1:2">
      <c r="A6502" s="31">
        <v>42559</v>
      </c>
      <c r="B6502">
        <v>463.23349</v>
      </c>
    </row>
    <row r="6503" spans="1:2">
      <c r="A6503" s="31">
        <v>42562</v>
      </c>
      <c r="B6503">
        <v>481.413177</v>
      </c>
    </row>
    <row r="6504" spans="1:2">
      <c r="A6504" s="31">
        <v>42563</v>
      </c>
      <c r="B6504">
        <v>481.115112</v>
      </c>
    </row>
    <row r="6505" spans="1:2">
      <c r="A6505" s="31">
        <v>42564</v>
      </c>
      <c r="B6505">
        <v>477.936188</v>
      </c>
    </row>
    <row r="6506" spans="1:2">
      <c r="A6506" s="31">
        <v>42565</v>
      </c>
      <c r="B6506">
        <v>482.90332</v>
      </c>
    </row>
    <row r="6507" spans="1:2">
      <c r="A6507" s="31">
        <v>42566</v>
      </c>
      <c r="B6507">
        <v>490.751343</v>
      </c>
    </row>
    <row r="6508" spans="1:2">
      <c r="A6508" s="31">
        <v>42569</v>
      </c>
      <c r="B6508">
        <v>489.608429</v>
      </c>
    </row>
    <row r="6509" spans="1:2">
      <c r="A6509" s="31">
        <v>42570</v>
      </c>
      <c r="B6509">
        <v>496.167694</v>
      </c>
    </row>
    <row r="6510" spans="1:2">
      <c r="A6510" s="31">
        <v>42571</v>
      </c>
      <c r="B6510">
        <v>490.850708</v>
      </c>
    </row>
    <row r="6511" spans="1:2">
      <c r="A6511" s="31">
        <v>42572</v>
      </c>
      <c r="B6511">
        <v>488.018311</v>
      </c>
    </row>
    <row r="6512" spans="1:2">
      <c r="A6512" s="31">
        <v>42573</v>
      </c>
      <c r="B6512">
        <v>504.068634</v>
      </c>
    </row>
    <row r="6513" spans="1:2">
      <c r="A6513" s="31">
        <v>42576</v>
      </c>
      <c r="B6513">
        <v>505.857483</v>
      </c>
    </row>
    <row r="6514" spans="1:2">
      <c r="A6514" s="31">
        <v>42577</v>
      </c>
      <c r="B6514">
        <v>500.143005</v>
      </c>
    </row>
    <row r="6515" spans="1:2">
      <c r="A6515" s="31">
        <v>42578</v>
      </c>
      <c r="B6515">
        <v>506.950684</v>
      </c>
    </row>
    <row r="6516" spans="1:2">
      <c r="A6516" s="31">
        <v>42579</v>
      </c>
      <c r="B6516">
        <v>503.720764</v>
      </c>
    </row>
    <row r="6517" spans="1:2">
      <c r="A6517" s="31">
        <v>42580</v>
      </c>
      <c r="B6517">
        <v>500.093323</v>
      </c>
    </row>
    <row r="6518" spans="1:2">
      <c r="A6518" s="31">
        <v>42583</v>
      </c>
      <c r="B6518">
        <v>505.112122</v>
      </c>
    </row>
    <row r="6519" spans="1:2">
      <c r="A6519" s="31">
        <v>42584</v>
      </c>
      <c r="B6519">
        <v>490.254425</v>
      </c>
    </row>
    <row r="6520" spans="1:2">
      <c r="A6520" s="31">
        <v>42585</v>
      </c>
      <c r="B6520">
        <v>475.446411</v>
      </c>
    </row>
    <row r="6521" spans="1:2">
      <c r="A6521" s="31">
        <v>42586</v>
      </c>
      <c r="B6521">
        <v>496.913055</v>
      </c>
    </row>
    <row r="6522" spans="1:2">
      <c r="A6522" s="31">
        <v>42587</v>
      </c>
      <c r="B6522">
        <v>513.211853</v>
      </c>
    </row>
    <row r="6523" spans="1:2">
      <c r="A6523" s="31">
        <v>42590</v>
      </c>
      <c r="B6523">
        <v>511.621674</v>
      </c>
    </row>
    <row r="6524" spans="1:2">
      <c r="A6524" s="31">
        <v>42591</v>
      </c>
      <c r="B6524">
        <v>510.627838</v>
      </c>
    </row>
    <row r="6525" spans="1:2">
      <c r="A6525" s="31">
        <v>42592</v>
      </c>
      <c r="B6525">
        <v>500.341766</v>
      </c>
    </row>
    <row r="6526" spans="1:2">
      <c r="A6526" s="31">
        <v>42593</v>
      </c>
      <c r="B6526">
        <v>500.143005</v>
      </c>
    </row>
    <row r="6527" spans="1:2">
      <c r="A6527" s="31">
        <v>42594</v>
      </c>
      <c r="B6527">
        <v>513.609314</v>
      </c>
    </row>
    <row r="6528" spans="1:2">
      <c r="A6528" s="31">
        <v>42598</v>
      </c>
      <c r="B6528">
        <v>504.466156</v>
      </c>
    </row>
    <row r="6529" spans="1:2">
      <c r="A6529" s="31">
        <v>42599</v>
      </c>
      <c r="B6529">
        <v>507.24884</v>
      </c>
    </row>
    <row r="6530" spans="1:2">
      <c r="A6530" s="31">
        <v>42600</v>
      </c>
      <c r="B6530">
        <v>508.888641</v>
      </c>
    </row>
    <row r="6531" spans="1:2">
      <c r="A6531" s="31">
        <v>42601</v>
      </c>
      <c r="B6531">
        <v>506.851318</v>
      </c>
    </row>
    <row r="6532" spans="1:2">
      <c r="A6532" s="31">
        <v>42604</v>
      </c>
      <c r="B6532">
        <v>500.838684</v>
      </c>
    </row>
    <row r="6533" spans="1:2">
      <c r="A6533" s="31">
        <v>42605</v>
      </c>
      <c r="B6533">
        <v>500.888336</v>
      </c>
    </row>
    <row r="6534" spans="1:2">
      <c r="A6534" s="31">
        <v>42606</v>
      </c>
      <c r="B6534">
        <v>495.273254</v>
      </c>
    </row>
    <row r="6535" spans="1:2">
      <c r="A6535" s="31">
        <v>42607</v>
      </c>
      <c r="B6535">
        <v>490.801025</v>
      </c>
    </row>
    <row r="6536" spans="1:2">
      <c r="A6536" s="31">
        <v>42608</v>
      </c>
      <c r="B6536">
        <v>500.639893</v>
      </c>
    </row>
    <row r="6537" spans="1:2">
      <c r="A6537" s="31">
        <v>42611</v>
      </c>
      <c r="B6537">
        <v>522.056824</v>
      </c>
    </row>
    <row r="6538" spans="1:2">
      <c r="A6538" s="31">
        <v>42612</v>
      </c>
      <c r="B6538">
        <v>525.734009</v>
      </c>
    </row>
    <row r="6539" spans="1:2">
      <c r="A6539" s="31">
        <v>42613</v>
      </c>
      <c r="B6539">
        <v>534.38031</v>
      </c>
    </row>
    <row r="6540" spans="1:2">
      <c r="A6540" s="31">
        <v>42614</v>
      </c>
      <c r="B6540">
        <v>540.293579</v>
      </c>
    </row>
    <row r="6541" spans="1:2">
      <c r="A6541" s="31">
        <v>42615</v>
      </c>
      <c r="B6541">
        <v>546.455261</v>
      </c>
    </row>
    <row r="6542" spans="1:2">
      <c r="A6542" s="31">
        <v>42619</v>
      </c>
      <c r="B6542">
        <v>585.06543</v>
      </c>
    </row>
    <row r="6543" spans="1:2">
      <c r="A6543" s="31">
        <v>42620</v>
      </c>
      <c r="B6543">
        <v>583.773499</v>
      </c>
    </row>
    <row r="6544" spans="1:2">
      <c r="A6544" s="31">
        <v>42621</v>
      </c>
      <c r="B6544">
        <v>580.593201</v>
      </c>
    </row>
    <row r="6545" spans="1:2">
      <c r="A6545" s="31">
        <v>42622</v>
      </c>
      <c r="B6545">
        <v>569.710876</v>
      </c>
    </row>
    <row r="6546" spans="1:2">
      <c r="A6546" s="31">
        <v>42625</v>
      </c>
      <c r="B6546">
        <v>550.03302</v>
      </c>
    </row>
    <row r="6547" spans="1:2">
      <c r="A6547" s="31">
        <v>42627</v>
      </c>
      <c r="B6547">
        <v>557.039551</v>
      </c>
    </row>
    <row r="6548" spans="1:2">
      <c r="A6548" s="31">
        <v>42628</v>
      </c>
      <c r="B6548">
        <v>554.107727</v>
      </c>
    </row>
    <row r="6549" spans="1:2">
      <c r="A6549" s="31">
        <v>42629</v>
      </c>
      <c r="B6549">
        <v>545.312378</v>
      </c>
    </row>
    <row r="6550" spans="1:2">
      <c r="A6550" s="31">
        <v>42632</v>
      </c>
      <c r="B6550">
        <v>551.026917</v>
      </c>
    </row>
    <row r="6551" spans="1:2">
      <c r="A6551" s="31">
        <v>42633</v>
      </c>
      <c r="B6551">
        <v>545.063965</v>
      </c>
    </row>
    <row r="6552" spans="1:2">
      <c r="A6552" s="31">
        <v>42634</v>
      </c>
      <c r="B6552">
        <v>546.505005</v>
      </c>
    </row>
    <row r="6553" spans="1:2">
      <c r="A6553" s="31">
        <v>42635</v>
      </c>
      <c r="B6553">
        <v>555.002197</v>
      </c>
    </row>
    <row r="6554" spans="1:2">
      <c r="A6554" s="31">
        <v>42636</v>
      </c>
      <c r="B6554">
        <v>549.635559</v>
      </c>
    </row>
    <row r="6555" spans="1:2">
      <c r="A6555" s="31">
        <v>42639</v>
      </c>
      <c r="B6555">
        <v>531.995056</v>
      </c>
    </row>
    <row r="6556" spans="1:2">
      <c r="A6556" s="31">
        <v>42640</v>
      </c>
      <c r="B6556">
        <v>528.665833</v>
      </c>
    </row>
    <row r="6557" spans="1:2">
      <c r="A6557" s="31">
        <v>42641</v>
      </c>
      <c r="B6557">
        <v>536.666077</v>
      </c>
    </row>
    <row r="6558" spans="1:2">
      <c r="A6558" s="31">
        <v>42642</v>
      </c>
      <c r="B6558">
        <v>523.05072</v>
      </c>
    </row>
    <row r="6559" spans="1:2">
      <c r="A6559" s="31">
        <v>42643</v>
      </c>
      <c r="B6559">
        <v>531.547852</v>
      </c>
    </row>
    <row r="6560" spans="1:2">
      <c r="A6560" s="31">
        <v>42646</v>
      </c>
      <c r="B6560">
        <v>537.461121</v>
      </c>
    </row>
    <row r="6561" spans="1:2">
      <c r="A6561" s="31">
        <v>42647</v>
      </c>
      <c r="B6561">
        <v>546.554688</v>
      </c>
    </row>
    <row r="6562" spans="1:2">
      <c r="A6562" s="31">
        <v>42648</v>
      </c>
      <c r="B6562">
        <v>556.194824</v>
      </c>
    </row>
    <row r="6563" spans="1:2">
      <c r="A6563" s="31">
        <v>42649</v>
      </c>
      <c r="B6563">
        <v>548.04541</v>
      </c>
    </row>
    <row r="6564" spans="1:2">
      <c r="A6564" s="31">
        <v>42650</v>
      </c>
      <c r="B6564">
        <v>562.207458</v>
      </c>
    </row>
    <row r="6565" spans="1:2">
      <c r="A6565" s="31">
        <v>42653</v>
      </c>
      <c r="B6565">
        <v>558.579956</v>
      </c>
    </row>
    <row r="6566" spans="1:2">
      <c r="A6566" s="31">
        <v>42656</v>
      </c>
      <c r="B6566">
        <v>541.486145</v>
      </c>
    </row>
    <row r="6567" spans="1:2">
      <c r="A6567" s="31">
        <v>42657</v>
      </c>
      <c r="B6567">
        <v>552.666687</v>
      </c>
    </row>
    <row r="6568" spans="1:2">
      <c r="A6568" s="31">
        <v>42660</v>
      </c>
      <c r="B6568">
        <v>544.169495</v>
      </c>
    </row>
    <row r="6569" spans="1:2">
      <c r="A6569" s="31">
        <v>42661</v>
      </c>
      <c r="B6569">
        <v>550.828125</v>
      </c>
    </row>
    <row r="6570" spans="1:2">
      <c r="A6570" s="31">
        <v>42662</v>
      </c>
      <c r="B6570">
        <v>547.101318</v>
      </c>
    </row>
    <row r="6571" spans="1:2">
      <c r="A6571" s="31">
        <v>42663</v>
      </c>
      <c r="B6571">
        <v>543.473755</v>
      </c>
    </row>
    <row r="6572" spans="1:2">
      <c r="A6572" s="31">
        <v>42664</v>
      </c>
      <c r="B6572">
        <v>541.138306</v>
      </c>
    </row>
    <row r="6573" spans="1:2">
      <c r="A6573" s="31">
        <v>42667</v>
      </c>
      <c r="B6573">
        <v>556.343811</v>
      </c>
    </row>
    <row r="6574" spans="1:2">
      <c r="A6574" s="31">
        <v>42668</v>
      </c>
      <c r="B6574">
        <v>550.38092</v>
      </c>
    </row>
    <row r="6575" spans="1:2">
      <c r="A6575" s="31">
        <v>42669</v>
      </c>
      <c r="B6575">
        <v>526.777527</v>
      </c>
    </row>
    <row r="6576" spans="1:2">
      <c r="A6576" s="31">
        <v>42670</v>
      </c>
      <c r="B6576">
        <v>518.777222</v>
      </c>
    </row>
    <row r="6577" spans="1:2">
      <c r="A6577" s="31">
        <v>42671</v>
      </c>
      <c r="B6577">
        <v>533.684631</v>
      </c>
    </row>
    <row r="6578" spans="1:2">
      <c r="A6578" s="31">
        <v>42675</v>
      </c>
      <c r="B6578">
        <v>527.324158</v>
      </c>
    </row>
    <row r="6579" spans="1:2">
      <c r="A6579" s="31">
        <v>42676</v>
      </c>
      <c r="B6579">
        <v>510.130951</v>
      </c>
    </row>
    <row r="6580" spans="1:2">
      <c r="A6580" s="31">
        <v>42677</v>
      </c>
      <c r="B6580">
        <v>507.050079</v>
      </c>
    </row>
    <row r="6581" spans="1:2">
      <c r="A6581" s="31">
        <v>42678</v>
      </c>
      <c r="B6581">
        <v>509.137085</v>
      </c>
    </row>
    <row r="6582" spans="1:2">
      <c r="A6582" s="31">
        <v>42681</v>
      </c>
      <c r="B6582">
        <v>503.223846</v>
      </c>
    </row>
    <row r="6583" spans="1:2">
      <c r="A6583" s="31">
        <v>42682</v>
      </c>
      <c r="B6583">
        <v>536.864868</v>
      </c>
    </row>
    <row r="6584" spans="1:2">
      <c r="A6584" s="31">
        <v>42683</v>
      </c>
      <c r="B6584">
        <v>530.206238</v>
      </c>
    </row>
    <row r="6585" spans="1:2">
      <c r="A6585" s="31">
        <v>42684</v>
      </c>
      <c r="B6585">
        <v>530.405029</v>
      </c>
    </row>
    <row r="6586" spans="1:2">
      <c r="A6586" s="31">
        <v>42685</v>
      </c>
      <c r="B6586">
        <v>504.167999</v>
      </c>
    </row>
    <row r="6587" spans="1:2">
      <c r="A6587" s="31">
        <v>42689</v>
      </c>
      <c r="B6587">
        <v>454.57605</v>
      </c>
    </row>
    <row r="6588" spans="1:2">
      <c r="A6588" s="31">
        <v>42690</v>
      </c>
      <c r="B6588">
        <v>455.619598</v>
      </c>
    </row>
    <row r="6589" spans="1:2">
      <c r="A6589" s="31">
        <v>42691</v>
      </c>
      <c r="B6589">
        <v>469.930695</v>
      </c>
    </row>
    <row r="6590" spans="1:2">
      <c r="A6590" s="31">
        <v>42692</v>
      </c>
      <c r="B6590">
        <v>468.340576</v>
      </c>
    </row>
    <row r="6591" spans="1:2">
      <c r="A6591" s="31">
        <v>42695</v>
      </c>
      <c r="B6591">
        <v>454.128876</v>
      </c>
    </row>
    <row r="6592" spans="1:2">
      <c r="A6592" s="31">
        <v>42696</v>
      </c>
      <c r="B6592">
        <v>461.980072</v>
      </c>
    </row>
    <row r="6593" spans="1:2">
      <c r="A6593" s="31">
        <v>42697</v>
      </c>
      <c r="B6593">
        <v>468.588989</v>
      </c>
    </row>
    <row r="6594" spans="1:2">
      <c r="A6594" s="31">
        <v>42698</v>
      </c>
      <c r="B6594">
        <v>450.153564</v>
      </c>
    </row>
    <row r="6595" spans="1:2">
      <c r="A6595" s="31">
        <v>42699</v>
      </c>
      <c r="B6595">
        <v>449.557251</v>
      </c>
    </row>
    <row r="6596" spans="1:2">
      <c r="A6596" s="31">
        <v>42702</v>
      </c>
      <c r="B6596">
        <v>451.892761</v>
      </c>
    </row>
    <row r="6597" spans="1:2">
      <c r="A6597" s="31">
        <v>42703</v>
      </c>
      <c r="B6597">
        <v>457.010925</v>
      </c>
    </row>
    <row r="6598" spans="1:2">
      <c r="A6598" s="31">
        <v>42704</v>
      </c>
      <c r="B6598">
        <v>456.464294</v>
      </c>
    </row>
    <row r="6599" spans="1:2">
      <c r="A6599" s="31">
        <v>42705</v>
      </c>
      <c r="B6599">
        <v>445.432892</v>
      </c>
    </row>
    <row r="6600" spans="1:2">
      <c r="A6600" s="31">
        <v>42706</v>
      </c>
      <c r="B6600">
        <v>430.227325</v>
      </c>
    </row>
    <row r="6601" spans="1:2">
      <c r="A6601" s="31">
        <v>42709</v>
      </c>
      <c r="B6601">
        <v>436.587799</v>
      </c>
    </row>
    <row r="6602" spans="1:2">
      <c r="A6602" s="31">
        <v>42710</v>
      </c>
      <c r="B6602">
        <v>438.376678</v>
      </c>
    </row>
    <row r="6603" spans="1:2">
      <c r="A6603" s="31">
        <v>42711</v>
      </c>
      <c r="B6603">
        <v>442.600464</v>
      </c>
    </row>
    <row r="6604" spans="1:2">
      <c r="A6604" s="31">
        <v>42712</v>
      </c>
      <c r="B6604">
        <v>458.700409</v>
      </c>
    </row>
    <row r="6605" spans="1:2">
      <c r="A6605" s="31">
        <v>42713</v>
      </c>
      <c r="B6605">
        <v>461.234711</v>
      </c>
    </row>
    <row r="6606" spans="1:2">
      <c r="A6606" s="31">
        <v>42716</v>
      </c>
      <c r="B6606">
        <v>451.594574</v>
      </c>
    </row>
    <row r="6607" spans="1:2">
      <c r="A6607" s="31">
        <v>42717</v>
      </c>
      <c r="B6607">
        <v>467.744263</v>
      </c>
    </row>
    <row r="6608" spans="1:2">
      <c r="A6608" s="31">
        <v>42718</v>
      </c>
      <c r="B6608">
        <v>469.433777</v>
      </c>
    </row>
    <row r="6609" spans="1:2">
      <c r="A6609" s="31">
        <v>42719</v>
      </c>
      <c r="B6609">
        <v>460.340271</v>
      </c>
    </row>
    <row r="6610" spans="1:2">
      <c r="A6610" s="31">
        <v>42720</v>
      </c>
      <c r="B6610">
        <v>470.228821</v>
      </c>
    </row>
    <row r="6611" spans="1:2">
      <c r="A6611" s="31">
        <v>42723</v>
      </c>
      <c r="B6611">
        <v>468.887146</v>
      </c>
    </row>
    <row r="6612" spans="1:2">
      <c r="A6612" s="31">
        <v>42724</v>
      </c>
      <c r="B6612">
        <v>470.228821</v>
      </c>
    </row>
    <row r="6613" spans="1:2">
      <c r="A6613" s="31">
        <v>42725</v>
      </c>
      <c r="B6613">
        <v>465.607544</v>
      </c>
    </row>
    <row r="6614" spans="1:2">
      <c r="A6614" s="31">
        <v>42726</v>
      </c>
      <c r="B6614">
        <v>466.700745</v>
      </c>
    </row>
    <row r="6615" spans="1:2">
      <c r="A6615" s="31">
        <v>42727</v>
      </c>
      <c r="B6615">
        <v>462.775116</v>
      </c>
    </row>
    <row r="6616" spans="1:2">
      <c r="A6616" s="31">
        <v>42730</v>
      </c>
      <c r="B6616">
        <v>455.023285</v>
      </c>
    </row>
    <row r="6617" spans="1:2">
      <c r="A6617" s="31">
        <v>42731</v>
      </c>
      <c r="B6617">
        <v>464.067139</v>
      </c>
    </row>
    <row r="6618" spans="1:2">
      <c r="A6618" s="31">
        <v>42732</v>
      </c>
      <c r="B6618">
        <v>460.489319</v>
      </c>
    </row>
    <row r="6619" spans="1:2">
      <c r="A6619" s="31">
        <v>42733</v>
      </c>
      <c r="B6619">
        <v>467.992706</v>
      </c>
    </row>
    <row r="6620" spans="1:2">
      <c r="A6620" s="31">
        <v>42734</v>
      </c>
      <c r="B6620">
        <v>469.085907</v>
      </c>
    </row>
    <row r="6621" spans="1:2">
      <c r="A6621" s="31">
        <v>42737</v>
      </c>
      <c r="B6621">
        <v>484.042999</v>
      </c>
    </row>
    <row r="6622" spans="1:2">
      <c r="A6622" s="31">
        <v>42738</v>
      </c>
      <c r="B6622">
        <v>478.129761</v>
      </c>
    </row>
    <row r="6623" spans="1:2">
      <c r="A6623" s="31">
        <v>42739</v>
      </c>
      <c r="B6623">
        <v>483.645477</v>
      </c>
    </row>
    <row r="6624" spans="1:2">
      <c r="A6624" s="31">
        <v>42740</v>
      </c>
      <c r="B6624">
        <v>499.049774</v>
      </c>
    </row>
    <row r="6625" spans="1:2">
      <c r="A6625" s="31">
        <v>42741</v>
      </c>
      <c r="B6625">
        <v>494.676941</v>
      </c>
    </row>
    <row r="6626" spans="1:2">
      <c r="A6626" s="31">
        <v>42744</v>
      </c>
      <c r="B6626">
        <v>497.062103</v>
      </c>
    </row>
    <row r="6627" spans="1:2">
      <c r="A6627" s="31">
        <v>42745</v>
      </c>
      <c r="B6627">
        <v>513.062744</v>
      </c>
    </row>
    <row r="6628" spans="1:2">
      <c r="A6628" s="31">
        <v>42746</v>
      </c>
      <c r="B6628">
        <v>516.044189</v>
      </c>
    </row>
    <row r="6629" spans="1:2">
      <c r="A6629" s="31">
        <v>42747</v>
      </c>
      <c r="B6629">
        <v>515.050354</v>
      </c>
    </row>
    <row r="6630" spans="1:2">
      <c r="A6630" s="31">
        <v>42748</v>
      </c>
      <c r="B6630">
        <v>511.671326</v>
      </c>
    </row>
    <row r="6631" spans="1:2">
      <c r="A6631" s="31">
        <v>42751</v>
      </c>
      <c r="B6631">
        <v>523.150085</v>
      </c>
    </row>
    <row r="6632" spans="1:2">
      <c r="A6632" s="31">
        <v>42752</v>
      </c>
      <c r="B6632">
        <v>520.466736</v>
      </c>
    </row>
    <row r="6633" spans="1:2">
      <c r="A6633" s="31">
        <v>42753</v>
      </c>
      <c r="B6633">
        <v>519.224487</v>
      </c>
    </row>
    <row r="6634" spans="1:2">
      <c r="A6634" s="31">
        <v>42754</v>
      </c>
      <c r="B6634">
        <v>528.168884</v>
      </c>
    </row>
    <row r="6635" spans="1:2">
      <c r="A6635" s="31">
        <v>42755</v>
      </c>
      <c r="B6635">
        <v>519.969788</v>
      </c>
    </row>
    <row r="6636" spans="1:2">
      <c r="A6636" s="31">
        <v>42758</v>
      </c>
      <c r="B6636">
        <v>529.411194</v>
      </c>
    </row>
    <row r="6637" spans="1:2">
      <c r="A6637" s="31">
        <v>42759</v>
      </c>
      <c r="B6637">
        <v>538.206482</v>
      </c>
    </row>
    <row r="6638" spans="1:2">
      <c r="A6638" s="31">
        <v>42760</v>
      </c>
      <c r="B6638">
        <v>545.511169</v>
      </c>
    </row>
    <row r="6639" spans="1:2">
      <c r="A6639" s="31">
        <v>42762</v>
      </c>
      <c r="B6639">
        <v>538.604065</v>
      </c>
    </row>
    <row r="6640" spans="1:2">
      <c r="A6640" s="31">
        <v>42765</v>
      </c>
      <c r="B6640">
        <v>529.013611</v>
      </c>
    </row>
    <row r="6641" spans="1:2">
      <c r="A6641" s="31">
        <v>42766</v>
      </c>
      <c r="B6641">
        <v>520.317688</v>
      </c>
    </row>
    <row r="6642" spans="1:2">
      <c r="A6642" s="31">
        <v>42767</v>
      </c>
      <c r="B6642">
        <v>538.902222</v>
      </c>
    </row>
    <row r="6643" spans="1:2">
      <c r="A6643" s="31">
        <v>42768</v>
      </c>
      <c r="B6643">
        <v>528.218567</v>
      </c>
    </row>
    <row r="6644" spans="1:2">
      <c r="A6644" s="31">
        <v>42769</v>
      </c>
      <c r="B6644">
        <v>519.373535</v>
      </c>
    </row>
    <row r="6645" spans="1:2">
      <c r="A6645" s="31">
        <v>42772</v>
      </c>
      <c r="B6645">
        <v>522.603394</v>
      </c>
    </row>
    <row r="6646" spans="1:2">
      <c r="A6646" s="31">
        <v>42773</v>
      </c>
      <c r="B6646">
        <v>503.671051</v>
      </c>
    </row>
    <row r="6647" spans="1:2">
      <c r="A6647" s="31">
        <v>42774</v>
      </c>
      <c r="B6647">
        <v>509.882477</v>
      </c>
    </row>
    <row r="6648" spans="1:2">
      <c r="A6648" s="31">
        <v>42775</v>
      </c>
      <c r="B6648">
        <v>509.683685</v>
      </c>
    </row>
    <row r="6649" spans="1:2">
      <c r="A6649" s="31">
        <v>42776</v>
      </c>
      <c r="B6649">
        <v>506.404083</v>
      </c>
    </row>
    <row r="6650" spans="1:2">
      <c r="A6650" s="31">
        <v>42779</v>
      </c>
      <c r="B6650">
        <v>502.180328</v>
      </c>
    </row>
    <row r="6651" spans="1:2">
      <c r="A6651" s="31">
        <v>42780</v>
      </c>
      <c r="B6651">
        <v>479.073853</v>
      </c>
    </row>
    <row r="6652" spans="1:2">
      <c r="A6652" s="31">
        <v>42781</v>
      </c>
      <c r="B6652">
        <v>433.755432</v>
      </c>
    </row>
    <row r="6653" spans="1:2">
      <c r="A6653" s="31">
        <v>42782</v>
      </c>
      <c r="B6653">
        <v>443.246429</v>
      </c>
    </row>
    <row r="6654" spans="1:2">
      <c r="A6654" s="31">
        <v>42783</v>
      </c>
      <c r="B6654">
        <v>450.153564</v>
      </c>
    </row>
    <row r="6655" spans="1:2">
      <c r="A6655" s="31">
        <v>42786</v>
      </c>
      <c r="B6655">
        <v>452.638092</v>
      </c>
    </row>
    <row r="6656" spans="1:2">
      <c r="A6656" s="31">
        <v>42787</v>
      </c>
      <c r="B6656">
        <v>455.818359</v>
      </c>
    </row>
    <row r="6657" spans="1:2">
      <c r="A6657" s="31">
        <v>42788</v>
      </c>
      <c r="B6657">
        <v>457.209686</v>
      </c>
    </row>
    <row r="6658" spans="1:2">
      <c r="A6658" s="31">
        <v>42789</v>
      </c>
      <c r="B6658">
        <v>459.495514</v>
      </c>
    </row>
    <row r="6659" spans="1:2">
      <c r="A6659" s="31">
        <v>42793</v>
      </c>
      <c r="B6659">
        <v>454.973572</v>
      </c>
    </row>
    <row r="6660" spans="1:2">
      <c r="A6660" s="31">
        <v>42794</v>
      </c>
      <c r="B6660">
        <v>453.930084</v>
      </c>
    </row>
    <row r="6661" spans="1:2">
      <c r="A6661" s="31">
        <v>42795</v>
      </c>
      <c r="B6661">
        <v>446.67514</v>
      </c>
    </row>
    <row r="6662" spans="1:2">
      <c r="A6662" s="31">
        <v>42796</v>
      </c>
      <c r="B6662">
        <v>458.849518</v>
      </c>
    </row>
    <row r="6663" spans="1:2">
      <c r="A6663" s="31">
        <v>42797</v>
      </c>
      <c r="B6663">
        <v>457.110321</v>
      </c>
    </row>
    <row r="6664" spans="1:2">
      <c r="A6664" s="31">
        <v>42800</v>
      </c>
      <c r="B6664">
        <v>467.893341</v>
      </c>
    </row>
    <row r="6665" spans="1:2">
      <c r="A6665" s="31">
        <v>42801</v>
      </c>
      <c r="B6665">
        <v>464.663361</v>
      </c>
    </row>
    <row r="6666" spans="1:2">
      <c r="A6666" s="31">
        <v>42802</v>
      </c>
      <c r="B6666">
        <v>459.942719</v>
      </c>
    </row>
    <row r="6667" spans="1:2">
      <c r="A6667" s="31">
        <v>42803</v>
      </c>
      <c r="B6667">
        <v>464.713074</v>
      </c>
    </row>
    <row r="6668" spans="1:2">
      <c r="A6668" s="31">
        <v>42804</v>
      </c>
      <c r="B6668">
        <v>466.203857</v>
      </c>
    </row>
    <row r="6669" spans="1:2">
      <c r="A6669" s="31">
        <v>42808</v>
      </c>
      <c r="B6669">
        <v>466.849792</v>
      </c>
    </row>
    <row r="6670" spans="1:2">
      <c r="A6670" s="31">
        <v>42809</v>
      </c>
      <c r="B6670">
        <v>470.526978</v>
      </c>
    </row>
    <row r="6671" spans="1:2">
      <c r="A6671" s="31">
        <v>42810</v>
      </c>
      <c r="B6671">
        <v>477.980682</v>
      </c>
    </row>
    <row r="6672" spans="1:2">
      <c r="A6672" s="31">
        <v>42811</v>
      </c>
      <c r="B6672">
        <v>473.558136</v>
      </c>
    </row>
    <row r="6673" spans="1:2">
      <c r="A6673" s="31">
        <v>42814</v>
      </c>
      <c r="B6673">
        <v>473.061218</v>
      </c>
    </row>
    <row r="6674" spans="1:2">
      <c r="A6674" s="31">
        <v>42815</v>
      </c>
      <c r="B6674">
        <v>470.825104</v>
      </c>
    </row>
    <row r="6675" spans="1:2">
      <c r="A6675" s="31">
        <v>42816</v>
      </c>
      <c r="B6675">
        <v>457.060608</v>
      </c>
    </row>
    <row r="6676" spans="1:2">
      <c r="A6676" s="31">
        <v>42817</v>
      </c>
      <c r="B6676">
        <v>469.980377</v>
      </c>
    </row>
    <row r="6677" spans="1:2">
      <c r="A6677" s="31">
        <v>42818</v>
      </c>
      <c r="B6677">
        <v>467.495789</v>
      </c>
    </row>
    <row r="6678" spans="1:2">
      <c r="A6678" s="31">
        <v>42821</v>
      </c>
      <c r="B6678">
        <v>461.880707</v>
      </c>
    </row>
    <row r="6679" spans="1:2">
      <c r="A6679" s="31">
        <v>42822</v>
      </c>
      <c r="B6679">
        <v>469.483459</v>
      </c>
    </row>
    <row r="6680" spans="1:2">
      <c r="A6680" s="31">
        <v>42823</v>
      </c>
      <c r="B6680">
        <v>466.154144</v>
      </c>
    </row>
    <row r="6681" spans="1:2">
      <c r="A6681" s="31">
        <v>42824</v>
      </c>
      <c r="B6681">
        <v>465.508148</v>
      </c>
    </row>
    <row r="6682" spans="1:2">
      <c r="A6682" s="31">
        <v>42825</v>
      </c>
      <c r="B6682">
        <v>462.973907</v>
      </c>
    </row>
    <row r="6683" spans="1:2">
      <c r="A6683" s="31">
        <v>42828</v>
      </c>
      <c r="B6683">
        <v>467.495789</v>
      </c>
    </row>
    <row r="6684" spans="1:2">
      <c r="A6684" s="31">
        <v>42830</v>
      </c>
      <c r="B6684">
        <v>470.57666</v>
      </c>
    </row>
    <row r="6685" spans="1:2">
      <c r="A6685" s="31">
        <v>42831</v>
      </c>
      <c r="B6685">
        <v>470.278534</v>
      </c>
    </row>
    <row r="6686" spans="1:2">
      <c r="A6686" s="31">
        <v>42832</v>
      </c>
      <c r="B6686">
        <v>465.408752</v>
      </c>
    </row>
    <row r="6687" spans="1:2">
      <c r="A6687" s="31">
        <v>42835</v>
      </c>
      <c r="B6687">
        <v>471.968018</v>
      </c>
    </row>
    <row r="6688" spans="1:2">
      <c r="A6688" s="31">
        <v>42836</v>
      </c>
      <c r="B6688">
        <v>469.334381</v>
      </c>
    </row>
    <row r="6689" spans="1:2">
      <c r="A6689" s="31">
        <v>42837</v>
      </c>
      <c r="B6689">
        <v>461.681915</v>
      </c>
    </row>
    <row r="6690" spans="1:2">
      <c r="A6690" s="31">
        <v>42838</v>
      </c>
      <c r="B6690">
        <v>450.551056</v>
      </c>
    </row>
    <row r="6691" spans="1:2">
      <c r="A6691" s="31">
        <v>42842</v>
      </c>
      <c r="B6691">
        <v>446.426697</v>
      </c>
    </row>
    <row r="6692" spans="1:2">
      <c r="A6692" s="31">
        <v>42843</v>
      </c>
      <c r="B6692">
        <v>440.960663</v>
      </c>
    </row>
    <row r="6693" spans="1:2">
      <c r="A6693" s="31">
        <v>42844</v>
      </c>
      <c r="B6693">
        <v>440.314667</v>
      </c>
    </row>
    <row r="6694" spans="1:2">
      <c r="A6694" s="31">
        <v>42845</v>
      </c>
      <c r="B6694">
        <v>441.209106</v>
      </c>
    </row>
    <row r="6695" spans="1:2">
      <c r="A6695" s="31">
        <v>42846</v>
      </c>
      <c r="B6695">
        <v>437.879791</v>
      </c>
    </row>
    <row r="6696" spans="1:2">
      <c r="A6696" s="31">
        <v>42849</v>
      </c>
      <c r="B6696">
        <v>441.109711</v>
      </c>
    </row>
    <row r="6697" spans="1:2">
      <c r="A6697" s="31">
        <v>42850</v>
      </c>
      <c r="B6697">
        <v>442.89859</v>
      </c>
    </row>
    <row r="6698" spans="1:2">
      <c r="A6698" s="31">
        <v>42851</v>
      </c>
      <c r="B6698">
        <v>448.016815</v>
      </c>
    </row>
    <row r="6699" spans="1:2">
      <c r="A6699" s="31">
        <v>42852</v>
      </c>
      <c r="B6699">
        <v>452.538727</v>
      </c>
    </row>
    <row r="6700" spans="1:2">
      <c r="A6700" s="31">
        <v>42853</v>
      </c>
      <c r="B6700">
        <v>456.066803</v>
      </c>
    </row>
    <row r="6701" spans="1:2">
      <c r="A6701" s="31">
        <v>42857</v>
      </c>
      <c r="B6701">
        <v>448.46402</v>
      </c>
    </row>
    <row r="6702" spans="1:2">
      <c r="A6702" s="31">
        <v>42858</v>
      </c>
      <c r="B6702">
        <v>443.842743</v>
      </c>
    </row>
    <row r="6703" spans="1:2">
      <c r="A6703" s="31">
        <v>42859</v>
      </c>
      <c r="B6703">
        <v>433.805115</v>
      </c>
    </row>
    <row r="6704" spans="1:2">
      <c r="A6704" s="31">
        <v>42860</v>
      </c>
      <c r="B6704">
        <v>417.00943</v>
      </c>
    </row>
    <row r="6705" spans="1:2">
      <c r="A6705" s="31">
        <v>42863</v>
      </c>
      <c r="B6705">
        <v>420.040619</v>
      </c>
    </row>
    <row r="6706" spans="1:2">
      <c r="A6706" s="31">
        <v>42864</v>
      </c>
      <c r="B6706">
        <v>424.164978</v>
      </c>
    </row>
    <row r="6707" spans="1:2">
      <c r="A6707" s="31">
        <v>42865</v>
      </c>
      <c r="B6707">
        <v>429.631012</v>
      </c>
    </row>
    <row r="6708" spans="1:2">
      <c r="A6708" s="31">
        <v>42866</v>
      </c>
      <c r="B6708">
        <v>424.810974</v>
      </c>
    </row>
    <row r="6709" spans="1:2">
      <c r="A6709" s="31">
        <v>42867</v>
      </c>
      <c r="B6709">
        <v>428.190002</v>
      </c>
    </row>
    <row r="6710" spans="1:2">
      <c r="A6710" s="31">
        <v>42870</v>
      </c>
      <c r="B6710">
        <v>429.23349</v>
      </c>
    </row>
    <row r="6711" spans="1:2">
      <c r="A6711" s="31">
        <v>42871</v>
      </c>
      <c r="B6711">
        <v>434.550446</v>
      </c>
    </row>
    <row r="6712" spans="1:2">
      <c r="A6712" s="31">
        <v>42872</v>
      </c>
      <c r="B6712">
        <v>446.327332</v>
      </c>
    </row>
    <row r="6713" spans="1:2">
      <c r="A6713" s="31">
        <v>42873</v>
      </c>
      <c r="B6713">
        <v>435.246155</v>
      </c>
    </row>
    <row r="6714" spans="1:2">
      <c r="A6714" s="31">
        <v>42874</v>
      </c>
      <c r="B6714">
        <v>440.612793</v>
      </c>
    </row>
    <row r="6715" spans="1:2">
      <c r="A6715" s="31">
        <v>42877</v>
      </c>
      <c r="B6715">
        <v>446.873901</v>
      </c>
    </row>
    <row r="6716" spans="1:2">
      <c r="A6716" s="31">
        <v>42878</v>
      </c>
      <c r="B6716">
        <v>447.718658</v>
      </c>
    </row>
    <row r="6717" spans="1:2">
      <c r="A6717" s="31">
        <v>42879</v>
      </c>
      <c r="B6717">
        <v>466.651031</v>
      </c>
    </row>
    <row r="6718" spans="1:2">
      <c r="A6718" s="31">
        <v>42880</v>
      </c>
      <c r="B6718">
        <v>473.061218</v>
      </c>
    </row>
    <row r="6719" spans="1:2">
      <c r="A6719" s="31">
        <v>42881</v>
      </c>
      <c r="B6719">
        <v>478.129761</v>
      </c>
    </row>
    <row r="6720" spans="1:2">
      <c r="A6720" s="31">
        <v>42884</v>
      </c>
      <c r="B6720">
        <v>478.527252</v>
      </c>
    </row>
    <row r="6721" spans="1:2">
      <c r="A6721" s="31">
        <v>42885</v>
      </c>
      <c r="B6721">
        <v>478.328522</v>
      </c>
    </row>
    <row r="6722" spans="1:2">
      <c r="A6722" s="31">
        <v>42886</v>
      </c>
      <c r="B6722">
        <v>473.210297</v>
      </c>
    </row>
    <row r="6723" spans="1:2">
      <c r="A6723" s="31">
        <v>42887</v>
      </c>
      <c r="B6723">
        <v>473.707214</v>
      </c>
    </row>
    <row r="6724" spans="1:2">
      <c r="A6724" s="31">
        <v>42888</v>
      </c>
      <c r="B6724">
        <v>475.79425</v>
      </c>
    </row>
    <row r="6725" spans="1:2">
      <c r="A6725" s="31">
        <v>42891</v>
      </c>
      <c r="B6725">
        <v>475.197937</v>
      </c>
    </row>
    <row r="6726" spans="1:2">
      <c r="A6726" s="31">
        <v>42892</v>
      </c>
      <c r="B6726">
        <v>458.153839</v>
      </c>
    </row>
    <row r="6727" spans="1:2">
      <c r="A6727" s="31">
        <v>42893</v>
      </c>
      <c r="B6727">
        <v>455.172363</v>
      </c>
    </row>
    <row r="6728" spans="1:2">
      <c r="A6728" s="31">
        <v>42894</v>
      </c>
      <c r="B6728">
        <v>457.955078</v>
      </c>
    </row>
    <row r="6729" spans="1:2">
      <c r="A6729" s="31">
        <v>42895</v>
      </c>
      <c r="B6729">
        <v>464.216187</v>
      </c>
    </row>
    <row r="6730" spans="1:2">
      <c r="A6730" s="31">
        <v>42898</v>
      </c>
      <c r="B6730">
        <v>453.433167</v>
      </c>
    </row>
    <row r="6731" spans="1:2">
      <c r="A6731" s="31">
        <v>42899</v>
      </c>
      <c r="B6731">
        <v>446.774506</v>
      </c>
    </row>
    <row r="6732" spans="1:2">
      <c r="A6732" s="31">
        <v>42900</v>
      </c>
      <c r="B6732">
        <v>449.159729</v>
      </c>
    </row>
    <row r="6733" spans="1:2">
      <c r="A6733" s="31">
        <v>42901</v>
      </c>
      <c r="B6733">
        <v>445.532227</v>
      </c>
    </row>
    <row r="6734" spans="1:2">
      <c r="A6734" s="31">
        <v>42902</v>
      </c>
      <c r="B6734">
        <v>452.936249</v>
      </c>
    </row>
    <row r="6735" spans="1:2">
      <c r="A6735" s="31">
        <v>42905</v>
      </c>
      <c r="B6735">
        <v>449.557251</v>
      </c>
    </row>
    <row r="6736" spans="1:2">
      <c r="A6736" s="31">
        <v>42906</v>
      </c>
      <c r="B6736">
        <v>464.514313</v>
      </c>
    </row>
    <row r="6737" spans="1:2">
      <c r="A6737" s="31">
        <v>42907</v>
      </c>
      <c r="B6737">
        <v>454.476654</v>
      </c>
    </row>
    <row r="6738" spans="1:2">
      <c r="A6738" s="31">
        <v>42908</v>
      </c>
      <c r="B6738">
        <v>449.90509</v>
      </c>
    </row>
    <row r="6739" spans="1:2">
      <c r="A6739" s="31">
        <v>42909</v>
      </c>
      <c r="B6739">
        <v>440.414032</v>
      </c>
    </row>
    <row r="6740" spans="1:2">
      <c r="A6740" s="31">
        <v>42913</v>
      </c>
      <c r="B6740">
        <v>439.569275</v>
      </c>
    </row>
    <row r="6741" spans="1:2">
      <c r="A6741" s="31">
        <v>42914</v>
      </c>
      <c r="B6741">
        <v>439.768066</v>
      </c>
    </row>
    <row r="6742" spans="1:2">
      <c r="A6742" s="31">
        <v>42915</v>
      </c>
      <c r="B6742">
        <v>432.910645</v>
      </c>
    </row>
    <row r="6743" spans="1:2">
      <c r="A6743" s="31">
        <v>42916</v>
      </c>
      <c r="B6743">
        <v>429.879486</v>
      </c>
    </row>
    <row r="6744" spans="1:2">
      <c r="A6744" s="31">
        <v>42919</v>
      </c>
      <c r="B6744">
        <v>427.593689</v>
      </c>
    </row>
    <row r="6745" spans="1:2">
      <c r="A6745" s="31">
        <v>42920</v>
      </c>
      <c r="B6745">
        <v>424.264374</v>
      </c>
    </row>
    <row r="6746" spans="1:2">
      <c r="A6746" s="31">
        <v>42921</v>
      </c>
      <c r="B6746">
        <v>429.084412</v>
      </c>
    </row>
    <row r="6747" spans="1:2">
      <c r="A6747" s="31">
        <v>42922</v>
      </c>
      <c r="B6747">
        <v>434.401398</v>
      </c>
    </row>
    <row r="6748" spans="1:2">
      <c r="A6748" s="31">
        <v>42923</v>
      </c>
      <c r="B6748">
        <v>434.152954</v>
      </c>
    </row>
    <row r="6749" spans="1:2">
      <c r="A6749" s="31">
        <v>42926</v>
      </c>
      <c r="B6749">
        <v>444.190613</v>
      </c>
    </row>
    <row r="6750" spans="1:2">
      <c r="A6750" s="31">
        <v>42927</v>
      </c>
      <c r="B6750">
        <v>454.128876</v>
      </c>
    </row>
    <row r="6751" spans="1:2">
      <c r="A6751" s="31">
        <v>42928</v>
      </c>
      <c r="B6751">
        <v>458.153839</v>
      </c>
    </row>
    <row r="6752" spans="1:2">
      <c r="A6752" s="31">
        <v>42929</v>
      </c>
      <c r="B6752">
        <v>456.215881</v>
      </c>
    </row>
    <row r="6753" spans="1:2">
      <c r="A6753" s="31">
        <v>42930</v>
      </c>
      <c r="B6753">
        <v>448.513702</v>
      </c>
    </row>
    <row r="6754" spans="1:2">
      <c r="A6754" s="31">
        <v>42933</v>
      </c>
      <c r="B6754">
        <v>451.34613</v>
      </c>
    </row>
    <row r="6755" spans="1:2">
      <c r="A6755" s="31">
        <v>42934</v>
      </c>
      <c r="B6755">
        <v>453.333771</v>
      </c>
    </row>
    <row r="6756" spans="1:2">
      <c r="A6756" s="31">
        <v>42935</v>
      </c>
      <c r="B6756">
        <v>457.756317</v>
      </c>
    </row>
    <row r="6757" spans="1:2">
      <c r="A6757" s="31">
        <v>42936</v>
      </c>
      <c r="B6757">
        <v>457.309082</v>
      </c>
    </row>
    <row r="6758" spans="1:2">
      <c r="A6758" s="31">
        <v>42937</v>
      </c>
      <c r="B6758">
        <v>461.731628</v>
      </c>
    </row>
    <row r="6759" spans="1:2">
      <c r="A6759" s="31">
        <v>42940</v>
      </c>
      <c r="B6759">
        <v>461.135315</v>
      </c>
    </row>
    <row r="6760" spans="1:2">
      <c r="A6760" s="31">
        <v>42941</v>
      </c>
      <c r="B6760">
        <v>453.284088</v>
      </c>
    </row>
    <row r="6761" spans="1:2">
      <c r="A6761" s="31">
        <v>42942</v>
      </c>
      <c r="B6761">
        <v>454.476654</v>
      </c>
    </row>
    <row r="6762" spans="1:2">
      <c r="A6762" s="31">
        <v>42943</v>
      </c>
      <c r="B6762">
        <v>442.650146</v>
      </c>
    </row>
    <row r="6763" spans="1:2">
      <c r="A6763" s="31">
        <v>42944</v>
      </c>
      <c r="B6763">
        <v>443.097382</v>
      </c>
    </row>
    <row r="6764" spans="1:2">
      <c r="A6764" s="31">
        <v>42947</v>
      </c>
      <c r="B6764">
        <v>441.855103</v>
      </c>
    </row>
    <row r="6765" spans="1:2">
      <c r="A6765" s="31">
        <v>42948</v>
      </c>
      <c r="B6765">
        <v>444.1409</v>
      </c>
    </row>
    <row r="6766" spans="1:2">
      <c r="A6766" s="31">
        <v>42949</v>
      </c>
      <c r="B6766">
        <v>437.631348</v>
      </c>
    </row>
    <row r="6767" spans="1:2">
      <c r="A6767" s="31">
        <v>42950</v>
      </c>
      <c r="B6767">
        <v>428.786285</v>
      </c>
    </row>
    <row r="6768" spans="1:2">
      <c r="A6768" s="31">
        <v>42951</v>
      </c>
      <c r="B6768">
        <v>432.910645</v>
      </c>
    </row>
    <row r="6769" spans="1:2">
      <c r="A6769" s="31">
        <v>42954</v>
      </c>
      <c r="B6769">
        <v>427.345215</v>
      </c>
    </row>
    <row r="6770" spans="1:2">
      <c r="A6770" s="31">
        <v>42955</v>
      </c>
      <c r="B6770">
        <v>427.345215</v>
      </c>
    </row>
    <row r="6771" spans="1:2">
      <c r="A6771" s="31">
        <v>42956</v>
      </c>
      <c r="B6771">
        <v>413.481354</v>
      </c>
    </row>
    <row r="6772" spans="1:2">
      <c r="A6772" s="31">
        <v>42957</v>
      </c>
      <c r="B6772">
        <v>377.852722</v>
      </c>
    </row>
    <row r="6773" spans="1:2">
      <c r="A6773" s="31">
        <v>42958</v>
      </c>
      <c r="B6773">
        <v>372.187866</v>
      </c>
    </row>
    <row r="6774" spans="1:2">
      <c r="A6774" s="31">
        <v>42961</v>
      </c>
      <c r="B6774">
        <v>373.082306</v>
      </c>
    </row>
    <row r="6775" spans="1:2">
      <c r="A6775" s="31">
        <v>42963</v>
      </c>
      <c r="B6775">
        <v>386.846802</v>
      </c>
    </row>
    <row r="6776" spans="1:2">
      <c r="A6776" s="31">
        <v>42964</v>
      </c>
      <c r="B6776">
        <v>382.921173</v>
      </c>
    </row>
    <row r="6777" spans="1:2">
      <c r="A6777" s="31">
        <v>42965</v>
      </c>
      <c r="B6777">
        <v>378.051453</v>
      </c>
    </row>
    <row r="6778" spans="1:2">
      <c r="A6778" s="31">
        <v>42968</v>
      </c>
      <c r="B6778">
        <v>372.038818</v>
      </c>
    </row>
    <row r="6779" spans="1:2">
      <c r="A6779" s="31">
        <v>42969</v>
      </c>
      <c r="B6779">
        <v>371.293457</v>
      </c>
    </row>
    <row r="6780" spans="1:2">
      <c r="A6780" s="31">
        <v>42970</v>
      </c>
      <c r="B6780">
        <v>377.604248</v>
      </c>
    </row>
    <row r="6781" spans="1:2">
      <c r="A6781" s="31">
        <v>42971</v>
      </c>
      <c r="B6781">
        <v>381.77829</v>
      </c>
    </row>
    <row r="6782" spans="1:2">
      <c r="A6782" s="31">
        <v>42975</v>
      </c>
      <c r="B6782">
        <v>376.958221</v>
      </c>
    </row>
    <row r="6783" spans="1:2">
      <c r="A6783" s="31">
        <v>42976</v>
      </c>
      <c r="B6783">
        <v>373.778015</v>
      </c>
    </row>
    <row r="6784" spans="1:2">
      <c r="A6784" s="31">
        <v>42977</v>
      </c>
      <c r="B6784">
        <v>376.163177</v>
      </c>
    </row>
    <row r="6785" spans="1:2">
      <c r="A6785" s="31">
        <v>42978</v>
      </c>
      <c r="B6785">
        <v>374.225189</v>
      </c>
    </row>
    <row r="6786" spans="1:2">
      <c r="A6786" s="31">
        <v>42979</v>
      </c>
      <c r="B6786">
        <v>388.43692</v>
      </c>
    </row>
    <row r="6787" spans="1:2">
      <c r="A6787" s="31">
        <v>42982</v>
      </c>
      <c r="B6787">
        <v>381.032928</v>
      </c>
    </row>
    <row r="6788" spans="1:2">
      <c r="A6788" s="31">
        <v>42983</v>
      </c>
      <c r="B6788">
        <v>385.753601</v>
      </c>
    </row>
    <row r="6789" spans="1:2">
      <c r="A6789" s="31">
        <v>42984</v>
      </c>
      <c r="B6789">
        <v>380.33725</v>
      </c>
    </row>
    <row r="6790" spans="1:2">
      <c r="A6790" s="31">
        <v>42985</v>
      </c>
      <c r="B6790">
        <v>375.815338</v>
      </c>
    </row>
    <row r="6791" spans="1:2">
      <c r="A6791" s="31">
        <v>42986</v>
      </c>
      <c r="B6791">
        <v>372.734467</v>
      </c>
    </row>
    <row r="6792" spans="1:2">
      <c r="A6792" s="31">
        <v>42989</v>
      </c>
      <c r="B6792">
        <v>372.982941</v>
      </c>
    </row>
    <row r="6793" spans="1:2">
      <c r="A6793" s="31">
        <v>42990</v>
      </c>
      <c r="B6793">
        <v>385.852997</v>
      </c>
    </row>
    <row r="6794" spans="1:2">
      <c r="A6794" s="31">
        <v>42991</v>
      </c>
      <c r="B6794">
        <v>387.244354</v>
      </c>
    </row>
    <row r="6795" spans="1:2">
      <c r="A6795" s="31">
        <v>42992</v>
      </c>
      <c r="B6795">
        <v>401.90329</v>
      </c>
    </row>
    <row r="6796" spans="1:2">
      <c r="A6796" s="31">
        <v>42993</v>
      </c>
      <c r="B6796">
        <v>399.269653</v>
      </c>
    </row>
    <row r="6797" spans="1:2">
      <c r="A6797" s="31">
        <v>42996</v>
      </c>
      <c r="B6797">
        <v>402.44989</v>
      </c>
    </row>
    <row r="6798" spans="1:2">
      <c r="A6798" s="31">
        <v>42997</v>
      </c>
      <c r="B6798">
        <v>421.034424</v>
      </c>
    </row>
    <row r="6799" spans="1:2">
      <c r="A6799" s="31">
        <v>42998</v>
      </c>
      <c r="B6799">
        <v>412.239075</v>
      </c>
    </row>
    <row r="6800" spans="1:2">
      <c r="A6800" s="31">
        <v>42999</v>
      </c>
      <c r="B6800">
        <v>411.096161</v>
      </c>
    </row>
    <row r="6801" spans="1:2">
      <c r="A6801" s="31">
        <v>43000</v>
      </c>
      <c r="B6801">
        <v>409.257568</v>
      </c>
    </row>
    <row r="6802" spans="1:2">
      <c r="A6802" s="31">
        <v>43003</v>
      </c>
      <c r="B6802">
        <v>405.67984</v>
      </c>
    </row>
    <row r="6803" spans="1:2">
      <c r="A6803" s="31">
        <v>43004</v>
      </c>
      <c r="B6803">
        <v>408.710968</v>
      </c>
    </row>
    <row r="6804" spans="1:2">
      <c r="A6804" s="31">
        <v>43005</v>
      </c>
      <c r="B6804">
        <v>402.400177</v>
      </c>
    </row>
    <row r="6805" spans="1:2">
      <c r="A6805" s="31">
        <v>43006</v>
      </c>
      <c r="B6805">
        <v>398.921783</v>
      </c>
    </row>
    <row r="6806" spans="1:2">
      <c r="A6806" s="31">
        <v>43007</v>
      </c>
      <c r="B6806">
        <v>399.021179</v>
      </c>
    </row>
    <row r="6807" spans="1:2">
      <c r="A6807" s="31">
        <v>43011</v>
      </c>
      <c r="B6807">
        <v>413.431671</v>
      </c>
    </row>
    <row r="6808" spans="1:2">
      <c r="A6808" s="31">
        <v>43012</v>
      </c>
      <c r="B6808">
        <v>420.935028</v>
      </c>
    </row>
    <row r="6809" spans="1:2">
      <c r="A6809" s="31">
        <v>43013</v>
      </c>
      <c r="B6809">
        <v>420.686584</v>
      </c>
    </row>
    <row r="6810" spans="1:2">
      <c r="A6810" s="31">
        <v>43014</v>
      </c>
      <c r="B6810">
        <v>422.227051</v>
      </c>
    </row>
    <row r="6811" spans="1:2">
      <c r="A6811" s="31">
        <v>43017</v>
      </c>
      <c r="B6811">
        <v>422.972382</v>
      </c>
    </row>
    <row r="6812" spans="1:2">
      <c r="A6812" s="31">
        <v>43018</v>
      </c>
      <c r="B6812">
        <v>420.984741</v>
      </c>
    </row>
    <row r="6813" spans="1:2">
      <c r="A6813" s="31">
        <v>43019</v>
      </c>
      <c r="B6813">
        <v>412.934753</v>
      </c>
    </row>
    <row r="6814" spans="1:2">
      <c r="A6814" s="31">
        <v>43020</v>
      </c>
      <c r="B6814">
        <v>417.55603</v>
      </c>
    </row>
    <row r="6815" spans="1:2">
      <c r="A6815" s="31">
        <v>43021</v>
      </c>
      <c r="B6815">
        <v>422.177338</v>
      </c>
    </row>
    <row r="6816" spans="1:2">
      <c r="A6816" s="31">
        <v>43024</v>
      </c>
      <c r="B6816">
        <v>434.351685</v>
      </c>
    </row>
    <row r="6817" spans="1:2">
      <c r="A6817" s="31">
        <v>43025</v>
      </c>
      <c r="B6817">
        <v>429.631012</v>
      </c>
    </row>
    <row r="6818" spans="1:2">
      <c r="A6818" s="31">
        <v>43026</v>
      </c>
      <c r="B6818">
        <v>430.525482</v>
      </c>
    </row>
    <row r="6819" spans="1:2">
      <c r="A6819" s="31">
        <v>43027</v>
      </c>
      <c r="B6819">
        <v>424.314056</v>
      </c>
    </row>
    <row r="6820" spans="1:2">
      <c r="A6820" s="31">
        <v>43031</v>
      </c>
      <c r="B6820">
        <v>420.140015</v>
      </c>
    </row>
    <row r="6821" spans="1:2">
      <c r="A6821" s="31">
        <v>43032</v>
      </c>
      <c r="B6821">
        <v>413.481354</v>
      </c>
    </row>
    <row r="6822" spans="1:2">
      <c r="A6822" s="31">
        <v>43033</v>
      </c>
      <c r="B6822">
        <v>419.34494</v>
      </c>
    </row>
    <row r="6823" spans="1:2">
      <c r="A6823" s="31">
        <v>43034</v>
      </c>
      <c r="B6823">
        <v>416.810669</v>
      </c>
    </row>
    <row r="6824" spans="1:2">
      <c r="A6824" s="31">
        <v>43035</v>
      </c>
      <c r="B6824">
        <v>427.24585</v>
      </c>
    </row>
    <row r="6825" spans="1:2">
      <c r="A6825" s="31">
        <v>43038</v>
      </c>
      <c r="B6825">
        <v>433.854797</v>
      </c>
    </row>
    <row r="6826" spans="1:2">
      <c r="A6826" s="31">
        <v>43039</v>
      </c>
      <c r="B6826">
        <v>425.755096</v>
      </c>
    </row>
    <row r="6827" spans="1:2">
      <c r="A6827" s="31">
        <v>43040</v>
      </c>
      <c r="B6827">
        <v>435.047363</v>
      </c>
    </row>
    <row r="6828" spans="1:2">
      <c r="A6828" s="31">
        <v>43041</v>
      </c>
      <c r="B6828">
        <v>432.214996</v>
      </c>
    </row>
    <row r="6829" spans="1:2">
      <c r="A6829" s="31">
        <v>43042</v>
      </c>
      <c r="B6829">
        <v>444.935944</v>
      </c>
    </row>
    <row r="6830" spans="1:2">
      <c r="A6830" s="31">
        <v>43045</v>
      </c>
      <c r="B6830">
        <v>460.042114</v>
      </c>
    </row>
    <row r="6831" spans="1:2">
      <c r="A6831" s="31">
        <v>43046</v>
      </c>
      <c r="B6831">
        <v>449.060333</v>
      </c>
    </row>
    <row r="6832" spans="1:2">
      <c r="A6832" s="31">
        <v>43047</v>
      </c>
      <c r="B6832">
        <v>435.494629</v>
      </c>
    </row>
    <row r="6833" spans="1:2">
      <c r="A6833" s="31">
        <v>43048</v>
      </c>
      <c r="B6833">
        <v>437.432556</v>
      </c>
    </row>
    <row r="6834" spans="1:2">
      <c r="A6834" s="31">
        <v>43049</v>
      </c>
      <c r="B6834">
        <v>419.941223</v>
      </c>
    </row>
    <row r="6835" spans="1:2">
      <c r="A6835" s="31">
        <v>43052</v>
      </c>
      <c r="B6835">
        <v>415.518707</v>
      </c>
    </row>
    <row r="6836" spans="1:2">
      <c r="A6836" s="31">
        <v>43053</v>
      </c>
      <c r="B6836">
        <v>411.742157</v>
      </c>
    </row>
    <row r="6837" spans="1:2">
      <c r="A6837" s="31">
        <v>43054</v>
      </c>
      <c r="B6837">
        <v>406.127045</v>
      </c>
    </row>
    <row r="6838" spans="1:2">
      <c r="A6838" s="31">
        <v>43055</v>
      </c>
      <c r="B6838">
        <v>410.8974</v>
      </c>
    </row>
    <row r="6839" spans="1:2">
      <c r="A6839" s="31">
        <v>43056</v>
      </c>
      <c r="B6839">
        <v>419.195831</v>
      </c>
    </row>
    <row r="6840" spans="1:2">
      <c r="A6840" s="31">
        <v>43059</v>
      </c>
      <c r="B6840">
        <v>420.388428</v>
      </c>
    </row>
    <row r="6841" spans="1:2">
      <c r="A6841" s="31">
        <v>43060</v>
      </c>
      <c r="B6841">
        <v>421.630737</v>
      </c>
    </row>
    <row r="6842" spans="1:2">
      <c r="A6842" s="31">
        <v>43061</v>
      </c>
      <c r="B6842">
        <v>425.953888</v>
      </c>
    </row>
    <row r="6843" spans="1:2">
      <c r="A6843" s="31">
        <v>43062</v>
      </c>
      <c r="B6843">
        <v>423.618378</v>
      </c>
    </row>
    <row r="6844" spans="1:2">
      <c r="A6844" s="31">
        <v>43063</v>
      </c>
      <c r="B6844">
        <v>422.873016</v>
      </c>
    </row>
    <row r="6845" spans="1:2">
      <c r="A6845" s="31">
        <v>43066</v>
      </c>
      <c r="B6845">
        <v>418.798309</v>
      </c>
    </row>
    <row r="6846" spans="1:2">
      <c r="A6846" s="31">
        <v>43067</v>
      </c>
      <c r="B6846">
        <v>413.381989</v>
      </c>
    </row>
    <row r="6847" spans="1:2">
      <c r="A6847" s="31">
        <v>43068</v>
      </c>
      <c r="B6847">
        <v>411.394348</v>
      </c>
    </row>
    <row r="6848" spans="1:2">
      <c r="A6848" s="31">
        <v>43069</v>
      </c>
      <c r="B6848">
        <v>401.654816</v>
      </c>
    </row>
    <row r="6849" spans="1:2">
      <c r="A6849" s="31">
        <v>43070</v>
      </c>
      <c r="B6849">
        <v>396.437225</v>
      </c>
    </row>
    <row r="6850" spans="1:2">
      <c r="A6850" s="31">
        <v>43073</v>
      </c>
      <c r="B6850">
        <v>401.157898</v>
      </c>
    </row>
    <row r="6851" spans="1:2">
      <c r="A6851" s="31">
        <v>43074</v>
      </c>
      <c r="B6851">
        <v>399.766571</v>
      </c>
    </row>
    <row r="6852" spans="1:2">
      <c r="A6852" s="31">
        <v>43075</v>
      </c>
      <c r="B6852">
        <v>394.598633</v>
      </c>
    </row>
    <row r="6853" spans="1:2">
      <c r="A6853" s="31">
        <v>43076</v>
      </c>
      <c r="B6853">
        <v>399.518097</v>
      </c>
    </row>
    <row r="6854" spans="1:2">
      <c r="A6854" s="31">
        <v>43077</v>
      </c>
      <c r="B6854">
        <v>408.611603</v>
      </c>
    </row>
    <row r="6855" spans="1:2">
      <c r="A6855" s="31">
        <v>43080</v>
      </c>
      <c r="B6855">
        <v>407.617767</v>
      </c>
    </row>
    <row r="6856" spans="1:2">
      <c r="A6856" s="31">
        <v>43081</v>
      </c>
      <c r="B6856">
        <v>404.338135</v>
      </c>
    </row>
    <row r="6857" spans="1:2">
      <c r="A6857" s="31">
        <v>43082</v>
      </c>
      <c r="B6857">
        <v>399.468414</v>
      </c>
    </row>
    <row r="6858" spans="1:2">
      <c r="A6858" s="31">
        <v>43083</v>
      </c>
      <c r="B6858">
        <v>399.915619</v>
      </c>
    </row>
    <row r="6859" spans="1:2">
      <c r="A6859" s="31">
        <v>43084</v>
      </c>
      <c r="B6859">
        <v>402.598969</v>
      </c>
    </row>
    <row r="6860" spans="1:2">
      <c r="A6860" s="31">
        <v>43087</v>
      </c>
      <c r="B6860">
        <v>403.294617</v>
      </c>
    </row>
    <row r="6861" spans="1:2">
      <c r="A6861" s="31">
        <v>43088</v>
      </c>
      <c r="B6861">
        <v>417.506348</v>
      </c>
    </row>
    <row r="6862" spans="1:2">
      <c r="A6862" s="31">
        <v>43089</v>
      </c>
      <c r="B6862">
        <v>419.990936</v>
      </c>
    </row>
    <row r="6863" spans="1:2">
      <c r="A6863" s="31">
        <v>43090</v>
      </c>
      <c r="B6863">
        <v>418.202026</v>
      </c>
    </row>
    <row r="6864" spans="1:2">
      <c r="A6864" s="31">
        <v>43091</v>
      </c>
      <c r="B6864">
        <v>419.394623</v>
      </c>
    </row>
    <row r="6865" spans="1:2">
      <c r="A6865" s="31">
        <v>43095</v>
      </c>
      <c r="B6865">
        <v>421.581055</v>
      </c>
    </row>
    <row r="6866" spans="1:2">
      <c r="A6866" s="31">
        <v>43096</v>
      </c>
      <c r="B6866">
        <v>419.841858</v>
      </c>
    </row>
    <row r="6867" spans="1:2">
      <c r="A6867" s="31">
        <v>43097</v>
      </c>
      <c r="B6867">
        <v>416.015625</v>
      </c>
    </row>
    <row r="6868" spans="1:2">
      <c r="A6868" s="31">
        <v>43098</v>
      </c>
      <c r="B6868">
        <v>429.183807</v>
      </c>
    </row>
    <row r="6869" spans="1:2">
      <c r="A6869" s="31">
        <v>43101</v>
      </c>
      <c r="B6869">
        <v>421.829529</v>
      </c>
    </row>
    <row r="6870" spans="1:2">
      <c r="A6870" s="31">
        <v>43102</v>
      </c>
      <c r="B6870">
        <v>436.587799</v>
      </c>
    </row>
    <row r="6871" spans="1:2">
      <c r="A6871" s="31">
        <v>43103</v>
      </c>
      <c r="B6871">
        <v>431.22113</v>
      </c>
    </row>
    <row r="6872" spans="1:2">
      <c r="A6872" s="31">
        <v>43104</v>
      </c>
      <c r="B6872">
        <v>427.295563</v>
      </c>
    </row>
    <row r="6873" spans="1:2">
      <c r="A6873" s="31">
        <v>43105</v>
      </c>
      <c r="B6873">
        <v>428.935364</v>
      </c>
    </row>
    <row r="6874" spans="1:2">
      <c r="A6874" s="31">
        <v>43108</v>
      </c>
      <c r="B6874">
        <v>430.873291</v>
      </c>
    </row>
    <row r="6875" spans="1:2">
      <c r="A6875" s="31">
        <v>43109</v>
      </c>
      <c r="B6875">
        <v>434.848602</v>
      </c>
    </row>
    <row r="6876" spans="1:2">
      <c r="A6876" s="31">
        <v>43110</v>
      </c>
      <c r="B6876">
        <v>430.624817</v>
      </c>
    </row>
    <row r="6877" spans="1:2">
      <c r="A6877" s="31">
        <v>43111</v>
      </c>
      <c r="B6877">
        <v>432.065918</v>
      </c>
    </row>
    <row r="6878" spans="1:2">
      <c r="A6878" s="31">
        <v>43112</v>
      </c>
      <c r="B6878">
        <v>434.401398</v>
      </c>
    </row>
    <row r="6879" spans="1:2">
      <c r="A6879" s="31">
        <v>43115</v>
      </c>
      <c r="B6879">
        <v>429.680725</v>
      </c>
    </row>
    <row r="6880" spans="1:2">
      <c r="A6880" s="31">
        <v>43116</v>
      </c>
      <c r="B6880">
        <v>419.295227</v>
      </c>
    </row>
    <row r="6881" spans="1:2">
      <c r="A6881" s="31">
        <v>43117</v>
      </c>
      <c r="B6881">
        <v>420.338745</v>
      </c>
    </row>
    <row r="6882" spans="1:2">
      <c r="A6882" s="31">
        <v>43118</v>
      </c>
      <c r="B6882">
        <v>416.363434</v>
      </c>
    </row>
    <row r="6883" spans="1:2">
      <c r="A6883" s="31">
        <v>43119</v>
      </c>
      <c r="B6883">
        <v>415.468994</v>
      </c>
    </row>
    <row r="6884" spans="1:2">
      <c r="A6884" s="31">
        <v>43122</v>
      </c>
      <c r="B6884">
        <v>419.295227</v>
      </c>
    </row>
    <row r="6885" spans="1:2">
      <c r="A6885" s="31">
        <v>43123</v>
      </c>
      <c r="B6885">
        <v>415.419312</v>
      </c>
    </row>
    <row r="6886" spans="1:2">
      <c r="A6886" s="31">
        <v>43124</v>
      </c>
      <c r="B6886">
        <v>401.108215</v>
      </c>
    </row>
    <row r="6887" spans="1:2">
      <c r="A6887" s="31">
        <v>43125</v>
      </c>
      <c r="B6887">
        <v>397.828583</v>
      </c>
    </row>
    <row r="6888" spans="1:2">
      <c r="A6888" s="31">
        <v>43129</v>
      </c>
      <c r="B6888">
        <v>396.785065</v>
      </c>
    </row>
    <row r="6889" spans="1:2">
      <c r="A6889" s="31">
        <v>43130</v>
      </c>
      <c r="B6889">
        <v>393.406067</v>
      </c>
    </row>
    <row r="6890" spans="1:2">
      <c r="A6890" s="31">
        <v>43131</v>
      </c>
      <c r="B6890">
        <v>397.033539</v>
      </c>
    </row>
    <row r="6891" spans="1:2">
      <c r="A6891" s="31">
        <v>43132</v>
      </c>
      <c r="B6891">
        <v>391.219635</v>
      </c>
    </row>
    <row r="6892" spans="1:2">
      <c r="A6892" s="31">
        <v>43133</v>
      </c>
      <c r="B6892">
        <v>381.380768</v>
      </c>
    </row>
    <row r="6893" spans="1:2">
      <c r="A6893" s="31">
        <v>43136</v>
      </c>
      <c r="B6893">
        <v>393.356354</v>
      </c>
    </row>
    <row r="6894" spans="1:2">
      <c r="A6894" s="31">
        <v>43137</v>
      </c>
      <c r="B6894">
        <v>373.132019</v>
      </c>
    </row>
    <row r="6895" spans="1:2">
      <c r="A6895" s="31">
        <v>43138</v>
      </c>
      <c r="B6895">
        <v>375.467499</v>
      </c>
    </row>
    <row r="6896" spans="1:2">
      <c r="A6896" s="31">
        <v>43139</v>
      </c>
      <c r="B6896">
        <v>372.535706</v>
      </c>
    </row>
    <row r="6897" spans="1:2">
      <c r="A6897" s="31">
        <v>43140</v>
      </c>
      <c r="B6897">
        <v>366.473358</v>
      </c>
    </row>
    <row r="6898" spans="1:2">
      <c r="A6898" s="31">
        <v>43143</v>
      </c>
      <c r="B6898">
        <v>369.504547</v>
      </c>
    </row>
    <row r="6899" spans="1:2">
      <c r="A6899" s="31">
        <v>43145</v>
      </c>
      <c r="B6899">
        <v>374.523376</v>
      </c>
    </row>
    <row r="6900" spans="1:2">
      <c r="A6900" s="31">
        <v>43146</v>
      </c>
      <c r="B6900">
        <v>373.479858</v>
      </c>
    </row>
    <row r="6901" spans="1:2">
      <c r="A6901" s="31">
        <v>43147</v>
      </c>
      <c r="B6901">
        <v>368.461029</v>
      </c>
    </row>
    <row r="6902" spans="1:2">
      <c r="A6902" s="31">
        <v>43150</v>
      </c>
      <c r="B6902">
        <v>366.473358</v>
      </c>
    </row>
    <row r="6903" spans="1:2">
      <c r="A6903" s="31">
        <v>43151</v>
      </c>
      <c r="B6903">
        <v>367.019958</v>
      </c>
    </row>
    <row r="6904" spans="1:2">
      <c r="A6904" s="31">
        <v>43152</v>
      </c>
      <c r="B6904">
        <v>362.199921</v>
      </c>
    </row>
    <row r="6905" spans="1:2">
      <c r="A6905" s="31">
        <v>43153</v>
      </c>
      <c r="B6905">
        <v>356.286652</v>
      </c>
    </row>
    <row r="6906" spans="1:2">
      <c r="A6906" s="31">
        <v>43154</v>
      </c>
      <c r="B6906">
        <v>357.976196</v>
      </c>
    </row>
    <row r="6907" spans="1:2">
      <c r="A6907" s="31">
        <v>43157</v>
      </c>
      <c r="B6907">
        <v>369.752991</v>
      </c>
    </row>
    <row r="6908" spans="1:2">
      <c r="A6908" s="31">
        <v>43158</v>
      </c>
      <c r="B6908">
        <v>370.249878</v>
      </c>
    </row>
    <row r="6909" spans="1:2">
      <c r="A6909" s="31">
        <v>43159</v>
      </c>
      <c r="B6909">
        <v>367.616272</v>
      </c>
    </row>
    <row r="6910" spans="1:2">
      <c r="A6910" s="31">
        <v>43160</v>
      </c>
      <c r="B6910">
        <v>368.461029</v>
      </c>
    </row>
    <row r="6911" spans="1:2">
      <c r="A6911" s="31">
        <v>43164</v>
      </c>
      <c r="B6911">
        <v>349.876495</v>
      </c>
    </row>
    <row r="6912" spans="1:2">
      <c r="A6912" s="31">
        <v>43165</v>
      </c>
      <c r="B6912">
        <v>344.360748</v>
      </c>
    </row>
    <row r="6913" spans="1:2">
      <c r="A6913" s="31">
        <v>43166</v>
      </c>
      <c r="B6913">
        <v>345.65271</v>
      </c>
    </row>
    <row r="6914" spans="1:2">
      <c r="A6914" s="31">
        <v>43167</v>
      </c>
      <c r="B6914">
        <v>343.019073</v>
      </c>
    </row>
    <row r="6915" spans="1:2">
      <c r="A6915" s="31">
        <v>43168</v>
      </c>
      <c r="B6915">
        <v>339.391632</v>
      </c>
    </row>
    <row r="6916" spans="1:2">
      <c r="A6916" s="31">
        <v>43171</v>
      </c>
      <c r="B6916">
        <v>350.423096</v>
      </c>
    </row>
    <row r="6917" spans="1:2">
      <c r="A6917" s="31">
        <v>43172</v>
      </c>
      <c r="B6917">
        <v>350.969696</v>
      </c>
    </row>
    <row r="6918" spans="1:2">
      <c r="A6918" s="31">
        <v>43173</v>
      </c>
      <c r="B6918">
        <v>351.864136</v>
      </c>
    </row>
    <row r="6919" spans="1:2">
      <c r="A6919" s="31">
        <v>43174</v>
      </c>
      <c r="B6919">
        <v>350.920013</v>
      </c>
    </row>
    <row r="6920" spans="1:2">
      <c r="A6920" s="31">
        <v>43175</v>
      </c>
      <c r="B6920">
        <v>337.652435</v>
      </c>
    </row>
    <row r="6921" spans="1:2">
      <c r="A6921" s="31">
        <v>43178</v>
      </c>
      <c r="B6921">
        <v>333.627441</v>
      </c>
    </row>
    <row r="6922" spans="1:2">
      <c r="A6922" s="31">
        <v>43179</v>
      </c>
      <c r="B6922">
        <v>336.708282</v>
      </c>
    </row>
    <row r="6923" spans="1:2">
      <c r="A6923" s="31">
        <v>43180</v>
      </c>
      <c r="B6923">
        <v>331.788879</v>
      </c>
    </row>
    <row r="6924" spans="1:2">
      <c r="A6924" s="31">
        <v>43181</v>
      </c>
      <c r="B6924">
        <v>336.112</v>
      </c>
    </row>
    <row r="6925" spans="1:2">
      <c r="A6925" s="31">
        <v>43182</v>
      </c>
      <c r="B6925">
        <v>328.807373</v>
      </c>
    </row>
    <row r="6926" spans="1:2">
      <c r="A6926" s="31">
        <v>43185</v>
      </c>
      <c r="B6926">
        <v>330.298096</v>
      </c>
    </row>
    <row r="6927" spans="1:2">
      <c r="A6927" s="31">
        <v>43186</v>
      </c>
      <c r="B6927">
        <v>329.105499</v>
      </c>
    </row>
    <row r="6928" spans="1:2">
      <c r="A6928" s="31">
        <v>43187</v>
      </c>
      <c r="B6928">
        <v>324.832062</v>
      </c>
    </row>
    <row r="6929" spans="1:2">
      <c r="A6929" s="31">
        <v>43192</v>
      </c>
      <c r="B6929">
        <v>337.056122</v>
      </c>
    </row>
    <row r="6930" spans="1:2">
      <c r="A6930" s="31">
        <v>43193</v>
      </c>
      <c r="B6930">
        <v>340.98175</v>
      </c>
    </row>
    <row r="6931" spans="1:2">
      <c r="A6931" s="31">
        <v>43194</v>
      </c>
      <c r="B6931">
        <v>353.404572</v>
      </c>
    </row>
    <row r="6932" spans="1:2">
      <c r="A6932" s="31">
        <v>43195</v>
      </c>
      <c r="B6932">
        <v>359.963837</v>
      </c>
    </row>
    <row r="6933" spans="1:2">
      <c r="A6933" s="31">
        <v>43196</v>
      </c>
      <c r="B6933">
        <v>361.852112</v>
      </c>
    </row>
    <row r="6934" spans="1:2">
      <c r="A6934" s="31">
        <v>43199</v>
      </c>
      <c r="B6934">
        <v>356.087891</v>
      </c>
    </row>
    <row r="6935" spans="1:2">
      <c r="A6935" s="31">
        <v>43200</v>
      </c>
      <c r="B6935">
        <v>351.069061</v>
      </c>
    </row>
    <row r="6936" spans="1:2">
      <c r="A6936" s="31">
        <v>43201</v>
      </c>
      <c r="B6936">
        <v>353.603333</v>
      </c>
    </row>
    <row r="6937" spans="1:2">
      <c r="A6937" s="31">
        <v>43202</v>
      </c>
      <c r="B6937">
        <v>356.187256</v>
      </c>
    </row>
    <row r="6938" spans="1:2">
      <c r="A6938" s="31">
        <v>43203</v>
      </c>
      <c r="B6938">
        <v>354.845612</v>
      </c>
    </row>
    <row r="6939" spans="1:2">
      <c r="A6939" s="31">
        <v>43206</v>
      </c>
      <c r="B6939">
        <v>337.056122</v>
      </c>
    </row>
    <row r="6940" spans="1:2">
      <c r="A6940" s="31">
        <v>43207</v>
      </c>
      <c r="B6940">
        <v>334.372803</v>
      </c>
    </row>
    <row r="6941" spans="1:2">
      <c r="A6941" s="31">
        <v>43208</v>
      </c>
      <c r="B6941">
        <v>332.732971</v>
      </c>
    </row>
    <row r="6942" spans="1:2">
      <c r="A6942" s="31">
        <v>43209</v>
      </c>
      <c r="B6942">
        <v>332.186371</v>
      </c>
    </row>
    <row r="6943" spans="1:2">
      <c r="A6943" s="31">
        <v>43210</v>
      </c>
      <c r="B6943">
        <v>333.925598</v>
      </c>
    </row>
    <row r="6944" spans="1:2">
      <c r="A6944" s="31">
        <v>43213</v>
      </c>
      <c r="B6944">
        <v>331.98761</v>
      </c>
    </row>
    <row r="6945" spans="1:2">
      <c r="A6945" s="31">
        <v>43214</v>
      </c>
      <c r="B6945">
        <v>329.503052</v>
      </c>
    </row>
    <row r="6946" spans="1:2">
      <c r="A6946" s="31">
        <v>43215</v>
      </c>
      <c r="B6946">
        <v>326.571259</v>
      </c>
    </row>
    <row r="6947" spans="1:2">
      <c r="A6947" s="31">
        <v>43216</v>
      </c>
      <c r="B6947">
        <v>328.21106</v>
      </c>
    </row>
    <row r="6948" spans="1:2">
      <c r="A6948" s="31">
        <v>43217</v>
      </c>
      <c r="B6948">
        <v>334.820007</v>
      </c>
    </row>
    <row r="6949" spans="1:2">
      <c r="A6949" s="31">
        <v>43220</v>
      </c>
      <c r="B6949">
        <v>338.298401</v>
      </c>
    </row>
    <row r="6950" spans="1:2">
      <c r="A6950" s="31">
        <v>43222</v>
      </c>
      <c r="B6950">
        <v>333.975281</v>
      </c>
    </row>
    <row r="6951" spans="1:2">
      <c r="A6951" s="31">
        <v>43223</v>
      </c>
      <c r="B6951">
        <v>331.44101</v>
      </c>
    </row>
    <row r="6952" spans="1:2">
      <c r="A6952" s="31">
        <v>43224</v>
      </c>
      <c r="B6952">
        <v>332.335449</v>
      </c>
    </row>
    <row r="6953" spans="1:2">
      <c r="A6953" s="31">
        <v>43227</v>
      </c>
      <c r="B6953">
        <v>333.080811</v>
      </c>
    </row>
    <row r="6954" spans="1:2">
      <c r="A6954" s="31">
        <v>43228</v>
      </c>
      <c r="B6954">
        <v>330.099335</v>
      </c>
    </row>
    <row r="6955" spans="1:2">
      <c r="A6955" s="31">
        <v>43229</v>
      </c>
      <c r="B6955">
        <v>339.838867</v>
      </c>
    </row>
    <row r="6956" spans="1:2">
      <c r="A6956" s="31">
        <v>43230</v>
      </c>
      <c r="B6956">
        <v>331.540405</v>
      </c>
    </row>
    <row r="6957" spans="1:2">
      <c r="A6957" s="31">
        <v>43231</v>
      </c>
      <c r="B6957">
        <v>328.75766</v>
      </c>
    </row>
    <row r="6958" spans="1:2">
      <c r="A6958" s="31">
        <v>43234</v>
      </c>
      <c r="B6958">
        <v>321.602142</v>
      </c>
    </row>
    <row r="6959" spans="1:2">
      <c r="A6959" s="31">
        <v>43235</v>
      </c>
      <c r="B6959">
        <v>308.185486</v>
      </c>
    </row>
    <row r="6960" spans="1:2">
      <c r="A6960" s="31">
        <v>43236</v>
      </c>
      <c r="B6960">
        <v>308.334534</v>
      </c>
    </row>
    <row r="6961" spans="1:2">
      <c r="A6961" s="31">
        <v>43237</v>
      </c>
      <c r="B6961">
        <v>312.955841</v>
      </c>
    </row>
    <row r="6962" spans="1:2">
      <c r="A6962" s="31">
        <v>43238</v>
      </c>
      <c r="B6962">
        <v>302.719452</v>
      </c>
    </row>
    <row r="6963" spans="1:2">
      <c r="A6963" s="31">
        <v>43241</v>
      </c>
      <c r="B6963">
        <v>294.07312</v>
      </c>
    </row>
    <row r="6964" spans="1:2">
      <c r="A6964" s="31">
        <v>43242</v>
      </c>
      <c r="B6964">
        <v>305.800323</v>
      </c>
    </row>
    <row r="6965" spans="1:2">
      <c r="A6965" s="31">
        <v>43243</v>
      </c>
      <c r="B6965">
        <v>307.53952</v>
      </c>
    </row>
    <row r="6966" spans="1:2">
      <c r="A6966" s="31">
        <v>43244</v>
      </c>
      <c r="B6966">
        <v>286.867889</v>
      </c>
    </row>
    <row r="6967" spans="1:2">
      <c r="A6967" s="31">
        <v>43245</v>
      </c>
      <c r="B6967">
        <v>292.333923</v>
      </c>
    </row>
    <row r="6968" spans="1:2">
      <c r="A6968" s="31">
        <v>43248</v>
      </c>
      <c r="B6968">
        <v>294.470673</v>
      </c>
    </row>
    <row r="6969" spans="1:2">
      <c r="A6969" s="31">
        <v>43249</v>
      </c>
      <c r="B6969">
        <v>292.830872</v>
      </c>
    </row>
    <row r="6970" spans="1:2">
      <c r="A6970" s="31">
        <v>43250</v>
      </c>
      <c r="B6970">
        <v>287.116364</v>
      </c>
    </row>
    <row r="6971" spans="1:2">
      <c r="A6971" s="31">
        <v>43251</v>
      </c>
      <c r="B6971">
        <v>280.75589</v>
      </c>
    </row>
    <row r="6972" spans="1:2">
      <c r="A6972" s="31">
        <v>43252</v>
      </c>
      <c r="B6972">
        <v>285.42688</v>
      </c>
    </row>
    <row r="6973" spans="1:2">
      <c r="A6973" s="31">
        <v>43255</v>
      </c>
      <c r="B6973">
        <v>284.880249</v>
      </c>
    </row>
    <row r="6974" spans="1:2">
      <c r="A6974" s="31">
        <v>43256</v>
      </c>
      <c r="B6974">
        <v>283.190765</v>
      </c>
    </row>
    <row r="6975" spans="1:2">
      <c r="A6975" s="31">
        <v>43257</v>
      </c>
      <c r="B6975">
        <v>293.824707</v>
      </c>
    </row>
    <row r="6976" spans="1:2">
      <c r="A6976" s="31">
        <v>43258</v>
      </c>
      <c r="B6976">
        <v>303.514496</v>
      </c>
    </row>
    <row r="6977" spans="1:2">
      <c r="A6977" s="31">
        <v>43259</v>
      </c>
      <c r="B6977">
        <v>308.036407</v>
      </c>
    </row>
    <row r="6978" spans="1:2">
      <c r="A6978" s="31">
        <v>43262</v>
      </c>
      <c r="B6978">
        <v>307.837646</v>
      </c>
    </row>
    <row r="6979" spans="1:2">
      <c r="A6979" s="31">
        <v>43263</v>
      </c>
      <c r="B6979">
        <v>305.899689</v>
      </c>
    </row>
    <row r="6980" spans="1:2">
      <c r="A6980" s="31">
        <v>43264</v>
      </c>
      <c r="B6980">
        <v>306.495972</v>
      </c>
    </row>
    <row r="6981" spans="1:2">
      <c r="A6981" s="31">
        <v>43265</v>
      </c>
      <c r="B6981">
        <v>304.011383</v>
      </c>
    </row>
    <row r="6982" spans="1:2">
      <c r="A6982" s="31">
        <v>43266</v>
      </c>
      <c r="B6982">
        <v>301.07962</v>
      </c>
    </row>
    <row r="6983" spans="1:2">
      <c r="A6983" s="31">
        <v>43269</v>
      </c>
      <c r="B6983">
        <v>306.893494</v>
      </c>
    </row>
    <row r="6984" spans="1:2">
      <c r="A6984" s="31">
        <v>43270</v>
      </c>
      <c r="B6984">
        <v>303.166656</v>
      </c>
    </row>
    <row r="6985" spans="1:2">
      <c r="A6985" s="31">
        <v>43271</v>
      </c>
      <c r="B6985">
        <v>303.713287</v>
      </c>
    </row>
    <row r="6986" spans="1:2">
      <c r="A6986" s="31">
        <v>43272</v>
      </c>
      <c r="B6986">
        <v>305.104614</v>
      </c>
    </row>
    <row r="6987" spans="1:2">
      <c r="A6987" s="31">
        <v>43273</v>
      </c>
      <c r="B6987">
        <v>306.098419</v>
      </c>
    </row>
    <row r="6988" spans="1:2">
      <c r="A6988" s="31">
        <v>43276</v>
      </c>
      <c r="B6988">
        <v>287.613281</v>
      </c>
    </row>
    <row r="6989" spans="1:2">
      <c r="A6989" s="31">
        <v>43277</v>
      </c>
      <c r="B6989">
        <v>275.140778</v>
      </c>
    </row>
    <row r="6990" spans="1:2">
      <c r="A6990" s="31">
        <v>43278</v>
      </c>
      <c r="B6990">
        <v>269.376556</v>
      </c>
    </row>
    <row r="6991" spans="1:2">
      <c r="A6991" s="31">
        <v>43279</v>
      </c>
      <c r="B6991">
        <v>261.724121</v>
      </c>
    </row>
    <row r="6992" spans="1:2">
      <c r="A6992" s="31">
        <v>43280</v>
      </c>
      <c r="B6992">
        <v>267.63736</v>
      </c>
    </row>
    <row r="6993" spans="1:2">
      <c r="A6993" s="31">
        <v>43283</v>
      </c>
      <c r="B6993">
        <v>265.053436</v>
      </c>
    </row>
    <row r="6994" spans="1:2">
      <c r="A6994" s="31">
        <v>43284</v>
      </c>
      <c r="B6994">
        <v>267.786469</v>
      </c>
    </row>
    <row r="6995" spans="1:2">
      <c r="A6995" s="31">
        <v>43285</v>
      </c>
      <c r="B6995">
        <v>265.401245</v>
      </c>
    </row>
    <row r="6996" spans="1:2">
      <c r="A6996" s="31">
        <v>43286</v>
      </c>
      <c r="B6996">
        <v>259.935181</v>
      </c>
    </row>
    <row r="6997" spans="1:2">
      <c r="A6997" s="31">
        <v>43287</v>
      </c>
      <c r="B6997">
        <v>269.177826</v>
      </c>
    </row>
    <row r="6998" spans="1:2">
      <c r="A6998" s="31">
        <v>43290</v>
      </c>
      <c r="B6998">
        <v>271.811462</v>
      </c>
    </row>
    <row r="6999" spans="1:2">
      <c r="A6999" s="31">
        <v>43291</v>
      </c>
      <c r="B6999">
        <v>273.74942</v>
      </c>
    </row>
    <row r="7000" spans="1:2">
      <c r="A7000" s="31">
        <v>43292</v>
      </c>
      <c r="B7000">
        <v>266.146606</v>
      </c>
    </row>
    <row r="7001" spans="1:2">
      <c r="A7001" s="31">
        <v>43293</v>
      </c>
      <c r="B7001">
        <v>264.457123</v>
      </c>
    </row>
    <row r="7002" spans="1:2">
      <c r="A7002" s="31">
        <v>43294</v>
      </c>
      <c r="B7002">
        <v>261.972565</v>
      </c>
    </row>
    <row r="7003" spans="1:2">
      <c r="A7003" s="31">
        <v>43297</v>
      </c>
      <c r="B7003">
        <v>250.543564</v>
      </c>
    </row>
    <row r="7004" spans="1:2">
      <c r="A7004" s="31">
        <v>43298</v>
      </c>
      <c r="B7004">
        <v>256.357452</v>
      </c>
    </row>
    <row r="7005" spans="1:2">
      <c r="A7005" s="31">
        <v>43299</v>
      </c>
      <c r="B7005">
        <v>250.295105</v>
      </c>
    </row>
    <row r="7006" spans="1:2">
      <c r="A7006" s="31">
        <v>43300</v>
      </c>
      <c r="B7006">
        <v>250.941101</v>
      </c>
    </row>
    <row r="7007" spans="1:2">
      <c r="A7007" s="31">
        <v>43301</v>
      </c>
      <c r="B7007">
        <v>251.835526</v>
      </c>
    </row>
    <row r="7008" spans="1:2">
      <c r="A7008" s="31">
        <v>43304</v>
      </c>
      <c r="B7008">
        <v>257.152527</v>
      </c>
    </row>
    <row r="7009" spans="1:2">
      <c r="A7009" s="31">
        <v>43305</v>
      </c>
      <c r="B7009">
        <v>257.202179</v>
      </c>
    </row>
    <row r="7010" spans="1:2">
      <c r="A7010" s="31">
        <v>43306</v>
      </c>
      <c r="B7010">
        <v>256.258057</v>
      </c>
    </row>
    <row r="7011" spans="1:2">
      <c r="A7011" s="31">
        <v>43307</v>
      </c>
      <c r="B7011">
        <v>256.655579</v>
      </c>
    </row>
    <row r="7012" spans="1:2">
      <c r="A7012" s="31">
        <v>43308</v>
      </c>
      <c r="B7012">
        <v>266.494476</v>
      </c>
    </row>
    <row r="7013" spans="1:2">
      <c r="A7013" s="31">
        <v>43311</v>
      </c>
      <c r="B7013">
        <v>265.84848</v>
      </c>
    </row>
    <row r="7014" spans="1:2">
      <c r="A7014" s="31">
        <v>43312</v>
      </c>
      <c r="B7014">
        <v>262.469482</v>
      </c>
    </row>
    <row r="7015" spans="1:2">
      <c r="A7015" s="31">
        <v>43313</v>
      </c>
      <c r="B7015">
        <v>263.413605</v>
      </c>
    </row>
    <row r="7016" spans="1:2">
      <c r="A7016" s="31">
        <v>43314</v>
      </c>
      <c r="B7016">
        <v>259.239563</v>
      </c>
    </row>
    <row r="7017" spans="1:2">
      <c r="A7017" s="31">
        <v>43315</v>
      </c>
      <c r="B7017">
        <v>256.85437</v>
      </c>
    </row>
    <row r="7018" spans="1:2">
      <c r="A7018" s="31">
        <v>43318</v>
      </c>
      <c r="B7018">
        <v>252.481522</v>
      </c>
    </row>
    <row r="7019" spans="1:2">
      <c r="A7019" s="31">
        <v>43319</v>
      </c>
      <c r="B7019">
        <v>250.046661</v>
      </c>
    </row>
    <row r="7020" spans="1:2">
      <c r="A7020" s="31">
        <v>43320</v>
      </c>
      <c r="B7020">
        <v>253.574722</v>
      </c>
    </row>
    <row r="7021" spans="1:2">
      <c r="A7021" s="31">
        <v>43321</v>
      </c>
      <c r="B7021">
        <v>256.258057</v>
      </c>
    </row>
    <row r="7022" spans="1:2">
      <c r="A7022" s="31">
        <v>43322</v>
      </c>
      <c r="B7022">
        <v>248.555908</v>
      </c>
    </row>
    <row r="7023" spans="1:2">
      <c r="A7023" s="31">
        <v>43325</v>
      </c>
      <c r="B7023">
        <v>247.164551</v>
      </c>
    </row>
    <row r="7024" spans="1:2">
      <c r="A7024" s="31">
        <v>43326</v>
      </c>
      <c r="B7024">
        <v>247.263931</v>
      </c>
    </row>
    <row r="7025" spans="1:2">
      <c r="A7025" s="31">
        <v>43328</v>
      </c>
      <c r="B7025">
        <v>249.748505</v>
      </c>
    </row>
    <row r="7026" spans="1:2">
      <c r="A7026" s="31">
        <v>43329</v>
      </c>
      <c r="B7026">
        <v>256.655579</v>
      </c>
    </row>
    <row r="7027" spans="1:2">
      <c r="A7027" s="31">
        <v>43332</v>
      </c>
      <c r="B7027">
        <v>268.432434</v>
      </c>
    </row>
    <row r="7028" spans="1:2">
      <c r="A7028" s="31">
        <v>43333</v>
      </c>
      <c r="B7028">
        <v>267.140442</v>
      </c>
    </row>
    <row r="7029" spans="1:2">
      <c r="A7029" s="31">
        <v>43335</v>
      </c>
      <c r="B7029">
        <v>255.313919</v>
      </c>
    </row>
    <row r="7030" spans="1:2">
      <c r="A7030" s="31">
        <v>43336</v>
      </c>
      <c r="B7030">
        <v>253.922577</v>
      </c>
    </row>
    <row r="7031" spans="1:2">
      <c r="A7031" s="31">
        <v>43339</v>
      </c>
      <c r="B7031">
        <v>257.202179</v>
      </c>
    </row>
    <row r="7032" spans="1:2">
      <c r="A7032" s="31">
        <v>43340</v>
      </c>
      <c r="B7032">
        <v>258.394775</v>
      </c>
    </row>
    <row r="7033" spans="1:2">
      <c r="A7033" s="31">
        <v>43341</v>
      </c>
      <c r="B7033">
        <v>260.08429</v>
      </c>
    </row>
    <row r="7034" spans="1:2">
      <c r="A7034" s="31">
        <v>43342</v>
      </c>
      <c r="B7034">
        <v>257.74881</v>
      </c>
    </row>
    <row r="7035" spans="1:2">
      <c r="A7035" s="31">
        <v>43343</v>
      </c>
      <c r="B7035">
        <v>265.84848</v>
      </c>
    </row>
    <row r="7036" spans="1:2">
      <c r="A7036" s="31">
        <v>43346</v>
      </c>
      <c r="B7036">
        <v>264.954041</v>
      </c>
    </row>
    <row r="7037" spans="1:2">
      <c r="A7037" s="31">
        <v>43347</v>
      </c>
      <c r="B7037">
        <v>260.332764</v>
      </c>
    </row>
    <row r="7038" spans="1:2">
      <c r="A7038" s="31">
        <v>43348</v>
      </c>
      <c r="B7038">
        <v>264.854645</v>
      </c>
    </row>
    <row r="7039" spans="1:2">
      <c r="A7039" s="31">
        <v>43349</v>
      </c>
      <c r="B7039">
        <v>268.283356</v>
      </c>
    </row>
    <row r="7040" spans="1:2">
      <c r="A7040" s="31">
        <v>43350</v>
      </c>
      <c r="B7040">
        <v>275.687378</v>
      </c>
    </row>
    <row r="7041" spans="1:2">
      <c r="A7041" s="31">
        <v>43353</v>
      </c>
      <c r="B7041">
        <v>273.997864</v>
      </c>
    </row>
    <row r="7042" spans="1:2">
      <c r="A7042" s="31">
        <v>43354</v>
      </c>
      <c r="B7042">
        <v>265.649719</v>
      </c>
    </row>
    <row r="7043" spans="1:2">
      <c r="A7043" s="31">
        <v>43355</v>
      </c>
      <c r="B7043">
        <v>260.779968</v>
      </c>
    </row>
    <row r="7044" spans="1:2">
      <c r="A7044" s="31">
        <v>43357</v>
      </c>
      <c r="B7044">
        <v>264.954041</v>
      </c>
    </row>
    <row r="7045" spans="1:2">
      <c r="A7045" s="31">
        <v>43360</v>
      </c>
      <c r="B7045">
        <v>258.64325</v>
      </c>
    </row>
    <row r="7046" spans="1:2">
      <c r="A7046" s="31">
        <v>43361</v>
      </c>
      <c r="B7046">
        <v>249.947266</v>
      </c>
    </row>
    <row r="7047" spans="1:2">
      <c r="A7047" s="31">
        <v>43362</v>
      </c>
      <c r="B7047">
        <v>251.040482</v>
      </c>
    </row>
    <row r="7048" spans="1:2">
      <c r="A7048" s="31">
        <v>43364</v>
      </c>
      <c r="B7048">
        <v>248.804367</v>
      </c>
    </row>
    <row r="7049" spans="1:2">
      <c r="A7049" s="31">
        <v>43367</v>
      </c>
      <c r="B7049">
        <v>238.717026</v>
      </c>
    </row>
    <row r="7050" spans="1:2">
      <c r="A7050" s="31">
        <v>43368</v>
      </c>
      <c r="B7050">
        <v>239.313324</v>
      </c>
    </row>
    <row r="7051" spans="1:2">
      <c r="A7051" s="31">
        <v>43369</v>
      </c>
      <c r="B7051">
        <v>231.909332</v>
      </c>
    </row>
    <row r="7052" spans="1:2">
      <c r="A7052" s="31">
        <v>43370</v>
      </c>
      <c r="B7052">
        <v>223.859329</v>
      </c>
    </row>
    <row r="7053" spans="1:2">
      <c r="A7053" s="31">
        <v>43371</v>
      </c>
      <c r="B7053">
        <v>222.318893</v>
      </c>
    </row>
    <row r="7054" spans="1:2">
      <c r="A7054" s="31">
        <v>43374</v>
      </c>
      <c r="B7054">
        <v>227.934036</v>
      </c>
    </row>
    <row r="7055" spans="1:2">
      <c r="A7055" s="31">
        <v>43376</v>
      </c>
      <c r="B7055">
        <v>226.194839</v>
      </c>
    </row>
    <row r="7056" spans="1:2">
      <c r="A7056" s="31">
        <v>43377</v>
      </c>
      <c r="B7056">
        <v>221.871689</v>
      </c>
    </row>
    <row r="7057" spans="1:2">
      <c r="A7057" s="31">
        <v>43378</v>
      </c>
      <c r="B7057">
        <v>214.914902</v>
      </c>
    </row>
    <row r="7058" spans="1:2">
      <c r="A7058" s="31">
        <v>43381</v>
      </c>
      <c r="B7058">
        <v>211.038986</v>
      </c>
    </row>
    <row r="7059" spans="1:2">
      <c r="A7059" s="31">
        <v>43382</v>
      </c>
      <c r="B7059">
        <v>183.211838</v>
      </c>
    </row>
    <row r="7060" spans="1:2">
      <c r="A7060" s="31">
        <v>43383</v>
      </c>
      <c r="B7060">
        <v>187.584686</v>
      </c>
    </row>
    <row r="7061" spans="1:2">
      <c r="A7061" s="31">
        <v>43384</v>
      </c>
      <c r="B7061">
        <v>181.820496</v>
      </c>
    </row>
    <row r="7062" spans="1:2">
      <c r="A7062" s="31">
        <v>43385</v>
      </c>
      <c r="B7062">
        <v>182.615555</v>
      </c>
    </row>
    <row r="7063" spans="1:2">
      <c r="A7063" s="31">
        <v>43388</v>
      </c>
      <c r="B7063">
        <v>183.211838</v>
      </c>
    </row>
    <row r="7064" spans="1:2">
      <c r="A7064" s="31">
        <v>43389</v>
      </c>
      <c r="B7064">
        <v>184.702591</v>
      </c>
    </row>
    <row r="7065" spans="1:2">
      <c r="A7065" s="31">
        <v>43390</v>
      </c>
      <c r="B7065">
        <v>178.839005</v>
      </c>
    </row>
    <row r="7066" spans="1:2">
      <c r="A7066" s="31">
        <v>43392</v>
      </c>
      <c r="B7066">
        <v>173.621414</v>
      </c>
    </row>
    <row r="7067" spans="1:2">
      <c r="A7067" s="31">
        <v>43395</v>
      </c>
      <c r="B7067">
        <v>169.695816</v>
      </c>
    </row>
    <row r="7068" spans="1:2">
      <c r="A7068" s="31">
        <v>43396</v>
      </c>
      <c r="B7068">
        <v>169.59642</v>
      </c>
    </row>
    <row r="7069" spans="1:2">
      <c r="A7069" s="31">
        <v>43397</v>
      </c>
      <c r="B7069">
        <v>169.59642</v>
      </c>
    </row>
    <row r="7070" spans="1:2">
      <c r="A7070" s="31">
        <v>43398</v>
      </c>
      <c r="B7070">
        <v>164.329147</v>
      </c>
    </row>
    <row r="7071" spans="1:2">
      <c r="A7071" s="31">
        <v>43399</v>
      </c>
      <c r="B7071">
        <v>167.459702</v>
      </c>
    </row>
    <row r="7072" spans="1:2">
      <c r="A7072" s="31">
        <v>43402</v>
      </c>
      <c r="B7072">
        <v>174.26741</v>
      </c>
    </row>
    <row r="7073" spans="1:2">
      <c r="A7073" s="31">
        <v>43403</v>
      </c>
      <c r="B7073">
        <v>176.15567</v>
      </c>
    </row>
    <row r="7074" spans="1:2">
      <c r="A7074" s="31">
        <v>43404</v>
      </c>
      <c r="B7074">
        <v>177.994263</v>
      </c>
    </row>
    <row r="7075" spans="1:2">
      <c r="A7075" s="31">
        <v>43405</v>
      </c>
      <c r="B7075">
        <v>178.342087</v>
      </c>
    </row>
    <row r="7076" spans="1:2">
      <c r="A7076" s="31">
        <v>43406</v>
      </c>
      <c r="B7076">
        <v>189.125107</v>
      </c>
    </row>
    <row r="7077" spans="1:2">
      <c r="A7077" s="31">
        <v>43409</v>
      </c>
      <c r="B7077">
        <v>188.628204</v>
      </c>
    </row>
    <row r="7078" spans="1:2">
      <c r="A7078" s="31">
        <v>43410</v>
      </c>
      <c r="B7078">
        <v>192.0569</v>
      </c>
    </row>
    <row r="7079" spans="1:2">
      <c r="A7079" s="31">
        <v>43411</v>
      </c>
      <c r="B7079">
        <v>193.647018</v>
      </c>
    </row>
    <row r="7080" spans="1:2">
      <c r="A7080" s="31">
        <v>43413</v>
      </c>
      <c r="B7080">
        <v>194.044556</v>
      </c>
    </row>
    <row r="7081" spans="1:2">
      <c r="A7081" s="31">
        <v>43416</v>
      </c>
      <c r="B7081">
        <v>184.901352</v>
      </c>
    </row>
    <row r="7082" spans="1:2">
      <c r="A7082" s="31">
        <v>43417</v>
      </c>
      <c r="B7082">
        <v>178.391785</v>
      </c>
    </row>
    <row r="7083" spans="1:2">
      <c r="A7083" s="31">
        <v>43418</v>
      </c>
      <c r="B7083">
        <v>175.708466</v>
      </c>
    </row>
    <row r="7084" spans="1:2">
      <c r="A7084" s="31">
        <v>43419</v>
      </c>
      <c r="B7084">
        <v>179.087448</v>
      </c>
    </row>
    <row r="7085" spans="1:2">
      <c r="A7085" s="31">
        <v>43420</v>
      </c>
      <c r="B7085">
        <v>178.789322</v>
      </c>
    </row>
    <row r="7086" spans="1:2">
      <c r="A7086" s="31">
        <v>43423</v>
      </c>
      <c r="B7086">
        <v>183.460312</v>
      </c>
    </row>
    <row r="7087" spans="1:2">
      <c r="A7087" s="31">
        <v>43424</v>
      </c>
      <c r="B7087">
        <v>182.615555</v>
      </c>
    </row>
    <row r="7088" spans="1:2">
      <c r="A7088" s="31">
        <v>43425</v>
      </c>
      <c r="B7088">
        <v>183.013077</v>
      </c>
    </row>
    <row r="7089" spans="1:2">
      <c r="A7089" s="31">
        <v>43426</v>
      </c>
      <c r="B7089">
        <v>181.422958</v>
      </c>
    </row>
    <row r="7090" spans="1:2">
      <c r="A7090" s="31">
        <v>43430</v>
      </c>
      <c r="B7090">
        <v>180.627899</v>
      </c>
    </row>
    <row r="7091" spans="1:2">
      <c r="A7091" s="31">
        <v>43431</v>
      </c>
      <c r="B7091">
        <v>178.9384</v>
      </c>
    </row>
    <row r="7092" spans="1:2">
      <c r="A7092" s="31">
        <v>43432</v>
      </c>
      <c r="B7092">
        <v>173.372955</v>
      </c>
    </row>
    <row r="7093" spans="1:2">
      <c r="A7093" s="31">
        <v>43433</v>
      </c>
      <c r="B7093">
        <v>176.15567</v>
      </c>
    </row>
    <row r="7094" spans="1:2">
      <c r="A7094" s="31">
        <v>43434</v>
      </c>
      <c r="B7094">
        <v>170.888397</v>
      </c>
    </row>
    <row r="7095" spans="1:2">
      <c r="A7095" s="31">
        <v>43437</v>
      </c>
      <c r="B7095">
        <v>174.366791</v>
      </c>
    </row>
    <row r="7096" spans="1:2">
      <c r="A7096" s="31">
        <v>43438</v>
      </c>
      <c r="B7096">
        <v>174.664948</v>
      </c>
    </row>
    <row r="7097" spans="1:2">
      <c r="A7097" s="31">
        <v>43439</v>
      </c>
      <c r="B7097">
        <v>168.155365</v>
      </c>
    </row>
    <row r="7098" spans="1:2">
      <c r="A7098" s="31">
        <v>43440</v>
      </c>
      <c r="B7098">
        <v>161.645813</v>
      </c>
    </row>
    <row r="7099" spans="1:2">
      <c r="A7099" s="31">
        <v>43441</v>
      </c>
      <c r="B7099">
        <v>161.397354</v>
      </c>
    </row>
    <row r="7100" spans="1:2">
      <c r="A7100" s="31">
        <v>43444</v>
      </c>
      <c r="B7100">
        <v>156.130081</v>
      </c>
    </row>
    <row r="7101" spans="1:2">
      <c r="A7101" s="31">
        <v>43445</v>
      </c>
      <c r="B7101">
        <v>157.123917</v>
      </c>
    </row>
    <row r="7102" spans="1:2">
      <c r="A7102" s="31">
        <v>43446</v>
      </c>
      <c r="B7102">
        <v>163.086868</v>
      </c>
    </row>
    <row r="7103" spans="1:2">
      <c r="A7103" s="31">
        <v>43447</v>
      </c>
      <c r="B7103">
        <v>165.819901</v>
      </c>
    </row>
    <row r="7104" spans="1:2">
      <c r="A7104" s="31">
        <v>43448</v>
      </c>
      <c r="B7104">
        <v>165.919266</v>
      </c>
    </row>
    <row r="7105" spans="1:2">
      <c r="A7105" s="31">
        <v>43451</v>
      </c>
      <c r="B7105">
        <v>172.876053</v>
      </c>
    </row>
    <row r="7106" spans="1:2">
      <c r="A7106" s="31">
        <v>43452</v>
      </c>
      <c r="B7106">
        <v>173.671112</v>
      </c>
    </row>
    <row r="7107" spans="1:2">
      <c r="A7107" s="31">
        <v>43453</v>
      </c>
      <c r="B7107">
        <v>172.826355</v>
      </c>
    </row>
    <row r="7108" spans="1:2">
      <c r="A7108" s="31">
        <v>43454</v>
      </c>
      <c r="B7108">
        <v>175.310913</v>
      </c>
    </row>
    <row r="7109" spans="1:2">
      <c r="A7109" s="31">
        <v>43455</v>
      </c>
      <c r="B7109">
        <v>175.16185</v>
      </c>
    </row>
    <row r="7110" spans="1:2">
      <c r="A7110" s="31">
        <v>43458</v>
      </c>
      <c r="B7110">
        <v>171.434998</v>
      </c>
    </row>
    <row r="7111" spans="1:2">
      <c r="A7111" s="31">
        <v>43460</v>
      </c>
      <c r="B7111">
        <v>169.844879</v>
      </c>
    </row>
    <row r="7112" spans="1:2">
      <c r="A7112" s="31">
        <v>43461</v>
      </c>
      <c r="B7112">
        <v>167.211243</v>
      </c>
    </row>
    <row r="7113" spans="1:2">
      <c r="A7113" s="31">
        <v>43462</v>
      </c>
      <c r="B7113">
        <v>169.795197</v>
      </c>
    </row>
    <row r="7114" spans="1:2">
      <c r="A7114" s="31">
        <v>43465</v>
      </c>
      <c r="B7114">
        <v>171.633774</v>
      </c>
    </row>
    <row r="7115" spans="1:2">
      <c r="A7115" s="31">
        <v>43466</v>
      </c>
      <c r="B7115">
        <v>172.379135</v>
      </c>
    </row>
    <row r="7116" spans="1:2">
      <c r="A7116" s="31">
        <v>43467</v>
      </c>
      <c r="B7116">
        <v>167.509399</v>
      </c>
    </row>
    <row r="7117" spans="1:2">
      <c r="A7117" s="31">
        <v>43468</v>
      </c>
      <c r="B7117">
        <v>165.024826</v>
      </c>
    </row>
    <row r="7118" spans="1:2">
      <c r="A7118" s="31">
        <v>43469</v>
      </c>
      <c r="B7118">
        <v>169.894577</v>
      </c>
    </row>
    <row r="7119" spans="1:2">
      <c r="A7119" s="31">
        <v>43472</v>
      </c>
      <c r="B7119">
        <v>174.26741</v>
      </c>
    </row>
    <row r="7120" spans="1:2">
      <c r="A7120" s="31">
        <v>43473</v>
      </c>
      <c r="B7120">
        <v>178.839005</v>
      </c>
    </row>
    <row r="7121" spans="1:2">
      <c r="A7121" s="31">
        <v>43474</v>
      </c>
      <c r="B7121">
        <v>181.919876</v>
      </c>
    </row>
    <row r="7122" spans="1:2">
      <c r="A7122" s="31">
        <v>43475</v>
      </c>
      <c r="B7122">
        <v>184.603195</v>
      </c>
    </row>
    <row r="7123" spans="1:2">
      <c r="A7123" s="31">
        <v>43476</v>
      </c>
      <c r="B7123">
        <v>179.186844</v>
      </c>
    </row>
    <row r="7124" spans="1:2">
      <c r="A7124" s="31">
        <v>43479</v>
      </c>
      <c r="B7124">
        <v>181.27388</v>
      </c>
    </row>
    <row r="7125" spans="1:2">
      <c r="A7125" s="31">
        <v>43480</v>
      </c>
      <c r="B7125">
        <v>184.205673</v>
      </c>
    </row>
    <row r="7126" spans="1:2">
      <c r="A7126" s="31">
        <v>43481</v>
      </c>
      <c r="B7126">
        <v>184.305038</v>
      </c>
    </row>
    <row r="7127" spans="1:2">
      <c r="A7127" s="31">
        <v>43482</v>
      </c>
      <c r="B7127">
        <v>183.758438</v>
      </c>
    </row>
    <row r="7128" spans="1:2">
      <c r="A7128" s="31">
        <v>43483</v>
      </c>
      <c r="B7128">
        <v>182.16832</v>
      </c>
    </row>
    <row r="7129" spans="1:2">
      <c r="A7129" s="31">
        <v>43486</v>
      </c>
      <c r="B7129">
        <v>180.37944</v>
      </c>
    </row>
    <row r="7130" spans="1:2">
      <c r="A7130" s="31">
        <v>43487</v>
      </c>
      <c r="B7130">
        <v>179.733459</v>
      </c>
    </row>
    <row r="7131" spans="1:2">
      <c r="A7131" s="31">
        <v>43488</v>
      </c>
      <c r="B7131">
        <v>179.137146</v>
      </c>
    </row>
    <row r="7132" spans="1:2">
      <c r="A7132" s="31">
        <v>43489</v>
      </c>
      <c r="B7132">
        <v>174.317093</v>
      </c>
    </row>
    <row r="7133" spans="1:2">
      <c r="A7133" s="31">
        <v>43490</v>
      </c>
      <c r="B7133">
        <v>172.180374</v>
      </c>
    </row>
    <row r="7134" spans="1:2">
      <c r="A7134" s="31">
        <v>43493</v>
      </c>
      <c r="B7134">
        <v>171.236237</v>
      </c>
    </row>
    <row r="7135" spans="1:2">
      <c r="A7135" s="31">
        <v>43494</v>
      </c>
      <c r="B7135">
        <v>172.528214</v>
      </c>
    </row>
    <row r="7136" spans="1:2">
      <c r="A7136" s="31">
        <v>43495</v>
      </c>
      <c r="B7136">
        <v>173.522049</v>
      </c>
    </row>
    <row r="7137" spans="1:2">
      <c r="A7137" s="31">
        <v>43496</v>
      </c>
      <c r="B7137">
        <v>180.081284</v>
      </c>
    </row>
    <row r="7138" spans="1:2">
      <c r="A7138" s="31">
        <v>43497</v>
      </c>
      <c r="B7138">
        <v>180.528503</v>
      </c>
    </row>
    <row r="7139" spans="1:2">
      <c r="A7139" s="31">
        <v>43500</v>
      </c>
      <c r="B7139">
        <v>179.137146</v>
      </c>
    </row>
    <row r="7140" spans="1:2">
      <c r="A7140" s="31">
        <v>43501</v>
      </c>
      <c r="B7140">
        <v>174.71463</v>
      </c>
    </row>
    <row r="7141" spans="1:2">
      <c r="A7141" s="31">
        <v>43502</v>
      </c>
      <c r="B7141">
        <v>177.397964</v>
      </c>
    </row>
    <row r="7142" spans="1:2">
      <c r="A7142" s="31">
        <v>43503</v>
      </c>
      <c r="B7142">
        <v>181.721115</v>
      </c>
    </row>
    <row r="7143" spans="1:2">
      <c r="A7143" s="31">
        <v>43504</v>
      </c>
      <c r="B7143">
        <v>149.769592</v>
      </c>
    </row>
    <row r="7144" spans="1:2">
      <c r="A7144" s="31">
        <v>43507</v>
      </c>
      <c r="B7144">
        <v>151.70755</v>
      </c>
    </row>
    <row r="7145" spans="1:2">
      <c r="A7145" s="31">
        <v>43508</v>
      </c>
      <c r="B7145">
        <v>150.862808</v>
      </c>
    </row>
    <row r="7146" spans="1:2">
      <c r="A7146" s="31">
        <v>43510</v>
      </c>
      <c r="B7146">
        <v>158.863113</v>
      </c>
    </row>
    <row r="7147" spans="1:2">
      <c r="A7147" s="31">
        <v>43511</v>
      </c>
      <c r="B7147">
        <v>160.651993</v>
      </c>
    </row>
    <row r="7148" spans="1:2">
      <c r="A7148" s="31">
        <v>43514</v>
      </c>
      <c r="B7148">
        <v>161.894272</v>
      </c>
    </row>
    <row r="7149" spans="1:2">
      <c r="A7149" s="31">
        <v>43515</v>
      </c>
      <c r="B7149">
        <v>162.739029</v>
      </c>
    </row>
    <row r="7150" spans="1:2">
      <c r="A7150" s="31">
        <v>43516</v>
      </c>
      <c r="B7150">
        <v>163.782547</v>
      </c>
    </row>
    <row r="7151" spans="1:2">
      <c r="A7151" s="31">
        <v>43517</v>
      </c>
      <c r="B7151">
        <v>168.652298</v>
      </c>
    </row>
    <row r="7152" spans="1:2">
      <c r="A7152" s="31">
        <v>43518</v>
      </c>
      <c r="B7152">
        <v>173.223892</v>
      </c>
    </row>
    <row r="7153" spans="1:2">
      <c r="A7153" s="31">
        <v>43521</v>
      </c>
      <c r="B7153">
        <v>174.664948</v>
      </c>
    </row>
    <row r="7154" spans="1:2">
      <c r="A7154" s="31">
        <v>43522</v>
      </c>
      <c r="B7154">
        <v>181.522339</v>
      </c>
    </row>
    <row r="7155" spans="1:2">
      <c r="A7155" s="31">
        <v>43523</v>
      </c>
      <c r="B7155">
        <v>176.255066</v>
      </c>
    </row>
    <row r="7156" spans="1:2">
      <c r="A7156" s="31">
        <v>43524</v>
      </c>
      <c r="B7156">
        <v>176.354431</v>
      </c>
    </row>
    <row r="7157" spans="1:2">
      <c r="A7157" s="31">
        <v>43525</v>
      </c>
      <c r="B7157">
        <v>179.186844</v>
      </c>
    </row>
    <row r="7158" spans="1:2">
      <c r="A7158" s="31">
        <v>43529</v>
      </c>
      <c r="B7158">
        <v>192.851959</v>
      </c>
    </row>
    <row r="7159" spans="1:2">
      <c r="A7159" s="31">
        <v>43530</v>
      </c>
      <c r="B7159">
        <v>187.634369</v>
      </c>
    </row>
    <row r="7160" spans="1:2">
      <c r="A7160" s="31">
        <v>43531</v>
      </c>
      <c r="B7160">
        <v>188.131287</v>
      </c>
    </row>
    <row r="7161" spans="1:2">
      <c r="A7161" s="31">
        <v>43532</v>
      </c>
      <c r="B7161">
        <v>180.081284</v>
      </c>
    </row>
    <row r="7162" spans="1:2">
      <c r="A7162" s="31">
        <v>43535</v>
      </c>
      <c r="B7162">
        <v>180.727295</v>
      </c>
    </row>
    <row r="7163" spans="1:2">
      <c r="A7163" s="31">
        <v>43536</v>
      </c>
      <c r="B7163">
        <v>183.659073</v>
      </c>
    </row>
    <row r="7164" spans="1:2">
      <c r="A7164" s="31">
        <v>43537</v>
      </c>
      <c r="B7164">
        <v>180.578201</v>
      </c>
    </row>
    <row r="7165" spans="1:2">
      <c r="A7165" s="31">
        <v>43538</v>
      </c>
      <c r="B7165">
        <v>178.441483</v>
      </c>
    </row>
    <row r="7166" spans="1:2">
      <c r="A7166" s="31">
        <v>43539</v>
      </c>
      <c r="B7166">
        <v>178.888702</v>
      </c>
    </row>
    <row r="7167" spans="1:2">
      <c r="A7167" s="31">
        <v>43542</v>
      </c>
      <c r="B7167">
        <v>181.124802</v>
      </c>
    </row>
    <row r="7168" spans="1:2">
      <c r="A7168" s="31">
        <v>43543</v>
      </c>
      <c r="B7168">
        <v>181.721115</v>
      </c>
    </row>
    <row r="7169" spans="1:2">
      <c r="A7169" s="31">
        <v>43544</v>
      </c>
      <c r="B7169">
        <v>179.087448</v>
      </c>
    </row>
    <row r="7170" spans="1:2">
      <c r="A7170" s="31">
        <v>43546</v>
      </c>
      <c r="B7170">
        <v>174.317093</v>
      </c>
    </row>
    <row r="7171" spans="1:2">
      <c r="A7171" s="31">
        <v>43549</v>
      </c>
      <c r="B7171">
        <v>170.242416</v>
      </c>
    </row>
    <row r="7172" spans="1:2">
      <c r="A7172" s="31">
        <v>43550</v>
      </c>
      <c r="B7172">
        <v>172.031296</v>
      </c>
    </row>
    <row r="7173" spans="1:2">
      <c r="A7173" s="31">
        <v>43551</v>
      </c>
      <c r="B7173">
        <v>168.801376</v>
      </c>
    </row>
    <row r="7174" spans="1:2">
      <c r="A7174" s="31">
        <v>43552</v>
      </c>
      <c r="B7174">
        <v>169.49704</v>
      </c>
    </row>
    <row r="7175" spans="1:2">
      <c r="A7175" s="31">
        <v>43556</v>
      </c>
      <c r="B7175">
        <v>186.193329</v>
      </c>
    </row>
    <row r="7176" spans="1:2">
      <c r="A7176" s="31">
        <v>43557</v>
      </c>
      <c r="B7176">
        <v>201.697006</v>
      </c>
    </row>
    <row r="7177" spans="1:2">
      <c r="A7177" s="31">
        <v>43558</v>
      </c>
      <c r="B7177">
        <v>200.106903</v>
      </c>
    </row>
    <row r="7178" spans="1:2">
      <c r="A7178" s="31">
        <v>43559</v>
      </c>
      <c r="B7178">
        <v>204.877258</v>
      </c>
    </row>
    <row r="7179" spans="1:2">
      <c r="A7179" s="31">
        <v>43560</v>
      </c>
      <c r="B7179">
        <v>203.883423</v>
      </c>
    </row>
    <row r="7180" spans="1:2">
      <c r="A7180" s="31">
        <v>43563</v>
      </c>
      <c r="B7180">
        <v>199.311829</v>
      </c>
    </row>
    <row r="7181" spans="1:2">
      <c r="A7181" s="31">
        <v>43564</v>
      </c>
      <c r="B7181">
        <v>204.628784</v>
      </c>
    </row>
    <row r="7182" spans="1:2">
      <c r="A7182" s="31">
        <v>43565</v>
      </c>
      <c r="B7182">
        <v>214.716141</v>
      </c>
    </row>
    <row r="7183" spans="1:2">
      <c r="A7183" s="31">
        <v>43566</v>
      </c>
      <c r="B7183">
        <v>216.852859</v>
      </c>
    </row>
    <row r="7184" spans="1:2">
      <c r="A7184" s="31">
        <v>43567</v>
      </c>
      <c r="B7184">
        <v>214.616745</v>
      </c>
    </row>
    <row r="7185" spans="1:2">
      <c r="A7185" s="31">
        <v>43570</v>
      </c>
      <c r="B7185">
        <v>230.319199</v>
      </c>
    </row>
    <row r="7186" spans="1:2">
      <c r="A7186" s="31">
        <v>43571</v>
      </c>
      <c r="B7186">
        <v>229.07692</v>
      </c>
    </row>
    <row r="7187" spans="1:2">
      <c r="A7187" s="31">
        <v>43573</v>
      </c>
      <c r="B7187">
        <v>234.791428</v>
      </c>
    </row>
    <row r="7188" spans="1:2">
      <c r="A7188" s="31">
        <v>43577</v>
      </c>
      <c r="B7188">
        <v>233.40007</v>
      </c>
    </row>
    <row r="7189" spans="1:2">
      <c r="A7189" s="31">
        <v>43578</v>
      </c>
      <c r="B7189">
        <v>230.219803</v>
      </c>
    </row>
    <row r="7190" spans="1:2">
      <c r="A7190" s="31">
        <v>43579</v>
      </c>
      <c r="B7190">
        <v>222.219513</v>
      </c>
    </row>
    <row r="7191" spans="1:2">
      <c r="A7191" s="31">
        <v>43580</v>
      </c>
      <c r="B7191">
        <v>220.480331</v>
      </c>
    </row>
    <row r="7192" spans="1:2">
      <c r="A7192" s="31">
        <v>43581</v>
      </c>
      <c r="B7192">
        <v>214.268906</v>
      </c>
    </row>
    <row r="7193" spans="1:2">
      <c r="A7193" s="31">
        <v>43585</v>
      </c>
      <c r="B7193">
        <v>212.976944</v>
      </c>
    </row>
    <row r="7194" spans="1:2">
      <c r="A7194" s="31">
        <v>43587</v>
      </c>
      <c r="B7194">
        <v>206.020157</v>
      </c>
    </row>
    <row r="7195" spans="1:2">
      <c r="A7195" s="31">
        <v>43588</v>
      </c>
      <c r="B7195">
        <v>208.156876</v>
      </c>
    </row>
    <row r="7196" spans="1:2">
      <c r="A7196" s="31">
        <v>43591</v>
      </c>
      <c r="B7196">
        <v>198.566467</v>
      </c>
    </row>
    <row r="7197" spans="1:2">
      <c r="A7197" s="31">
        <v>43592</v>
      </c>
      <c r="B7197">
        <v>189.771103</v>
      </c>
    </row>
    <row r="7198" spans="1:2">
      <c r="A7198" s="31">
        <v>43593</v>
      </c>
      <c r="B7198">
        <v>183.95723</v>
      </c>
    </row>
    <row r="7199" spans="1:2">
      <c r="A7199" s="31">
        <v>43594</v>
      </c>
      <c r="B7199">
        <v>185.199493</v>
      </c>
    </row>
    <row r="7200" spans="1:2">
      <c r="A7200" s="31">
        <v>43595</v>
      </c>
      <c r="B7200">
        <v>184.752274</v>
      </c>
    </row>
    <row r="7201" spans="1:2">
      <c r="A7201" s="31">
        <v>43598</v>
      </c>
      <c r="B7201">
        <v>179.634064</v>
      </c>
    </row>
    <row r="7202" spans="1:2">
      <c r="A7202" s="31">
        <v>43599</v>
      </c>
      <c r="B7202">
        <v>183.360916</v>
      </c>
    </row>
    <row r="7203" spans="1:2">
      <c r="A7203" s="31">
        <v>43600</v>
      </c>
      <c r="B7203">
        <v>168.403824</v>
      </c>
    </row>
    <row r="7204" spans="1:2">
      <c r="A7204" s="31">
        <v>43601</v>
      </c>
      <c r="B7204">
        <v>174.317093</v>
      </c>
    </row>
    <row r="7205" spans="1:2">
      <c r="A7205" s="31">
        <v>43602</v>
      </c>
      <c r="B7205">
        <v>175.758163</v>
      </c>
    </row>
    <row r="7206" spans="1:2">
      <c r="A7206" s="31">
        <v>43605</v>
      </c>
      <c r="B7206">
        <v>188.976028</v>
      </c>
    </row>
    <row r="7207" spans="1:2">
      <c r="A7207" s="31">
        <v>43606</v>
      </c>
      <c r="B7207">
        <v>175.708466</v>
      </c>
    </row>
    <row r="7208" spans="1:2">
      <c r="A7208" s="31">
        <v>43607</v>
      </c>
      <c r="B7208">
        <v>177.994263</v>
      </c>
    </row>
    <row r="7209" spans="1:2">
      <c r="A7209" s="31">
        <v>43608</v>
      </c>
      <c r="B7209">
        <v>174.068634</v>
      </c>
    </row>
    <row r="7210" spans="1:2">
      <c r="A7210" s="31">
        <v>43609</v>
      </c>
      <c r="B7210">
        <v>181.1745</v>
      </c>
    </row>
    <row r="7211" spans="1:2">
      <c r="A7211" s="31">
        <v>43612</v>
      </c>
      <c r="B7211">
        <v>180.230362</v>
      </c>
    </row>
    <row r="7212" spans="1:2">
      <c r="A7212" s="31">
        <v>43613</v>
      </c>
      <c r="B7212">
        <v>179.137146</v>
      </c>
    </row>
    <row r="7213" spans="1:2">
      <c r="A7213" s="31">
        <v>43614</v>
      </c>
      <c r="B7213">
        <v>175.26123</v>
      </c>
    </row>
    <row r="7214" spans="1:2">
      <c r="A7214" s="31">
        <v>43615</v>
      </c>
      <c r="B7214">
        <v>174.068634</v>
      </c>
    </row>
    <row r="7215" spans="1:2">
      <c r="A7215" s="31">
        <v>43616</v>
      </c>
      <c r="B7215">
        <v>171.534393</v>
      </c>
    </row>
    <row r="7216" spans="1:2">
      <c r="A7216" s="31">
        <v>43619</v>
      </c>
      <c r="B7216">
        <v>173.422653</v>
      </c>
    </row>
    <row r="7217" spans="1:2">
      <c r="A7217" s="31">
        <v>43620</v>
      </c>
      <c r="B7217">
        <v>172.180374</v>
      </c>
    </row>
    <row r="7218" spans="1:2">
      <c r="A7218" s="31">
        <v>43622</v>
      </c>
      <c r="B7218">
        <v>168.652298</v>
      </c>
    </row>
    <row r="7219" spans="1:2">
      <c r="A7219" s="31">
        <v>43623</v>
      </c>
      <c r="B7219">
        <v>168.453522</v>
      </c>
    </row>
    <row r="7220" spans="1:2">
      <c r="A7220" s="31">
        <v>43626</v>
      </c>
      <c r="B7220">
        <v>165.173889</v>
      </c>
    </row>
    <row r="7221" spans="1:2">
      <c r="A7221" s="31">
        <v>43627</v>
      </c>
      <c r="B7221">
        <v>169.695816</v>
      </c>
    </row>
    <row r="7222" spans="1:2">
      <c r="A7222" s="31">
        <v>43628</v>
      </c>
      <c r="B7222">
        <v>168.006317</v>
      </c>
    </row>
    <row r="7223" spans="1:2">
      <c r="A7223" s="31">
        <v>43629</v>
      </c>
      <c r="B7223">
        <v>166.366486</v>
      </c>
    </row>
    <row r="7224" spans="1:2">
      <c r="A7224" s="31">
        <v>43630</v>
      </c>
      <c r="B7224">
        <v>163.186234</v>
      </c>
    </row>
    <row r="7225" spans="1:2">
      <c r="A7225" s="31">
        <v>43633</v>
      </c>
      <c r="B7225">
        <v>157.769897</v>
      </c>
    </row>
    <row r="7226" spans="1:2">
      <c r="A7226" s="31">
        <v>43634</v>
      </c>
      <c r="B7226">
        <v>157.322678</v>
      </c>
    </row>
    <row r="7227" spans="1:2">
      <c r="A7227" s="31">
        <v>43635</v>
      </c>
      <c r="B7227">
        <v>153.695206</v>
      </c>
    </row>
    <row r="7228" spans="1:2">
      <c r="A7228" s="31">
        <v>43636</v>
      </c>
      <c r="B7228">
        <v>158.2668</v>
      </c>
    </row>
    <row r="7229" spans="1:2">
      <c r="A7229" s="31">
        <v>43637</v>
      </c>
      <c r="B7229">
        <v>157.918976</v>
      </c>
    </row>
    <row r="7230" spans="1:2">
      <c r="A7230" s="31">
        <v>43640</v>
      </c>
      <c r="B7230">
        <v>158.316498</v>
      </c>
    </row>
    <row r="7231" spans="1:2">
      <c r="A7231" s="31">
        <v>43641</v>
      </c>
      <c r="B7231">
        <v>159.459396</v>
      </c>
    </row>
    <row r="7232" spans="1:2">
      <c r="A7232" s="31">
        <v>43642</v>
      </c>
      <c r="B7232">
        <v>160.105392</v>
      </c>
    </row>
    <row r="7233" spans="1:2">
      <c r="A7233" s="31">
        <v>43643</v>
      </c>
      <c r="B7233">
        <v>164.826065</v>
      </c>
    </row>
    <row r="7234" spans="1:2">
      <c r="A7234" s="31">
        <v>43644</v>
      </c>
      <c r="B7234">
        <v>161.546432</v>
      </c>
    </row>
    <row r="7235" spans="1:2">
      <c r="A7235" s="31">
        <v>43647</v>
      </c>
      <c r="B7235">
        <v>166.962799</v>
      </c>
    </row>
    <row r="7236" spans="1:2">
      <c r="A7236" s="31">
        <v>43648</v>
      </c>
      <c r="B7236">
        <v>162.739029</v>
      </c>
    </row>
    <row r="7237" spans="1:2">
      <c r="A7237" s="31">
        <v>43649</v>
      </c>
      <c r="B7237">
        <v>161.297974</v>
      </c>
    </row>
    <row r="7238" spans="1:2">
      <c r="A7238" s="31">
        <v>43650</v>
      </c>
      <c r="B7238">
        <v>164.180069</v>
      </c>
    </row>
    <row r="7239" spans="1:2">
      <c r="A7239" s="31">
        <v>43651</v>
      </c>
      <c r="B7239">
        <v>159.210938</v>
      </c>
    </row>
    <row r="7240" spans="1:2">
      <c r="A7240" s="31">
        <v>43654</v>
      </c>
      <c r="B7240">
        <v>153.595825</v>
      </c>
    </row>
    <row r="7241" spans="1:2">
      <c r="A7241" s="31">
        <v>43655</v>
      </c>
      <c r="B7241">
        <v>154.83812</v>
      </c>
    </row>
    <row r="7242" spans="1:2">
      <c r="A7242" s="31">
        <v>43656</v>
      </c>
      <c r="B7242">
        <v>150.71373</v>
      </c>
    </row>
    <row r="7243" spans="1:2">
      <c r="A7243" s="31">
        <v>43657</v>
      </c>
      <c r="B7243">
        <v>155.83194</v>
      </c>
    </row>
    <row r="7244" spans="1:2">
      <c r="A7244" s="31">
        <v>43658</v>
      </c>
      <c r="B7244">
        <v>158.316498</v>
      </c>
    </row>
    <row r="7245" spans="1:2">
      <c r="A7245" s="31">
        <v>43661</v>
      </c>
      <c r="B7245">
        <v>159.956314</v>
      </c>
    </row>
    <row r="7246" spans="1:2">
      <c r="A7246" s="31">
        <v>43662</v>
      </c>
      <c r="B7246">
        <v>168.950439</v>
      </c>
    </row>
    <row r="7247" spans="1:2">
      <c r="A7247" s="31">
        <v>43663</v>
      </c>
      <c r="B7247">
        <v>166.863403</v>
      </c>
    </row>
    <row r="7248" spans="1:2">
      <c r="A7248" s="31">
        <v>43664</v>
      </c>
      <c r="B7248">
        <v>159.757553</v>
      </c>
    </row>
    <row r="7249" spans="1:2">
      <c r="A7249" s="31">
        <v>43665</v>
      </c>
      <c r="B7249">
        <v>153.893982</v>
      </c>
    </row>
    <row r="7250" spans="1:2">
      <c r="A7250" s="31">
        <v>43668</v>
      </c>
      <c r="B7250">
        <v>155.782242</v>
      </c>
    </row>
    <row r="7251" spans="1:2">
      <c r="A7251" s="31">
        <v>43669</v>
      </c>
      <c r="B7251">
        <v>155.235626</v>
      </c>
    </row>
    <row r="7252" spans="1:2">
      <c r="A7252" s="31">
        <v>43670</v>
      </c>
      <c r="B7252">
        <v>150.316193</v>
      </c>
    </row>
    <row r="7253" spans="1:2">
      <c r="A7253" s="31">
        <v>43671</v>
      </c>
      <c r="B7253">
        <v>143.409103</v>
      </c>
    </row>
    <row r="7254" spans="1:2">
      <c r="A7254" s="31">
        <v>43672</v>
      </c>
      <c r="B7254">
        <v>146.241501</v>
      </c>
    </row>
    <row r="7255" spans="1:2">
      <c r="A7255" s="31">
        <v>43675</v>
      </c>
      <c r="B7255">
        <v>136.70079</v>
      </c>
    </row>
    <row r="7256" spans="1:2">
      <c r="A7256" s="31">
        <v>43676</v>
      </c>
      <c r="B7256">
        <v>132.626099</v>
      </c>
    </row>
    <row r="7257" spans="1:2">
      <c r="A7257" s="31">
        <v>43677</v>
      </c>
      <c r="B7257">
        <v>134.762833</v>
      </c>
    </row>
    <row r="7258" spans="1:2">
      <c r="A7258" s="31">
        <v>43678</v>
      </c>
      <c r="B7258">
        <v>128.750183</v>
      </c>
    </row>
    <row r="7259" spans="1:2">
      <c r="A7259" s="31">
        <v>43679</v>
      </c>
      <c r="B7259">
        <v>129.893082</v>
      </c>
    </row>
    <row r="7260" spans="1:2">
      <c r="A7260" s="31">
        <v>43682</v>
      </c>
      <c r="B7260">
        <v>122.985985</v>
      </c>
    </row>
    <row r="7261" spans="1:2">
      <c r="A7261" s="31">
        <v>43683</v>
      </c>
      <c r="B7261">
        <v>121.743698</v>
      </c>
    </row>
    <row r="7262" spans="1:2">
      <c r="A7262" s="31">
        <v>43684</v>
      </c>
      <c r="B7262">
        <v>116.675186</v>
      </c>
    </row>
    <row r="7263" spans="1:2">
      <c r="A7263" s="31">
        <v>43685</v>
      </c>
      <c r="B7263">
        <v>123.284134</v>
      </c>
    </row>
    <row r="7264" spans="1:2">
      <c r="A7264" s="31">
        <v>43686</v>
      </c>
      <c r="B7264">
        <v>121.296478</v>
      </c>
    </row>
    <row r="7265" spans="1:2">
      <c r="A7265" s="31">
        <v>43690</v>
      </c>
      <c r="B7265">
        <v>121.19709</v>
      </c>
    </row>
    <row r="7266" spans="1:2">
      <c r="A7266" s="31">
        <v>43691</v>
      </c>
      <c r="B7266">
        <v>120.153572</v>
      </c>
    </row>
    <row r="7267" spans="1:2">
      <c r="A7267" s="31">
        <v>43693</v>
      </c>
      <c r="B7267">
        <v>120.6008</v>
      </c>
    </row>
    <row r="7268" spans="1:2">
      <c r="A7268" s="31">
        <v>43696</v>
      </c>
      <c r="B7268">
        <v>120.054199</v>
      </c>
    </row>
    <row r="7269" spans="1:2">
      <c r="A7269" s="31">
        <v>43697</v>
      </c>
      <c r="B7269">
        <v>123.085365</v>
      </c>
    </row>
    <row r="7270" spans="1:2">
      <c r="A7270" s="31">
        <v>43698</v>
      </c>
      <c r="B7270">
        <v>111.706055</v>
      </c>
    </row>
    <row r="7271" spans="1:2">
      <c r="A7271" s="31">
        <v>43699</v>
      </c>
      <c r="B7271">
        <v>107.035072</v>
      </c>
    </row>
    <row r="7272" spans="1:2">
      <c r="A7272" s="31">
        <v>43700</v>
      </c>
      <c r="B7272">
        <v>110.364395</v>
      </c>
    </row>
    <row r="7273" spans="1:2">
      <c r="A7273" s="31">
        <v>43703</v>
      </c>
      <c r="B7273">
        <v>109.867477</v>
      </c>
    </row>
    <row r="7274" spans="1:2">
      <c r="A7274" s="31">
        <v>43704</v>
      </c>
      <c r="B7274">
        <v>119.606972</v>
      </c>
    </row>
    <row r="7275" spans="1:2">
      <c r="A7275" s="31">
        <v>43705</v>
      </c>
      <c r="B7275">
        <v>115.63166</v>
      </c>
    </row>
    <row r="7276" spans="1:2">
      <c r="A7276" s="31">
        <v>43706</v>
      </c>
      <c r="B7276">
        <v>113.59433</v>
      </c>
    </row>
    <row r="7277" spans="1:2">
      <c r="A7277" s="31">
        <v>43707</v>
      </c>
      <c r="B7277">
        <v>115.979507</v>
      </c>
    </row>
    <row r="7278" spans="1:2">
      <c r="A7278" s="31">
        <v>43711</v>
      </c>
      <c r="B7278">
        <v>111.954514</v>
      </c>
    </row>
    <row r="7279" spans="1:2">
      <c r="A7279" s="31">
        <v>43712</v>
      </c>
      <c r="B7279">
        <v>108.823959</v>
      </c>
    </row>
    <row r="7280" spans="1:2">
      <c r="A7280" s="31">
        <v>43713</v>
      </c>
      <c r="B7280">
        <v>117.321175</v>
      </c>
    </row>
    <row r="7281" spans="1:2">
      <c r="A7281" s="31">
        <v>43714</v>
      </c>
      <c r="B7281">
        <v>120.501419</v>
      </c>
    </row>
    <row r="7282" spans="1:2">
      <c r="A7282" s="31">
        <v>43717</v>
      </c>
      <c r="B7282">
        <v>121.1474</v>
      </c>
    </row>
    <row r="7283" spans="1:2">
      <c r="A7283" s="31">
        <v>43719</v>
      </c>
      <c r="B7283">
        <v>133.520554</v>
      </c>
    </row>
    <row r="7284" spans="1:2">
      <c r="A7284" s="31">
        <v>43720</v>
      </c>
      <c r="B7284">
        <v>127.160042</v>
      </c>
    </row>
    <row r="7285" spans="1:2">
      <c r="A7285" s="31">
        <v>43721</v>
      </c>
      <c r="B7285">
        <v>128.750183</v>
      </c>
    </row>
    <row r="7286" spans="1:2">
      <c r="A7286" s="31">
        <v>43724</v>
      </c>
      <c r="B7286">
        <v>127.806038</v>
      </c>
    </row>
    <row r="7287" spans="1:2">
      <c r="A7287" s="31">
        <v>43725</v>
      </c>
      <c r="B7287">
        <v>121.24678</v>
      </c>
    </row>
    <row r="7288" spans="1:2">
      <c r="A7288" s="31">
        <v>43726</v>
      </c>
      <c r="B7288">
        <v>120.998329</v>
      </c>
    </row>
    <row r="7289" spans="1:2">
      <c r="A7289" s="31">
        <v>43727</v>
      </c>
      <c r="B7289">
        <v>123.433205</v>
      </c>
    </row>
    <row r="7290" spans="1:2">
      <c r="A7290" s="31">
        <v>43728</v>
      </c>
      <c r="B7290">
        <v>132.427322</v>
      </c>
    </row>
    <row r="7291" spans="1:2">
      <c r="A7291" s="31">
        <v>43731</v>
      </c>
      <c r="B7291">
        <v>127.110367</v>
      </c>
    </row>
    <row r="7292" spans="1:2">
      <c r="A7292" s="31">
        <v>43732</v>
      </c>
      <c r="B7292">
        <v>130.091827</v>
      </c>
    </row>
    <row r="7293" spans="1:2">
      <c r="A7293" s="31">
        <v>43733</v>
      </c>
      <c r="B7293">
        <v>122.290306</v>
      </c>
    </row>
    <row r="7294" spans="1:2">
      <c r="A7294" s="31">
        <v>43734</v>
      </c>
      <c r="B7294">
        <v>123.731346</v>
      </c>
    </row>
    <row r="7295" spans="1:2">
      <c r="A7295" s="31">
        <v>43735</v>
      </c>
      <c r="B7295">
        <v>119.159752</v>
      </c>
    </row>
    <row r="7296" spans="1:2">
      <c r="A7296" s="31">
        <v>43738</v>
      </c>
      <c r="B7296">
        <v>116.724869</v>
      </c>
    </row>
    <row r="7297" spans="1:2">
      <c r="A7297" s="31">
        <v>43739</v>
      </c>
      <c r="B7297">
        <v>114.588158</v>
      </c>
    </row>
    <row r="7298" spans="1:2">
      <c r="A7298" s="31">
        <v>43741</v>
      </c>
      <c r="B7298">
        <v>121.644318</v>
      </c>
    </row>
    <row r="7299" spans="1:2">
      <c r="A7299" s="31">
        <v>43742</v>
      </c>
      <c r="B7299">
        <v>118.911293</v>
      </c>
    </row>
    <row r="7300" spans="1:2">
      <c r="A7300" s="31">
        <v>43745</v>
      </c>
      <c r="B7300">
        <v>116.774567</v>
      </c>
    </row>
    <row r="7301" spans="1:2">
      <c r="A7301" s="31">
        <v>43747</v>
      </c>
      <c r="B7301">
        <v>120.153572</v>
      </c>
    </row>
    <row r="7302" spans="1:2">
      <c r="A7302" s="31">
        <v>43748</v>
      </c>
      <c r="B7302">
        <v>116.078896</v>
      </c>
    </row>
    <row r="7303" spans="1:2">
      <c r="A7303" s="31">
        <v>43749</v>
      </c>
      <c r="B7303">
        <v>120.551117</v>
      </c>
    </row>
    <row r="7304" spans="1:2">
      <c r="A7304" s="31">
        <v>43752</v>
      </c>
      <c r="B7304">
        <v>127.060669</v>
      </c>
    </row>
    <row r="7305" spans="1:2">
      <c r="A7305" s="31">
        <v>43753</v>
      </c>
      <c r="B7305">
        <v>126.166222</v>
      </c>
    </row>
    <row r="7306" spans="1:2">
      <c r="A7306" s="31">
        <v>43754</v>
      </c>
      <c r="B7306">
        <v>125.073021</v>
      </c>
    </row>
    <row r="7307" spans="1:2">
      <c r="A7307" s="31">
        <v>43755</v>
      </c>
      <c r="B7307">
        <v>138.638748</v>
      </c>
    </row>
    <row r="7308" spans="1:2">
      <c r="A7308" s="31">
        <v>43756</v>
      </c>
      <c r="B7308">
        <v>136.005096</v>
      </c>
    </row>
    <row r="7309" spans="1:2">
      <c r="A7309" s="31">
        <v>43760</v>
      </c>
      <c r="B7309">
        <v>130.936584</v>
      </c>
    </row>
    <row r="7310" spans="1:2">
      <c r="A7310" s="31">
        <v>43761</v>
      </c>
      <c r="B7310">
        <v>131.831039</v>
      </c>
    </row>
    <row r="7311" spans="1:2">
      <c r="A7311" s="31">
        <v>43762</v>
      </c>
      <c r="B7311">
        <v>132.675797</v>
      </c>
    </row>
    <row r="7312" spans="1:2">
      <c r="A7312" s="31">
        <v>43763</v>
      </c>
      <c r="B7312">
        <v>126.066841</v>
      </c>
    </row>
    <row r="7313" spans="1:2">
      <c r="A7313" s="31">
        <v>43765</v>
      </c>
      <c r="B7313">
        <v>146.788116</v>
      </c>
    </row>
    <row r="7314" spans="1:2">
      <c r="A7314" s="31">
        <v>43767</v>
      </c>
      <c r="B7314">
        <v>171.385315</v>
      </c>
    </row>
    <row r="7315" spans="1:2">
      <c r="A7315" s="31">
        <v>43768</v>
      </c>
      <c r="B7315">
        <v>170.838715</v>
      </c>
    </row>
    <row r="7316" spans="1:2">
      <c r="A7316" s="31">
        <v>43769</v>
      </c>
      <c r="B7316">
        <v>176.602905</v>
      </c>
    </row>
    <row r="7317" spans="1:2">
      <c r="A7317" s="31">
        <v>43770</v>
      </c>
      <c r="B7317">
        <v>173.969269</v>
      </c>
    </row>
    <row r="7318" spans="1:2">
      <c r="A7318" s="31">
        <v>43773</v>
      </c>
      <c r="B7318">
        <v>171.136841</v>
      </c>
    </row>
    <row r="7319" spans="1:2">
      <c r="A7319" s="31">
        <v>43774</v>
      </c>
      <c r="B7319">
        <v>170.938095</v>
      </c>
    </row>
    <row r="7320" spans="1:2">
      <c r="A7320" s="31">
        <v>43775</v>
      </c>
      <c r="B7320">
        <v>173.422653</v>
      </c>
    </row>
    <row r="7321" spans="1:2">
      <c r="A7321" s="31">
        <v>43776</v>
      </c>
      <c r="B7321">
        <v>170.441177</v>
      </c>
    </row>
    <row r="7322" spans="1:2">
      <c r="A7322" s="31">
        <v>43777</v>
      </c>
      <c r="B7322">
        <v>168.006317</v>
      </c>
    </row>
    <row r="7323" spans="1:2">
      <c r="A7323" s="31">
        <v>43780</v>
      </c>
      <c r="B7323">
        <v>170.938095</v>
      </c>
    </row>
    <row r="7324" spans="1:2">
      <c r="A7324" s="31">
        <v>43782</v>
      </c>
      <c r="B7324">
        <v>169.546738</v>
      </c>
    </row>
    <row r="7325" spans="1:2">
      <c r="A7325" s="31">
        <v>43783</v>
      </c>
      <c r="B7325">
        <v>166.018646</v>
      </c>
    </row>
    <row r="7326" spans="1:2">
      <c r="A7326" s="31">
        <v>43784</v>
      </c>
      <c r="B7326">
        <v>167.509399</v>
      </c>
    </row>
    <row r="7327" spans="1:2">
      <c r="A7327" s="31">
        <v>43787</v>
      </c>
      <c r="B7327">
        <v>169.04982</v>
      </c>
    </row>
    <row r="7328" spans="1:2">
      <c r="A7328" s="31">
        <v>43788</v>
      </c>
      <c r="B7328">
        <v>166.71434</v>
      </c>
    </row>
    <row r="7329" spans="1:2">
      <c r="A7329" s="31">
        <v>43789</v>
      </c>
      <c r="B7329">
        <v>166.366486</v>
      </c>
    </row>
    <row r="7330" spans="1:2">
      <c r="A7330" s="31">
        <v>43790</v>
      </c>
      <c r="B7330">
        <v>163.136551</v>
      </c>
    </row>
    <row r="7331" spans="1:2">
      <c r="A7331" s="31">
        <v>43791</v>
      </c>
      <c r="B7331">
        <v>161.347672</v>
      </c>
    </row>
    <row r="7332" spans="1:2">
      <c r="A7332" s="31">
        <v>43794</v>
      </c>
      <c r="B7332">
        <v>165.074524</v>
      </c>
    </row>
    <row r="7333" spans="1:2">
      <c r="A7333" s="31">
        <v>43795</v>
      </c>
      <c r="B7333">
        <v>162.391174</v>
      </c>
    </row>
    <row r="7334" spans="1:2">
      <c r="A7334" s="31">
        <v>43796</v>
      </c>
      <c r="B7334">
        <v>164.875748</v>
      </c>
    </row>
    <row r="7335" spans="1:2">
      <c r="A7335" s="31">
        <v>43797</v>
      </c>
      <c r="B7335">
        <v>163.782547</v>
      </c>
    </row>
    <row r="7336" spans="1:2">
      <c r="A7336" s="31">
        <v>43798</v>
      </c>
      <c r="B7336">
        <v>160.502914</v>
      </c>
    </row>
    <row r="7337" spans="1:2">
      <c r="A7337" s="31">
        <v>43801</v>
      </c>
      <c r="B7337">
        <v>160.055695</v>
      </c>
    </row>
    <row r="7338" spans="1:2">
      <c r="A7338" s="31">
        <v>43802</v>
      </c>
      <c r="B7338">
        <v>157.223282</v>
      </c>
    </row>
    <row r="7339" spans="1:2">
      <c r="A7339" s="31">
        <v>43803</v>
      </c>
      <c r="B7339">
        <v>168.354141</v>
      </c>
    </row>
    <row r="7340" spans="1:2">
      <c r="A7340" s="31">
        <v>43804</v>
      </c>
      <c r="B7340">
        <v>165.074524</v>
      </c>
    </row>
    <row r="7341" spans="1:2">
      <c r="A7341" s="31">
        <v>43805</v>
      </c>
      <c r="B7341">
        <v>160.502914</v>
      </c>
    </row>
    <row r="7342" spans="1:2">
      <c r="A7342" s="31">
        <v>43808</v>
      </c>
      <c r="B7342">
        <v>159.509094</v>
      </c>
    </row>
    <row r="7343" spans="1:2">
      <c r="A7343" s="31">
        <v>43809</v>
      </c>
      <c r="B7343">
        <v>158.714035</v>
      </c>
    </row>
    <row r="7344" spans="1:2">
      <c r="A7344" s="31">
        <v>43810</v>
      </c>
      <c r="B7344">
        <v>160.801071</v>
      </c>
    </row>
    <row r="7345" spans="1:2">
      <c r="A7345" s="31">
        <v>43811</v>
      </c>
      <c r="B7345">
        <v>172.279755</v>
      </c>
    </row>
    <row r="7346" spans="1:2">
      <c r="A7346" s="31">
        <v>43812</v>
      </c>
      <c r="B7346">
        <v>175.60907</v>
      </c>
    </row>
    <row r="7347" spans="1:2">
      <c r="A7347" s="31">
        <v>43815</v>
      </c>
      <c r="B7347">
        <v>173.869873</v>
      </c>
    </row>
    <row r="7348" spans="1:2">
      <c r="A7348" s="31">
        <v>43816</v>
      </c>
      <c r="B7348">
        <v>179.087448</v>
      </c>
    </row>
    <row r="7349" spans="1:2">
      <c r="A7349" s="31">
        <v>43817</v>
      </c>
      <c r="B7349">
        <v>173.72081</v>
      </c>
    </row>
    <row r="7350" spans="1:2">
      <c r="A7350" s="31">
        <v>43818</v>
      </c>
      <c r="B7350">
        <v>178.043945</v>
      </c>
    </row>
    <row r="7351" spans="1:2">
      <c r="A7351" s="31">
        <v>43819</v>
      </c>
      <c r="B7351">
        <v>174.863708</v>
      </c>
    </row>
    <row r="7352" spans="1:2">
      <c r="A7352" s="31">
        <v>43822</v>
      </c>
      <c r="B7352">
        <v>174.963104</v>
      </c>
    </row>
    <row r="7353" spans="1:2">
      <c r="A7353" s="31">
        <v>43823</v>
      </c>
      <c r="B7353">
        <v>174.416473</v>
      </c>
    </row>
    <row r="7354" spans="1:2">
      <c r="A7354" s="31">
        <v>43825</v>
      </c>
      <c r="B7354">
        <v>173.522049</v>
      </c>
    </row>
    <row r="7355" spans="1:2">
      <c r="A7355" s="31">
        <v>43826</v>
      </c>
      <c r="B7355">
        <v>175.062454</v>
      </c>
    </row>
    <row r="7356" spans="1:2">
      <c r="A7356" s="31">
        <v>43829</v>
      </c>
      <c r="B7356">
        <v>182.565857</v>
      </c>
    </row>
    <row r="7357" spans="1:2">
      <c r="A7357" s="31">
        <v>43830</v>
      </c>
      <c r="B7357">
        <v>184.006912</v>
      </c>
    </row>
    <row r="7358" spans="1:2">
      <c r="A7358" s="31">
        <v>43831</v>
      </c>
      <c r="B7358">
        <v>183.311218</v>
      </c>
    </row>
    <row r="7359" spans="1:2">
      <c r="A7359" s="31">
        <v>43832</v>
      </c>
      <c r="B7359">
        <v>192.553802</v>
      </c>
    </row>
    <row r="7360" spans="1:2">
      <c r="A7360" s="31">
        <v>43833</v>
      </c>
      <c r="B7360">
        <v>189.920181</v>
      </c>
    </row>
    <row r="7361" spans="1:2">
      <c r="A7361" s="31">
        <v>43836</v>
      </c>
      <c r="B7361">
        <v>184.503815</v>
      </c>
    </row>
    <row r="7362" spans="1:2">
      <c r="A7362" s="31">
        <v>43837</v>
      </c>
      <c r="B7362">
        <v>183.559677</v>
      </c>
    </row>
    <row r="7363" spans="1:2">
      <c r="A7363" s="31">
        <v>43838</v>
      </c>
      <c r="B7363">
        <v>181.422958</v>
      </c>
    </row>
    <row r="7364" spans="1:2">
      <c r="A7364" s="31">
        <v>43839</v>
      </c>
      <c r="B7364">
        <v>190.814621</v>
      </c>
    </row>
    <row r="7365" spans="1:2">
      <c r="A7365" s="31">
        <v>43840</v>
      </c>
      <c r="B7365">
        <v>195.137756</v>
      </c>
    </row>
    <row r="7366" spans="1:2">
      <c r="A7366" s="31">
        <v>43843</v>
      </c>
      <c r="B7366">
        <v>195.038376</v>
      </c>
    </row>
    <row r="7367" spans="1:2">
      <c r="A7367" s="31">
        <v>43844</v>
      </c>
      <c r="B7367">
        <v>194.640854</v>
      </c>
    </row>
    <row r="7368" spans="1:2">
      <c r="A7368" s="31">
        <v>43845</v>
      </c>
      <c r="B7368">
        <v>199.113068</v>
      </c>
    </row>
    <row r="7369" spans="1:2">
      <c r="A7369" s="31">
        <v>43846</v>
      </c>
      <c r="B7369">
        <v>196.330353</v>
      </c>
    </row>
    <row r="7370" spans="1:2">
      <c r="A7370" s="31">
        <v>43847</v>
      </c>
      <c r="B7370">
        <v>196.081909</v>
      </c>
    </row>
    <row r="7371" spans="1:2">
      <c r="A7371" s="31">
        <v>43850</v>
      </c>
      <c r="B7371">
        <v>193.796097</v>
      </c>
    </row>
    <row r="7372" spans="1:2">
      <c r="A7372" s="31">
        <v>43851</v>
      </c>
      <c r="B7372">
        <v>190.218307</v>
      </c>
    </row>
    <row r="7373" spans="1:2">
      <c r="A7373" s="31">
        <v>43852</v>
      </c>
      <c r="B7373">
        <v>184.454132</v>
      </c>
    </row>
    <row r="7374" spans="1:2">
      <c r="A7374" s="31">
        <v>43853</v>
      </c>
      <c r="B7374">
        <v>187.236832</v>
      </c>
    </row>
    <row r="7375" spans="1:2">
      <c r="A7375" s="31">
        <v>43854</v>
      </c>
      <c r="B7375">
        <v>185.348572</v>
      </c>
    </row>
    <row r="7376" spans="1:2">
      <c r="A7376" s="31">
        <v>43857</v>
      </c>
      <c r="B7376">
        <v>181.075104</v>
      </c>
    </row>
    <row r="7377" spans="1:2">
      <c r="A7377" s="31">
        <v>43858</v>
      </c>
      <c r="B7377">
        <v>175.012787</v>
      </c>
    </row>
    <row r="7378" spans="1:2">
      <c r="A7378" s="31">
        <v>43859</v>
      </c>
      <c r="B7378">
        <v>186.889008</v>
      </c>
    </row>
    <row r="7379" spans="1:2">
      <c r="A7379" s="31">
        <v>43860</v>
      </c>
      <c r="B7379">
        <v>185.05043</v>
      </c>
    </row>
    <row r="7380" spans="1:2">
      <c r="A7380" s="31">
        <v>43861</v>
      </c>
      <c r="B7380">
        <v>175.509705</v>
      </c>
    </row>
    <row r="7381" spans="1:2">
      <c r="A7381" s="31">
        <v>43864</v>
      </c>
      <c r="B7381">
        <v>162.838425</v>
      </c>
    </row>
    <row r="7382" spans="1:2">
      <c r="A7382" s="31">
        <v>43865</v>
      </c>
      <c r="B7382">
        <v>164.676987</v>
      </c>
    </row>
    <row r="7383" spans="1:2">
      <c r="A7383" s="31">
        <v>43866</v>
      </c>
      <c r="B7383">
        <v>182.615555</v>
      </c>
    </row>
    <row r="7384" spans="1:2">
      <c r="A7384" s="31">
        <v>43867</v>
      </c>
      <c r="B7384">
        <v>177.745804</v>
      </c>
    </row>
    <row r="7385" spans="1:2">
      <c r="A7385" s="31">
        <v>43868</v>
      </c>
      <c r="B7385">
        <v>172.528214</v>
      </c>
    </row>
    <row r="7386" spans="1:2">
      <c r="A7386" s="31">
        <v>43871</v>
      </c>
      <c r="B7386">
        <v>167.857224</v>
      </c>
    </row>
    <row r="7387" spans="1:2">
      <c r="A7387" s="31">
        <v>43872</v>
      </c>
      <c r="B7387">
        <v>168.701981</v>
      </c>
    </row>
    <row r="7388" spans="1:2">
      <c r="A7388" s="31">
        <v>43873</v>
      </c>
      <c r="B7388">
        <v>169.894577</v>
      </c>
    </row>
    <row r="7389" spans="1:2">
      <c r="A7389" s="31">
        <v>43874</v>
      </c>
      <c r="B7389">
        <v>168.453522</v>
      </c>
    </row>
    <row r="7390" spans="1:2">
      <c r="A7390" s="31">
        <v>43875</v>
      </c>
      <c r="B7390">
        <v>168.056</v>
      </c>
    </row>
    <row r="7391" spans="1:2">
      <c r="A7391" s="31">
        <v>43878</v>
      </c>
      <c r="B7391">
        <v>168.056</v>
      </c>
    </row>
    <row r="7392" spans="1:2">
      <c r="A7392" s="31">
        <v>43879</v>
      </c>
      <c r="B7392">
        <v>160.60231</v>
      </c>
    </row>
    <row r="7393" spans="1:2">
      <c r="A7393" s="31">
        <v>43880</v>
      </c>
      <c r="B7393">
        <v>157.074219</v>
      </c>
    </row>
    <row r="7394" spans="1:2">
      <c r="A7394" s="31">
        <v>43881</v>
      </c>
      <c r="B7394">
        <v>157.521439</v>
      </c>
    </row>
    <row r="7395" spans="1:2">
      <c r="A7395" s="31">
        <v>43885</v>
      </c>
      <c r="B7395">
        <v>149.719894</v>
      </c>
    </row>
    <row r="7396" spans="1:2">
      <c r="A7396" s="31">
        <v>43886</v>
      </c>
      <c r="B7396">
        <v>148.974518</v>
      </c>
    </row>
    <row r="7397" spans="1:2">
      <c r="A7397" s="31">
        <v>43887</v>
      </c>
      <c r="B7397">
        <v>143.657578</v>
      </c>
    </row>
    <row r="7398" spans="1:2">
      <c r="A7398" s="31">
        <v>43888</v>
      </c>
      <c r="B7398">
        <v>144.353241</v>
      </c>
    </row>
    <row r="7399" spans="1:2">
      <c r="A7399" s="31">
        <v>43889</v>
      </c>
      <c r="B7399">
        <v>128.15387</v>
      </c>
    </row>
    <row r="7400" spans="1:2">
      <c r="A7400" s="31">
        <v>43892</v>
      </c>
      <c r="B7400">
        <v>124.625801</v>
      </c>
    </row>
    <row r="7401" spans="1:2">
      <c r="A7401" s="31">
        <v>43893</v>
      </c>
      <c r="B7401">
        <v>129.545242</v>
      </c>
    </row>
    <row r="7402" spans="1:2">
      <c r="A7402" s="31">
        <v>43894</v>
      </c>
      <c r="B7402">
        <v>125.420853</v>
      </c>
    </row>
    <row r="7403" spans="1:2">
      <c r="A7403" s="31">
        <v>43895</v>
      </c>
      <c r="B7403">
        <v>124.973633</v>
      </c>
    </row>
    <row r="7404" spans="1:2">
      <c r="A7404" s="31">
        <v>43896</v>
      </c>
      <c r="B7404">
        <v>113.494942</v>
      </c>
    </row>
    <row r="7405" spans="1:2">
      <c r="A7405" s="31">
        <v>43899</v>
      </c>
      <c r="B7405">
        <v>105.047424</v>
      </c>
    </row>
    <row r="7406" spans="1:2">
      <c r="A7406" s="31">
        <v>43901</v>
      </c>
      <c r="B7406">
        <v>98.289406</v>
      </c>
    </row>
    <row r="7407" spans="1:2">
      <c r="A7407" s="31">
        <v>43902</v>
      </c>
      <c r="B7407">
        <v>87.456703</v>
      </c>
    </row>
    <row r="7408" spans="1:2">
      <c r="A7408" s="31">
        <v>43903</v>
      </c>
      <c r="B7408">
        <v>89.195892</v>
      </c>
    </row>
    <row r="7409" spans="1:2">
      <c r="A7409" s="31">
        <v>43906</v>
      </c>
      <c r="B7409">
        <v>82.437874</v>
      </c>
    </row>
    <row r="7410" spans="1:2">
      <c r="A7410" s="31">
        <v>43907</v>
      </c>
      <c r="B7410">
        <v>77.468742</v>
      </c>
    </row>
    <row r="7411" spans="1:2">
      <c r="A7411" s="31">
        <v>43908</v>
      </c>
      <c r="B7411">
        <v>75.033867</v>
      </c>
    </row>
    <row r="7412" spans="1:2">
      <c r="A7412" s="31">
        <v>43909</v>
      </c>
      <c r="B7412">
        <v>72.499611</v>
      </c>
    </row>
    <row r="7413" spans="1:2">
      <c r="A7413" s="31">
        <v>43910</v>
      </c>
      <c r="B7413">
        <v>76.822762</v>
      </c>
    </row>
    <row r="7414" spans="1:2">
      <c r="A7414" s="31">
        <v>43913</v>
      </c>
      <c r="B7414">
        <v>65.79129</v>
      </c>
    </row>
    <row r="7415" spans="1:2">
      <c r="A7415" s="31">
        <v>43914</v>
      </c>
      <c r="B7415">
        <v>68.126785</v>
      </c>
    </row>
    <row r="7416" spans="1:2">
      <c r="A7416" s="31">
        <v>43915</v>
      </c>
      <c r="B7416">
        <v>69.816284</v>
      </c>
    </row>
    <row r="7417" spans="1:2">
      <c r="A7417" s="31">
        <v>43916</v>
      </c>
      <c r="B7417">
        <v>70.362892</v>
      </c>
    </row>
    <row r="7418" spans="1:2">
      <c r="A7418" s="31">
        <v>43917</v>
      </c>
      <c r="B7418">
        <v>70.263504</v>
      </c>
    </row>
    <row r="7419" spans="1:2">
      <c r="A7419" s="31">
        <v>43920</v>
      </c>
      <c r="B7419">
        <v>67.729248</v>
      </c>
    </row>
    <row r="7420" spans="1:2">
      <c r="A7420" s="31">
        <v>43921</v>
      </c>
      <c r="B7420">
        <v>70.611343</v>
      </c>
    </row>
    <row r="7421" spans="1:2">
      <c r="A7421" s="31">
        <v>43922</v>
      </c>
      <c r="B7421">
        <v>67.530479</v>
      </c>
    </row>
    <row r="7422" spans="1:2">
      <c r="A7422" s="31">
        <v>43924</v>
      </c>
      <c r="B7422">
        <v>64.896851</v>
      </c>
    </row>
    <row r="7423" spans="1:2">
      <c r="A7423" s="31">
        <v>43928</v>
      </c>
      <c r="B7423">
        <v>66.834808</v>
      </c>
    </row>
    <row r="7424" spans="1:2">
      <c r="A7424" s="31">
        <v>43929</v>
      </c>
      <c r="B7424">
        <v>67.18264</v>
      </c>
    </row>
    <row r="7425" spans="1:2">
      <c r="A7425" s="31">
        <v>43930</v>
      </c>
      <c r="B7425">
        <v>74.139427</v>
      </c>
    </row>
    <row r="7426" spans="1:2">
      <c r="A7426" s="31">
        <v>43934</v>
      </c>
      <c r="B7426">
        <v>73.791588</v>
      </c>
    </row>
    <row r="7427" spans="1:2">
      <c r="A7427" s="31">
        <v>43936</v>
      </c>
      <c r="B7427">
        <v>72.449928</v>
      </c>
    </row>
    <row r="7428" spans="1:2">
      <c r="A7428" s="31">
        <v>43937</v>
      </c>
      <c r="B7428">
        <v>74.189117</v>
      </c>
    </row>
    <row r="7429" spans="1:2">
      <c r="A7429" s="31">
        <v>43938</v>
      </c>
      <c r="B7429">
        <v>76.375534</v>
      </c>
    </row>
    <row r="7430" spans="1:2">
      <c r="A7430" s="31">
        <v>43941</v>
      </c>
      <c r="B7430">
        <v>79.953308</v>
      </c>
    </row>
    <row r="7431" spans="1:2">
      <c r="A7431" s="31">
        <v>43942</v>
      </c>
      <c r="B7431">
        <v>74.189117</v>
      </c>
    </row>
    <row r="7432" spans="1:2">
      <c r="A7432" s="31">
        <v>43943</v>
      </c>
      <c r="B7432">
        <v>75.431404</v>
      </c>
    </row>
    <row r="7433" spans="1:2">
      <c r="A7433" s="31">
        <v>43944</v>
      </c>
      <c r="B7433">
        <v>75.182945</v>
      </c>
    </row>
    <row r="7434" spans="1:2">
      <c r="A7434" s="31">
        <v>43945</v>
      </c>
      <c r="B7434">
        <v>73.741898</v>
      </c>
    </row>
    <row r="7435" spans="1:2">
      <c r="A7435" s="31">
        <v>43948</v>
      </c>
      <c r="B7435">
        <v>74.785416</v>
      </c>
    </row>
    <row r="7436" spans="1:2">
      <c r="A7436" s="31">
        <v>43949</v>
      </c>
      <c r="B7436">
        <v>76.474922</v>
      </c>
    </row>
    <row r="7437" spans="1:2">
      <c r="A7437" s="31">
        <v>43950</v>
      </c>
      <c r="B7437">
        <v>77.667511</v>
      </c>
    </row>
    <row r="7438" spans="1:2">
      <c r="A7438" s="31">
        <v>43951</v>
      </c>
      <c r="B7438">
        <v>92.674286</v>
      </c>
    </row>
    <row r="7439" spans="1:2">
      <c r="A7439" s="31">
        <v>43955</v>
      </c>
      <c r="B7439">
        <v>83.382011</v>
      </c>
    </row>
    <row r="7440" spans="1:2">
      <c r="A7440" s="31">
        <v>43956</v>
      </c>
      <c r="B7440">
        <v>80.400536</v>
      </c>
    </row>
    <row r="7441" spans="1:2">
      <c r="A7441" s="31">
        <v>43957</v>
      </c>
      <c r="B7441">
        <v>82.686325</v>
      </c>
    </row>
    <row r="7442" spans="1:2">
      <c r="A7442" s="31">
        <v>43958</v>
      </c>
      <c r="B7442">
        <v>81.990662</v>
      </c>
    </row>
    <row r="7443" spans="1:2">
      <c r="A7443" s="31">
        <v>43959</v>
      </c>
      <c r="B7443">
        <v>80.549606</v>
      </c>
    </row>
    <row r="7444" spans="1:2">
      <c r="A7444" s="31">
        <v>43962</v>
      </c>
      <c r="B7444">
        <v>85.56842</v>
      </c>
    </row>
    <row r="7445" spans="1:2">
      <c r="A7445" s="31">
        <v>43963</v>
      </c>
      <c r="B7445">
        <v>85.667809</v>
      </c>
    </row>
    <row r="7446" spans="1:2">
      <c r="A7446" s="31">
        <v>43964</v>
      </c>
      <c r="B7446">
        <v>86.661629</v>
      </c>
    </row>
    <row r="7447" spans="1:2">
      <c r="A7447" s="31">
        <v>43965</v>
      </c>
      <c r="B7447">
        <v>83.282631</v>
      </c>
    </row>
    <row r="7448" spans="1:2">
      <c r="A7448" s="31">
        <v>43966</v>
      </c>
      <c r="B7448">
        <v>83.829231</v>
      </c>
    </row>
    <row r="7449" spans="1:2">
      <c r="A7449" s="31">
        <v>43969</v>
      </c>
      <c r="B7449">
        <v>80.152077</v>
      </c>
    </row>
    <row r="7450" spans="1:2">
      <c r="A7450" s="31">
        <v>43970</v>
      </c>
      <c r="B7450">
        <v>81.294983</v>
      </c>
    </row>
    <row r="7451" spans="1:2">
      <c r="A7451" s="31">
        <v>43971</v>
      </c>
      <c r="B7451">
        <v>82.934792</v>
      </c>
    </row>
    <row r="7452" spans="1:2">
      <c r="A7452" s="31">
        <v>43972</v>
      </c>
      <c r="B7452">
        <v>83.580772</v>
      </c>
    </row>
    <row r="7453" spans="1:2">
      <c r="A7453" s="31">
        <v>43973</v>
      </c>
      <c r="B7453">
        <v>82.288803</v>
      </c>
    </row>
    <row r="7454" spans="1:2">
      <c r="A7454" s="31">
        <v>43977</v>
      </c>
      <c r="B7454">
        <v>82.586945</v>
      </c>
    </row>
    <row r="7455" spans="1:2">
      <c r="A7455" s="31">
        <v>43978</v>
      </c>
      <c r="B7455">
        <v>84.028</v>
      </c>
    </row>
    <row r="7456" spans="1:2">
      <c r="A7456" s="31">
        <v>43979</v>
      </c>
      <c r="B7456">
        <v>86.462875</v>
      </c>
    </row>
    <row r="7457" spans="1:2">
      <c r="A7457" s="31">
        <v>43980</v>
      </c>
      <c r="B7457">
        <v>86.462875</v>
      </c>
    </row>
    <row r="7458" spans="1:2">
      <c r="A7458" s="31">
        <v>43983</v>
      </c>
      <c r="B7458">
        <v>88.997131</v>
      </c>
    </row>
    <row r="7459" spans="1:2">
      <c r="A7459" s="31">
        <v>43984</v>
      </c>
      <c r="B7459">
        <v>95.904221</v>
      </c>
    </row>
    <row r="7460" spans="1:2">
      <c r="A7460" s="31">
        <v>43985</v>
      </c>
      <c r="B7460">
        <v>98.140327</v>
      </c>
    </row>
    <row r="7461" spans="1:2">
      <c r="A7461" s="31">
        <v>43986</v>
      </c>
      <c r="B7461">
        <v>97.891876</v>
      </c>
    </row>
    <row r="7462" spans="1:2">
      <c r="A7462" s="31">
        <v>43987</v>
      </c>
      <c r="B7462">
        <v>110.066246</v>
      </c>
    </row>
    <row r="7463" spans="1:2">
      <c r="A7463" s="31">
        <v>43990</v>
      </c>
      <c r="B7463">
        <v>114.737221</v>
      </c>
    </row>
    <row r="7464" spans="1:2">
      <c r="A7464" s="31">
        <v>43991</v>
      </c>
      <c r="B7464">
        <v>110.761917</v>
      </c>
    </row>
    <row r="7465" spans="1:2">
      <c r="A7465" s="31">
        <v>43992</v>
      </c>
      <c r="B7465">
        <v>110.712227</v>
      </c>
    </row>
    <row r="7466" spans="1:2">
      <c r="A7466" s="31">
        <v>43993</v>
      </c>
      <c r="B7466">
        <v>105.494644</v>
      </c>
    </row>
    <row r="7467" spans="1:2">
      <c r="A7467" s="31">
        <v>43994</v>
      </c>
      <c r="B7467">
        <v>104.649887</v>
      </c>
    </row>
    <row r="7468" spans="1:2">
      <c r="A7468" s="31">
        <v>43997</v>
      </c>
      <c r="B7468">
        <v>99.879524</v>
      </c>
    </row>
    <row r="7469" spans="1:2">
      <c r="A7469" s="31">
        <v>43998</v>
      </c>
      <c r="B7469">
        <v>94.165024</v>
      </c>
    </row>
    <row r="7470" spans="1:2">
      <c r="A7470" s="31">
        <v>43999</v>
      </c>
      <c r="B7470">
        <v>94.811012</v>
      </c>
    </row>
    <row r="7471" spans="1:2">
      <c r="A7471" s="31">
        <v>44000</v>
      </c>
      <c r="B7471">
        <v>95.755142</v>
      </c>
    </row>
    <row r="7472" spans="1:2">
      <c r="A7472" s="31">
        <v>44001</v>
      </c>
      <c r="B7472">
        <v>101.86718</v>
      </c>
    </row>
    <row r="7473" spans="1:2">
      <c r="A7473" s="31">
        <v>44004</v>
      </c>
      <c r="B7473">
        <v>102.016258</v>
      </c>
    </row>
    <row r="7474" spans="1:2">
      <c r="A7474" s="31">
        <v>44005</v>
      </c>
      <c r="B7474">
        <v>103.755447</v>
      </c>
    </row>
    <row r="7475" spans="1:2">
      <c r="A7475" s="31">
        <v>44006</v>
      </c>
      <c r="B7475">
        <v>104.152977</v>
      </c>
    </row>
    <row r="7476" spans="1:2">
      <c r="A7476" s="31">
        <v>44007</v>
      </c>
      <c r="B7476">
        <v>103.159149</v>
      </c>
    </row>
    <row r="7477" spans="1:2">
      <c r="A7477" s="31">
        <v>44008</v>
      </c>
      <c r="B7477">
        <v>100.773972</v>
      </c>
    </row>
    <row r="7478" spans="1:2">
      <c r="A7478" s="31">
        <v>44011</v>
      </c>
      <c r="B7478">
        <v>98.836006</v>
      </c>
    </row>
    <row r="7479" spans="1:2">
      <c r="A7479" s="31">
        <v>44012</v>
      </c>
      <c r="B7479">
        <v>97.64341</v>
      </c>
    </row>
    <row r="7480" spans="1:2">
      <c r="A7480" s="31">
        <v>44013</v>
      </c>
      <c r="B7480">
        <v>100.127975</v>
      </c>
    </row>
    <row r="7481" spans="1:2">
      <c r="A7481" s="31">
        <v>44014</v>
      </c>
      <c r="B7481">
        <v>100.92305</v>
      </c>
    </row>
    <row r="7482" spans="1:2">
      <c r="A7482" s="31">
        <v>44015</v>
      </c>
      <c r="B7482">
        <v>102.81131</v>
      </c>
    </row>
    <row r="7483" spans="1:2">
      <c r="A7483" s="31">
        <v>44018</v>
      </c>
      <c r="B7483">
        <v>108.327049</v>
      </c>
    </row>
    <row r="7484" spans="1:2">
      <c r="A7484" s="31">
        <v>44019</v>
      </c>
      <c r="B7484">
        <v>108.37674</v>
      </c>
    </row>
    <row r="7485" spans="1:2">
      <c r="A7485" s="31">
        <v>44020</v>
      </c>
      <c r="B7485">
        <v>104.699577</v>
      </c>
    </row>
    <row r="7486" spans="1:2">
      <c r="A7486" s="31">
        <v>44021</v>
      </c>
      <c r="B7486">
        <v>106.289696</v>
      </c>
    </row>
    <row r="7487" spans="1:2">
      <c r="A7487" s="31">
        <v>44022</v>
      </c>
      <c r="B7487">
        <v>106.935692</v>
      </c>
    </row>
    <row r="7488" spans="1:2">
      <c r="A7488" s="31">
        <v>44025</v>
      </c>
      <c r="B7488">
        <v>107.333221</v>
      </c>
    </row>
    <row r="7489" spans="1:2">
      <c r="A7489" s="31">
        <v>44026</v>
      </c>
      <c r="B7489">
        <v>104.500816</v>
      </c>
    </row>
    <row r="7490" spans="1:2">
      <c r="A7490" s="31">
        <v>44027</v>
      </c>
      <c r="B7490">
        <v>102.562859</v>
      </c>
    </row>
    <row r="7491" spans="1:2">
      <c r="A7491" s="31">
        <v>44028</v>
      </c>
      <c r="B7491">
        <v>102.314392</v>
      </c>
    </row>
    <row r="7492" spans="1:2">
      <c r="A7492" s="31">
        <v>44029</v>
      </c>
      <c r="B7492">
        <v>105.743095</v>
      </c>
    </row>
    <row r="7493" spans="1:2">
      <c r="A7493" s="31">
        <v>44032</v>
      </c>
      <c r="B7493">
        <v>104.401436</v>
      </c>
    </row>
    <row r="7494" spans="1:2">
      <c r="A7494" s="31">
        <v>44033</v>
      </c>
      <c r="B7494">
        <v>107.780441</v>
      </c>
    </row>
    <row r="7495" spans="1:2">
      <c r="A7495" s="31">
        <v>44034</v>
      </c>
      <c r="B7495">
        <v>104.500816</v>
      </c>
    </row>
    <row r="7496" spans="1:2">
      <c r="A7496" s="31">
        <v>44035</v>
      </c>
      <c r="B7496">
        <v>105.395264</v>
      </c>
    </row>
    <row r="7497" spans="1:2">
      <c r="A7497" s="31">
        <v>44036</v>
      </c>
      <c r="B7497">
        <v>103.109459</v>
      </c>
    </row>
    <row r="7498" spans="1:2">
      <c r="A7498" s="31">
        <v>44039</v>
      </c>
      <c r="B7498">
        <v>101.072105</v>
      </c>
    </row>
    <row r="7499" spans="1:2">
      <c r="A7499" s="31">
        <v>44040</v>
      </c>
      <c r="B7499">
        <v>105.792786</v>
      </c>
    </row>
    <row r="7500" spans="1:2">
      <c r="A7500" s="31">
        <v>44041</v>
      </c>
      <c r="B7500">
        <v>105.097107</v>
      </c>
    </row>
    <row r="7501" spans="1:2">
      <c r="A7501" s="31">
        <v>44042</v>
      </c>
      <c r="B7501">
        <v>103.010078</v>
      </c>
    </row>
    <row r="7502" spans="1:2">
      <c r="A7502" s="31">
        <v>44043</v>
      </c>
      <c r="B7502">
        <v>104.003906</v>
      </c>
    </row>
    <row r="7503" spans="1:2">
      <c r="A7503" s="31">
        <v>44046</v>
      </c>
      <c r="B7503">
        <v>112.352043</v>
      </c>
    </row>
    <row r="7504" spans="1:2">
      <c r="A7504" s="31">
        <v>44047</v>
      </c>
      <c r="B7504">
        <v>110.761917</v>
      </c>
    </row>
    <row r="7505" spans="1:2">
      <c r="A7505" s="31">
        <v>44048</v>
      </c>
      <c r="B7505">
        <v>114.687531</v>
      </c>
    </row>
    <row r="7506" spans="1:2">
      <c r="A7506" s="31">
        <v>44049</v>
      </c>
      <c r="B7506">
        <v>116.078896</v>
      </c>
    </row>
    <row r="7507" spans="1:2">
      <c r="A7507" s="31">
        <v>44050</v>
      </c>
      <c r="B7507">
        <v>118.364685</v>
      </c>
    </row>
    <row r="7508" spans="1:2">
      <c r="A7508" s="31">
        <v>44053</v>
      </c>
      <c r="B7508">
        <v>123.085365</v>
      </c>
    </row>
    <row r="7509" spans="1:2">
      <c r="A7509" s="31">
        <v>44054</v>
      </c>
      <c r="B7509">
        <v>121.544937</v>
      </c>
    </row>
    <row r="7510" spans="1:2">
      <c r="A7510" s="31">
        <v>44055</v>
      </c>
      <c r="B7510">
        <v>124.576103</v>
      </c>
    </row>
    <row r="7511" spans="1:2">
      <c r="A7511" s="31">
        <v>44056</v>
      </c>
      <c r="B7511">
        <v>130.340286</v>
      </c>
    </row>
    <row r="7512" spans="1:2">
      <c r="A7512" s="31">
        <v>44057</v>
      </c>
      <c r="B7512">
        <v>123.830734</v>
      </c>
    </row>
    <row r="7513" spans="1:2">
      <c r="A7513" s="31">
        <v>44060</v>
      </c>
      <c r="B7513">
        <v>122.787216</v>
      </c>
    </row>
    <row r="7514" spans="1:2">
      <c r="A7514" s="31">
        <v>44061</v>
      </c>
      <c r="B7514">
        <v>124.824554</v>
      </c>
    </row>
    <row r="7515" spans="1:2">
      <c r="A7515" s="31">
        <v>44062</v>
      </c>
      <c r="B7515">
        <v>124.377342</v>
      </c>
    </row>
    <row r="7516" spans="1:2">
      <c r="A7516" s="31">
        <v>44063</v>
      </c>
      <c r="B7516">
        <v>120.948639</v>
      </c>
    </row>
    <row r="7517" spans="1:2">
      <c r="A7517" s="31">
        <v>44064</v>
      </c>
      <c r="B7517">
        <v>120.153572</v>
      </c>
    </row>
    <row r="7518" spans="1:2">
      <c r="A7518" s="31">
        <v>44067</v>
      </c>
      <c r="B7518">
        <v>120.451721</v>
      </c>
    </row>
    <row r="7519" spans="1:2">
      <c r="A7519" s="31">
        <v>44068</v>
      </c>
      <c r="B7519">
        <v>126.3153</v>
      </c>
    </row>
    <row r="7520" spans="1:2">
      <c r="A7520" s="31">
        <v>44069</v>
      </c>
      <c r="B7520">
        <v>137.048615</v>
      </c>
    </row>
    <row r="7521" spans="1:2">
      <c r="A7521" s="31">
        <v>44070</v>
      </c>
      <c r="B7521">
        <v>143.359421</v>
      </c>
    </row>
    <row r="7522" spans="1:2">
      <c r="A7522" s="31">
        <v>44071</v>
      </c>
      <c r="B7522">
        <v>141.918381</v>
      </c>
    </row>
    <row r="7523" spans="1:2">
      <c r="A7523" s="31">
        <v>44074</v>
      </c>
      <c r="B7523">
        <v>142.315887</v>
      </c>
    </row>
    <row r="7524" spans="1:2">
      <c r="A7524" s="31">
        <v>44075</v>
      </c>
      <c r="B7524">
        <v>142.912201</v>
      </c>
    </row>
    <row r="7525" spans="1:2">
      <c r="A7525" s="31">
        <v>44076</v>
      </c>
      <c r="B7525">
        <v>149.37207</v>
      </c>
    </row>
    <row r="7526" spans="1:2">
      <c r="A7526" s="31">
        <v>44077</v>
      </c>
      <c r="B7526">
        <v>150.912506</v>
      </c>
    </row>
    <row r="7527" spans="1:2">
      <c r="A7527" s="31">
        <v>44078</v>
      </c>
      <c r="B7527">
        <v>146.887512</v>
      </c>
    </row>
    <row r="7528" spans="1:2">
      <c r="A7528" s="31">
        <v>44081</v>
      </c>
      <c r="B7528">
        <v>148.477615</v>
      </c>
    </row>
    <row r="7529" spans="1:2">
      <c r="A7529" s="31">
        <v>44082</v>
      </c>
      <c r="B7529">
        <v>141.421463</v>
      </c>
    </row>
    <row r="7530" spans="1:2">
      <c r="A7530" s="31">
        <v>44083</v>
      </c>
      <c r="B7530">
        <v>139.235046</v>
      </c>
    </row>
    <row r="7531" spans="1:2">
      <c r="A7531" s="31">
        <v>44084</v>
      </c>
      <c r="B7531">
        <v>142.415283</v>
      </c>
    </row>
    <row r="7532" spans="1:2">
      <c r="A7532" s="31">
        <v>44085</v>
      </c>
      <c r="B7532">
        <v>143.409103</v>
      </c>
    </row>
    <row r="7533" spans="1:2">
      <c r="A7533" s="31">
        <v>44088</v>
      </c>
      <c r="B7533">
        <v>147.632874</v>
      </c>
    </row>
    <row r="7534" spans="1:2">
      <c r="A7534" s="31">
        <v>44089</v>
      </c>
      <c r="B7534">
        <v>147.483795</v>
      </c>
    </row>
    <row r="7535" spans="1:2">
      <c r="A7535" s="31">
        <v>44090</v>
      </c>
      <c r="B7535">
        <v>150.514969</v>
      </c>
    </row>
    <row r="7536" spans="1:2">
      <c r="A7536" s="31">
        <v>44091</v>
      </c>
      <c r="B7536">
        <v>146.738419</v>
      </c>
    </row>
    <row r="7537" spans="1:2">
      <c r="A7537" s="31">
        <v>44092</v>
      </c>
      <c r="B7537">
        <v>146.986862</v>
      </c>
    </row>
    <row r="7538" spans="1:2">
      <c r="A7538" s="31">
        <v>44095</v>
      </c>
      <c r="B7538">
        <v>136.601395</v>
      </c>
    </row>
    <row r="7539" spans="1:2">
      <c r="A7539" s="31">
        <v>44096</v>
      </c>
      <c r="B7539">
        <v>132.278259</v>
      </c>
    </row>
    <row r="7540" spans="1:2">
      <c r="A7540" s="31">
        <v>44097</v>
      </c>
      <c r="B7540">
        <v>130.588745</v>
      </c>
    </row>
    <row r="7541" spans="1:2">
      <c r="A7541" s="31">
        <v>44098</v>
      </c>
      <c r="B7541">
        <v>122.041855</v>
      </c>
    </row>
    <row r="7542" spans="1:2">
      <c r="A7542" s="31">
        <v>44099</v>
      </c>
      <c r="B7542">
        <v>126.464371</v>
      </c>
    </row>
    <row r="7543" spans="1:2">
      <c r="A7543" s="31">
        <v>44102</v>
      </c>
      <c r="B7543">
        <v>132.0298</v>
      </c>
    </row>
    <row r="7544" spans="1:2">
      <c r="A7544" s="31">
        <v>44103</v>
      </c>
      <c r="B7544">
        <v>130.886902</v>
      </c>
    </row>
    <row r="7545" spans="1:2">
      <c r="A7545" s="31">
        <v>44104</v>
      </c>
      <c r="B7545">
        <v>132.47702</v>
      </c>
    </row>
    <row r="7546" spans="1:2">
      <c r="A7546" s="31">
        <v>44105</v>
      </c>
      <c r="B7546">
        <v>132.675797</v>
      </c>
    </row>
    <row r="7547" spans="1:2">
      <c r="A7547" s="31">
        <v>44109</v>
      </c>
      <c r="B7547">
        <v>133.073303</v>
      </c>
    </row>
    <row r="7548" spans="1:2">
      <c r="A7548" s="31">
        <v>44110</v>
      </c>
      <c r="B7548">
        <v>143.856339</v>
      </c>
    </row>
    <row r="7549" spans="1:2">
      <c r="A7549" s="31">
        <v>44111</v>
      </c>
      <c r="B7549">
        <v>140.129471</v>
      </c>
    </row>
    <row r="7550" spans="1:2">
      <c r="A7550" s="31">
        <v>44112</v>
      </c>
      <c r="B7550">
        <v>140.079788</v>
      </c>
    </row>
    <row r="7551" spans="1:2">
      <c r="A7551" s="31">
        <v>44113</v>
      </c>
      <c r="B7551">
        <v>137.59523</v>
      </c>
    </row>
    <row r="7552" spans="1:2">
      <c r="A7552" s="31">
        <v>44116</v>
      </c>
      <c r="B7552">
        <v>135.060959</v>
      </c>
    </row>
    <row r="7553" spans="1:2">
      <c r="A7553" s="31">
        <v>44117</v>
      </c>
      <c r="B7553">
        <v>133.272079</v>
      </c>
    </row>
    <row r="7554" spans="1:2">
      <c r="A7554" s="31">
        <v>44118</v>
      </c>
      <c r="B7554">
        <v>129.893082</v>
      </c>
    </row>
    <row r="7555" spans="1:2">
      <c r="A7555" s="31">
        <v>44119</v>
      </c>
      <c r="B7555">
        <v>126.166222</v>
      </c>
    </row>
    <row r="7556" spans="1:2">
      <c r="A7556" s="31">
        <v>44120</v>
      </c>
      <c r="B7556">
        <v>126.961288</v>
      </c>
    </row>
    <row r="7557" spans="1:2">
      <c r="A7557" s="31">
        <v>44123</v>
      </c>
      <c r="B7557">
        <v>127.458199</v>
      </c>
    </row>
    <row r="7558" spans="1:2">
      <c r="A7558" s="31">
        <v>44124</v>
      </c>
      <c r="B7558">
        <v>128.849564</v>
      </c>
    </row>
    <row r="7559" spans="1:2">
      <c r="A7559" s="31">
        <v>44125</v>
      </c>
      <c r="B7559">
        <v>129.445847</v>
      </c>
    </row>
    <row r="7560" spans="1:2">
      <c r="A7560" s="31">
        <v>44126</v>
      </c>
      <c r="B7560">
        <v>132.675797</v>
      </c>
    </row>
    <row r="7561" spans="1:2">
      <c r="A7561" s="31">
        <v>44127</v>
      </c>
      <c r="B7561">
        <v>136.154175</v>
      </c>
    </row>
    <row r="7562" spans="1:2">
      <c r="A7562" s="31">
        <v>44130</v>
      </c>
      <c r="B7562">
        <v>132.874557</v>
      </c>
    </row>
    <row r="7563" spans="1:2">
      <c r="A7563" s="31">
        <v>44131</v>
      </c>
      <c r="B7563">
        <v>134.812515</v>
      </c>
    </row>
    <row r="7564" spans="1:2">
      <c r="A7564" s="31">
        <v>44132</v>
      </c>
      <c r="B7564">
        <v>133.967758</v>
      </c>
    </row>
    <row r="7565" spans="1:2">
      <c r="A7565" s="31">
        <v>44133</v>
      </c>
      <c r="B7565">
        <v>131.085648</v>
      </c>
    </row>
    <row r="7566" spans="1:2">
      <c r="A7566" s="31">
        <v>44134</v>
      </c>
      <c r="B7566">
        <v>131.831039</v>
      </c>
    </row>
    <row r="7567" spans="1:2">
      <c r="A7567" s="31">
        <v>44137</v>
      </c>
      <c r="B7567">
        <v>132.0298</v>
      </c>
    </row>
    <row r="7568" spans="1:2">
      <c r="A7568" s="31">
        <v>44138</v>
      </c>
      <c r="B7568">
        <v>133.272079</v>
      </c>
    </row>
    <row r="7569" spans="1:2">
      <c r="A7569" s="31">
        <v>44139</v>
      </c>
      <c r="B7569">
        <v>135.060959</v>
      </c>
    </row>
    <row r="7570" spans="1:2">
      <c r="A7570" s="31">
        <v>44140</v>
      </c>
      <c r="B7570">
        <v>136.800171</v>
      </c>
    </row>
    <row r="7571" spans="1:2">
      <c r="A7571" s="31">
        <v>44141</v>
      </c>
      <c r="B7571">
        <v>138.14183</v>
      </c>
    </row>
    <row r="7572" spans="1:2">
      <c r="A7572" s="31">
        <v>44144</v>
      </c>
      <c r="B7572">
        <v>140.129471</v>
      </c>
    </row>
    <row r="7573" spans="1:2">
      <c r="A7573" s="31">
        <v>44145</v>
      </c>
      <c r="B7573">
        <v>145.098602</v>
      </c>
    </row>
    <row r="7574" spans="1:2">
      <c r="A7574" s="31">
        <v>44146</v>
      </c>
      <c r="B7574">
        <v>150.018036</v>
      </c>
    </row>
    <row r="7575" spans="1:2">
      <c r="A7575" s="31">
        <v>44147</v>
      </c>
      <c r="B7575">
        <v>150.266495</v>
      </c>
    </row>
    <row r="7576" spans="1:2">
      <c r="A7576" s="31">
        <v>44148</v>
      </c>
      <c r="B7576">
        <v>145.446457</v>
      </c>
    </row>
    <row r="7577" spans="1:2">
      <c r="A7577" s="31">
        <v>44149</v>
      </c>
      <c r="B7577">
        <v>147.93103</v>
      </c>
    </row>
    <row r="7578" spans="1:2">
      <c r="A7578" s="31">
        <v>44152</v>
      </c>
      <c r="B7578">
        <v>157.024521</v>
      </c>
    </row>
    <row r="7579" spans="1:2">
      <c r="A7579" s="31">
        <v>44153</v>
      </c>
      <c r="B7579">
        <v>172.428833</v>
      </c>
    </row>
    <row r="7580" spans="1:2">
      <c r="A7580" s="31">
        <v>44154</v>
      </c>
      <c r="B7580">
        <v>166.913101</v>
      </c>
    </row>
    <row r="7581" spans="1:2">
      <c r="A7581" s="31">
        <v>44155</v>
      </c>
      <c r="B7581">
        <v>168.056</v>
      </c>
    </row>
    <row r="7582" spans="1:2">
      <c r="A7582" s="31">
        <v>44158</v>
      </c>
      <c r="B7582">
        <v>169.646118</v>
      </c>
    </row>
    <row r="7583" spans="1:2">
      <c r="A7583" s="31">
        <v>44159</v>
      </c>
      <c r="B7583">
        <v>170.987793</v>
      </c>
    </row>
    <row r="7584" spans="1:2">
      <c r="A7584" s="31">
        <v>44160</v>
      </c>
      <c r="B7584">
        <v>170.391479</v>
      </c>
    </row>
    <row r="7585" spans="1:2">
      <c r="A7585" s="31">
        <v>44161</v>
      </c>
      <c r="B7585">
        <v>172.677292</v>
      </c>
    </row>
    <row r="7586" spans="1:2">
      <c r="A7586" s="31">
        <v>44162</v>
      </c>
      <c r="B7586">
        <v>179.236542</v>
      </c>
    </row>
    <row r="7587" spans="1:2">
      <c r="A7587" s="31">
        <v>44166</v>
      </c>
      <c r="B7587">
        <v>178.640244</v>
      </c>
    </row>
    <row r="7588" spans="1:2">
      <c r="A7588" s="31">
        <v>44167</v>
      </c>
      <c r="B7588">
        <v>182.466476</v>
      </c>
    </row>
    <row r="7589" spans="1:2">
      <c r="A7589" s="31">
        <v>44168</v>
      </c>
      <c r="B7589">
        <v>183.708771</v>
      </c>
    </row>
    <row r="7590" spans="1:2">
      <c r="A7590" s="31">
        <v>44169</v>
      </c>
      <c r="B7590">
        <v>183.013077</v>
      </c>
    </row>
    <row r="7591" spans="1:2">
      <c r="A7591" s="31">
        <v>44172</v>
      </c>
      <c r="B7591">
        <v>182.416779</v>
      </c>
    </row>
    <row r="7592" spans="1:2">
      <c r="A7592" s="31">
        <v>44173</v>
      </c>
      <c r="B7592">
        <v>180.677597</v>
      </c>
    </row>
    <row r="7593" spans="1:2">
      <c r="A7593" s="31">
        <v>44174</v>
      </c>
      <c r="B7593">
        <v>181.572021</v>
      </c>
    </row>
    <row r="7594" spans="1:2">
      <c r="A7594" s="31">
        <v>44175</v>
      </c>
      <c r="B7594">
        <v>176.503525</v>
      </c>
    </row>
    <row r="7595" spans="1:2">
      <c r="A7595" s="31">
        <v>44176</v>
      </c>
      <c r="B7595">
        <v>177.745804</v>
      </c>
    </row>
    <row r="7596" spans="1:2">
      <c r="A7596" s="31">
        <v>44179</v>
      </c>
      <c r="B7596">
        <v>176.553207</v>
      </c>
    </row>
    <row r="7597" spans="1:2">
      <c r="A7597" s="31">
        <v>44180</v>
      </c>
      <c r="B7597">
        <v>177.795486</v>
      </c>
    </row>
    <row r="7598" spans="1:2">
      <c r="A7598" s="31">
        <v>44181</v>
      </c>
      <c r="B7598">
        <v>181.422958</v>
      </c>
    </row>
    <row r="7599" spans="1:2">
      <c r="A7599" s="31">
        <v>44182</v>
      </c>
      <c r="B7599">
        <v>180.578201</v>
      </c>
    </row>
    <row r="7600" spans="1:2">
      <c r="A7600" s="31">
        <v>44183</v>
      </c>
      <c r="B7600">
        <v>179.435303</v>
      </c>
    </row>
    <row r="7601" spans="1:2">
      <c r="A7601" s="31">
        <v>44186</v>
      </c>
      <c r="B7601">
        <v>163.534088</v>
      </c>
    </row>
    <row r="7602" spans="1:2">
      <c r="A7602" s="31">
        <v>44187</v>
      </c>
      <c r="B7602">
        <v>163.931625</v>
      </c>
    </row>
    <row r="7603" spans="1:2">
      <c r="A7603" s="31">
        <v>44188</v>
      </c>
      <c r="B7603">
        <v>168.155365</v>
      </c>
    </row>
    <row r="7604" spans="1:2">
      <c r="A7604" s="31">
        <v>44189</v>
      </c>
      <c r="B7604">
        <v>174.863708</v>
      </c>
    </row>
    <row r="7605" spans="1:2">
      <c r="A7605" s="31">
        <v>44193</v>
      </c>
      <c r="B7605">
        <v>185.199493</v>
      </c>
    </row>
    <row r="7606" spans="1:2">
      <c r="A7606" s="31">
        <v>44194</v>
      </c>
      <c r="B7606">
        <v>182.317398</v>
      </c>
    </row>
    <row r="7607" spans="1:2">
      <c r="A7607" s="31">
        <v>44195</v>
      </c>
      <c r="B7607">
        <v>183.013077</v>
      </c>
    </row>
    <row r="7608" spans="1:2">
      <c r="A7608" s="31">
        <v>44196</v>
      </c>
      <c r="B7608">
        <v>182.714935</v>
      </c>
    </row>
    <row r="7609" spans="1:2">
      <c r="A7609" s="31">
        <v>44197</v>
      </c>
      <c r="B7609">
        <v>185.348572</v>
      </c>
    </row>
    <row r="7610" spans="1:2">
      <c r="A7610" s="31">
        <v>44200</v>
      </c>
      <c r="B7610">
        <v>190.118927</v>
      </c>
    </row>
    <row r="7611" spans="1:2">
      <c r="A7611" s="31">
        <v>44201</v>
      </c>
      <c r="B7611">
        <v>192.007202</v>
      </c>
    </row>
    <row r="7612" spans="1:2">
      <c r="A7612" s="31">
        <v>44202</v>
      </c>
      <c r="B7612">
        <v>194.193604</v>
      </c>
    </row>
    <row r="7613" spans="1:2">
      <c r="A7613" s="31">
        <v>44203</v>
      </c>
      <c r="B7613">
        <v>195.535294</v>
      </c>
    </row>
    <row r="7614" spans="1:2">
      <c r="A7614" s="31">
        <v>44204</v>
      </c>
      <c r="B7614">
        <v>196.926636</v>
      </c>
    </row>
    <row r="7615" spans="1:2">
      <c r="A7615" s="31">
        <v>44207</v>
      </c>
      <c r="B7615">
        <v>219.28772</v>
      </c>
    </row>
    <row r="7616" spans="1:2">
      <c r="A7616" s="31">
        <v>44208</v>
      </c>
      <c r="B7616">
        <v>236.331848</v>
      </c>
    </row>
    <row r="7617" spans="1:2">
      <c r="A7617" s="31">
        <v>44209</v>
      </c>
      <c r="B7617">
        <v>241.102234</v>
      </c>
    </row>
    <row r="7618" spans="1:2">
      <c r="A7618" s="31">
        <v>44210</v>
      </c>
      <c r="B7618">
        <v>243.586777</v>
      </c>
    </row>
    <row r="7619" spans="1:2">
      <c r="A7619" s="31">
        <v>44211</v>
      </c>
      <c r="B7619">
        <v>258.692932</v>
      </c>
    </row>
    <row r="7620" spans="1:2">
      <c r="A7620" s="31">
        <v>44214</v>
      </c>
      <c r="B7620">
        <v>244.431519</v>
      </c>
    </row>
    <row r="7621" spans="1:2">
      <c r="A7621" s="31">
        <v>44215</v>
      </c>
      <c r="B7621">
        <v>257.053131</v>
      </c>
    </row>
    <row r="7622" spans="1:2">
      <c r="A7622" s="31">
        <v>44216</v>
      </c>
      <c r="B7622">
        <v>273.202789</v>
      </c>
    </row>
    <row r="7623" spans="1:2">
      <c r="A7623" s="31">
        <v>44217</v>
      </c>
      <c r="B7623">
        <v>288.805878</v>
      </c>
    </row>
    <row r="7624" spans="1:2">
      <c r="A7624" s="31">
        <v>44218</v>
      </c>
      <c r="B7624">
        <v>287.563599</v>
      </c>
    </row>
    <row r="7625" spans="1:2">
      <c r="A7625" s="31">
        <v>44221</v>
      </c>
      <c r="B7625">
        <v>277.426575</v>
      </c>
    </row>
    <row r="7626" spans="1:2">
      <c r="A7626" s="31">
        <v>44223</v>
      </c>
      <c r="B7626">
        <v>265.84848</v>
      </c>
    </row>
    <row r="7627" spans="1:2">
      <c r="A7627" s="31">
        <v>44224</v>
      </c>
      <c r="B7627">
        <v>265.152802</v>
      </c>
    </row>
    <row r="7628" spans="1:2">
      <c r="A7628" s="31">
        <v>44225</v>
      </c>
      <c r="B7628">
        <v>261.078125</v>
      </c>
    </row>
    <row r="7629" spans="1:2">
      <c r="A7629" s="31">
        <v>44228</v>
      </c>
      <c r="B7629">
        <v>277.873779</v>
      </c>
    </row>
    <row r="7630" spans="1:2">
      <c r="A7630" s="31">
        <v>44229</v>
      </c>
      <c r="B7630">
        <v>320.011993</v>
      </c>
    </row>
    <row r="7631" spans="1:2">
      <c r="A7631" s="31">
        <v>44230</v>
      </c>
      <c r="B7631">
        <v>328.956451</v>
      </c>
    </row>
    <row r="7632" spans="1:2">
      <c r="A7632" s="31">
        <v>44231</v>
      </c>
      <c r="B7632">
        <v>324.136353</v>
      </c>
    </row>
    <row r="7633" spans="1:2">
      <c r="A7633" s="31">
        <v>44232</v>
      </c>
      <c r="B7633">
        <v>313.949677</v>
      </c>
    </row>
    <row r="7634" spans="1:2">
      <c r="A7634" s="31">
        <v>44235</v>
      </c>
      <c r="B7634">
        <v>333.875916</v>
      </c>
    </row>
    <row r="7635" spans="1:2">
      <c r="A7635" s="31">
        <v>44236</v>
      </c>
      <c r="B7635">
        <v>323.043152</v>
      </c>
    </row>
    <row r="7636" spans="1:2">
      <c r="A7636" s="31">
        <v>44237</v>
      </c>
      <c r="B7636">
        <v>326.869415</v>
      </c>
    </row>
    <row r="7637" spans="1:2">
      <c r="A7637" s="31">
        <v>44238</v>
      </c>
      <c r="B7637">
        <v>322.9935</v>
      </c>
    </row>
    <row r="7638" spans="1:2">
      <c r="A7638" s="31">
        <v>44239</v>
      </c>
      <c r="B7638">
        <v>323.391022</v>
      </c>
    </row>
    <row r="7639" spans="1:2">
      <c r="A7639" s="31">
        <v>44242</v>
      </c>
      <c r="B7639">
        <v>331.291931</v>
      </c>
    </row>
    <row r="7640" spans="1:2">
      <c r="A7640" s="31">
        <v>44243</v>
      </c>
      <c r="B7640">
        <v>327.167572</v>
      </c>
    </row>
    <row r="7641" spans="1:2">
      <c r="A7641" s="31">
        <v>44244</v>
      </c>
      <c r="B7641">
        <v>328.111664</v>
      </c>
    </row>
    <row r="7642" spans="1:2">
      <c r="A7642" s="31">
        <v>44245</v>
      </c>
      <c r="B7642">
        <v>321.850616</v>
      </c>
    </row>
    <row r="7643" spans="1:2">
      <c r="A7643" s="31">
        <v>44246</v>
      </c>
      <c r="B7643">
        <v>309.924683</v>
      </c>
    </row>
    <row r="7644" spans="1:2">
      <c r="A7644" s="31">
        <v>44249</v>
      </c>
      <c r="B7644">
        <v>302.620056</v>
      </c>
    </row>
    <row r="7645" spans="1:2">
      <c r="A7645" s="31">
        <v>44250</v>
      </c>
      <c r="B7645">
        <v>321.999634</v>
      </c>
    </row>
    <row r="7646" spans="1:2">
      <c r="A7646" s="31">
        <v>44251</v>
      </c>
      <c r="B7646">
        <v>319.664185</v>
      </c>
    </row>
    <row r="7647" spans="1:2">
      <c r="A7647" s="31">
        <v>44252</v>
      </c>
      <c r="B7647">
        <v>331.09317</v>
      </c>
    </row>
    <row r="7648" spans="1:2">
      <c r="A7648" s="31">
        <v>44253</v>
      </c>
      <c r="B7648">
        <v>320.956146</v>
      </c>
    </row>
    <row r="7649" spans="1:2">
      <c r="A7649" s="31">
        <v>44256</v>
      </c>
      <c r="B7649">
        <v>326.273102</v>
      </c>
    </row>
    <row r="7650" spans="1:2">
      <c r="A7650" s="31">
        <v>44257</v>
      </c>
      <c r="B7650">
        <v>343.615387</v>
      </c>
    </row>
    <row r="7651" spans="1:2">
      <c r="A7651" s="31">
        <v>44258</v>
      </c>
      <c r="B7651">
        <v>346.348389</v>
      </c>
    </row>
    <row r="7652" spans="1:2">
      <c r="A7652" s="31">
        <v>44259</v>
      </c>
      <c r="B7652">
        <v>337.105835</v>
      </c>
    </row>
    <row r="7653" spans="1:2">
      <c r="A7653" s="31">
        <v>44260</v>
      </c>
      <c r="B7653">
        <v>323.142548</v>
      </c>
    </row>
    <row r="7654" spans="1:2">
      <c r="A7654" s="31">
        <v>44263</v>
      </c>
      <c r="B7654">
        <v>319.266632</v>
      </c>
    </row>
    <row r="7655" spans="1:2">
      <c r="A7655" s="31">
        <v>44264</v>
      </c>
      <c r="B7655">
        <v>313.253998</v>
      </c>
    </row>
    <row r="7656" spans="1:2">
      <c r="A7656" s="31">
        <v>44265</v>
      </c>
      <c r="B7656">
        <v>319.465424</v>
      </c>
    </row>
    <row r="7657" spans="1:2">
      <c r="A7657" s="31">
        <v>44267</v>
      </c>
      <c r="B7657">
        <v>315.589478</v>
      </c>
    </row>
    <row r="7658" spans="1:2">
      <c r="A7658" s="31">
        <v>44270</v>
      </c>
      <c r="B7658">
        <v>316.583282</v>
      </c>
    </row>
    <row r="7659" spans="1:2">
      <c r="A7659" s="31">
        <v>44271</v>
      </c>
      <c r="B7659">
        <v>317.974701</v>
      </c>
    </row>
    <row r="7660" spans="1:2">
      <c r="A7660" s="31">
        <v>44272</v>
      </c>
      <c r="B7660">
        <v>303.912018</v>
      </c>
    </row>
    <row r="7661" spans="1:2">
      <c r="A7661" s="31">
        <v>44273</v>
      </c>
      <c r="B7661">
        <v>305.104614</v>
      </c>
    </row>
    <row r="7662" spans="1:2">
      <c r="A7662" s="31">
        <v>44274</v>
      </c>
      <c r="B7662">
        <v>307.042603</v>
      </c>
    </row>
    <row r="7663" spans="1:2">
      <c r="A7663" s="31">
        <v>44277</v>
      </c>
      <c r="B7663">
        <v>301.178986</v>
      </c>
    </row>
    <row r="7664" spans="1:2">
      <c r="A7664" s="31">
        <v>44278</v>
      </c>
      <c r="B7664">
        <v>305.502136</v>
      </c>
    </row>
    <row r="7665" spans="1:2">
      <c r="A7665" s="31">
        <v>44279</v>
      </c>
      <c r="B7665">
        <v>292.632111</v>
      </c>
    </row>
    <row r="7666" spans="1:2">
      <c r="A7666" s="31">
        <v>44280</v>
      </c>
      <c r="B7666">
        <v>283.787048</v>
      </c>
    </row>
    <row r="7667" spans="1:2">
      <c r="A7667" s="31">
        <v>44281</v>
      </c>
      <c r="B7667">
        <v>294.570038</v>
      </c>
    </row>
    <row r="7668" spans="1:2">
      <c r="A7668" s="31">
        <v>44285</v>
      </c>
      <c r="B7668">
        <v>295.216034</v>
      </c>
    </row>
    <row r="7669" spans="1:2">
      <c r="A7669" s="31">
        <v>44286</v>
      </c>
      <c r="B7669">
        <v>299.936707</v>
      </c>
    </row>
    <row r="7670" spans="1:2">
      <c r="A7670" s="31">
        <v>44287</v>
      </c>
      <c r="B7670">
        <v>305.850006</v>
      </c>
    </row>
    <row r="7671" spans="1:2">
      <c r="A7671" s="31">
        <v>44291</v>
      </c>
      <c r="B7671">
        <v>303.166656</v>
      </c>
    </row>
    <row r="7672" spans="1:2">
      <c r="A7672" s="31">
        <v>44292</v>
      </c>
      <c r="B7672">
        <v>305.850006</v>
      </c>
    </row>
    <row r="7673" spans="1:2">
      <c r="A7673" s="31">
        <v>44293</v>
      </c>
      <c r="B7673">
        <v>305.899689</v>
      </c>
    </row>
    <row r="7674" spans="1:2">
      <c r="A7674" s="31">
        <v>44294</v>
      </c>
      <c r="B7674">
        <v>312.011719</v>
      </c>
    </row>
    <row r="7675" spans="1:2">
      <c r="A7675" s="31">
        <v>44295</v>
      </c>
      <c r="B7675">
        <v>316.235474</v>
      </c>
    </row>
    <row r="7676" spans="1:2">
      <c r="A7676" s="31">
        <v>44298</v>
      </c>
      <c r="B7676">
        <v>284.780853</v>
      </c>
    </row>
    <row r="7677" spans="1:2">
      <c r="A7677" s="31">
        <v>44299</v>
      </c>
      <c r="B7677">
        <v>300.980255</v>
      </c>
    </row>
    <row r="7678" spans="1:2">
      <c r="A7678" s="31">
        <v>44301</v>
      </c>
      <c r="B7678">
        <v>301.626221</v>
      </c>
    </row>
    <row r="7679" spans="1:2">
      <c r="A7679" s="31">
        <v>44302</v>
      </c>
      <c r="B7679">
        <v>308.08609</v>
      </c>
    </row>
    <row r="7680" spans="1:2">
      <c r="A7680" s="31">
        <v>44305</v>
      </c>
      <c r="B7680">
        <v>299.539185</v>
      </c>
    </row>
    <row r="7681" spans="1:2">
      <c r="A7681" s="31">
        <v>44306</v>
      </c>
      <c r="B7681">
        <v>296.209839</v>
      </c>
    </row>
    <row r="7682" spans="1:2">
      <c r="A7682" s="31">
        <v>44308</v>
      </c>
      <c r="B7682">
        <v>292.731476</v>
      </c>
    </row>
    <row r="7683" spans="1:2">
      <c r="A7683" s="31">
        <v>44309</v>
      </c>
      <c r="B7683">
        <v>292.184875</v>
      </c>
    </row>
    <row r="7684" spans="1:2">
      <c r="A7684" s="31">
        <v>44312</v>
      </c>
      <c r="B7684">
        <v>293.576233</v>
      </c>
    </row>
    <row r="7685" spans="1:2">
      <c r="A7685" s="31">
        <v>44313</v>
      </c>
      <c r="B7685">
        <v>299.63858</v>
      </c>
    </row>
    <row r="7686" spans="1:2">
      <c r="A7686" s="31">
        <v>44314</v>
      </c>
      <c r="B7686">
        <v>304.011383</v>
      </c>
    </row>
    <row r="7687" spans="1:2">
      <c r="A7687" s="31">
        <v>44315</v>
      </c>
      <c r="B7687">
        <v>300.036072</v>
      </c>
    </row>
    <row r="7688" spans="1:2">
      <c r="A7688" s="31">
        <v>44316</v>
      </c>
      <c r="B7688">
        <v>292.035797</v>
      </c>
    </row>
    <row r="7689" spans="1:2">
      <c r="A7689" s="31">
        <v>44319</v>
      </c>
      <c r="B7689">
        <v>291.191071</v>
      </c>
    </row>
    <row r="7690" spans="1:2">
      <c r="A7690" s="31">
        <v>44320</v>
      </c>
      <c r="B7690">
        <v>287.662994</v>
      </c>
    </row>
    <row r="7691" spans="1:2">
      <c r="A7691" s="31">
        <v>44321</v>
      </c>
      <c r="B7691">
        <v>289.700317</v>
      </c>
    </row>
    <row r="7692" spans="1:2">
      <c r="A7692" s="31">
        <v>44322</v>
      </c>
      <c r="B7692">
        <v>299.390137</v>
      </c>
    </row>
    <row r="7693" spans="1:2">
      <c r="A7693" s="31">
        <v>44323</v>
      </c>
      <c r="B7693">
        <v>300.880859</v>
      </c>
    </row>
    <row r="7694" spans="1:2">
      <c r="A7694" s="31">
        <v>44326</v>
      </c>
      <c r="B7694">
        <v>312.906158</v>
      </c>
    </row>
    <row r="7695" spans="1:2">
      <c r="A7695" s="31">
        <v>44327</v>
      </c>
      <c r="B7695">
        <v>313.601837</v>
      </c>
    </row>
    <row r="7696" spans="1:2">
      <c r="A7696" s="31">
        <v>44328</v>
      </c>
      <c r="B7696">
        <v>323.987335</v>
      </c>
    </row>
    <row r="7697" spans="1:2">
      <c r="A7697" s="31">
        <v>44330</v>
      </c>
      <c r="B7697">
        <v>310.322205</v>
      </c>
    </row>
    <row r="7698" spans="1:2">
      <c r="A7698" s="31">
        <v>44333</v>
      </c>
      <c r="B7698">
        <v>319.117584</v>
      </c>
    </row>
    <row r="7699" spans="1:2">
      <c r="A7699" s="31">
        <v>44334</v>
      </c>
      <c r="B7699">
        <v>330.397491</v>
      </c>
    </row>
    <row r="7700" spans="1:2">
      <c r="A7700" s="31">
        <v>44335</v>
      </c>
      <c r="B7700">
        <v>312.508636</v>
      </c>
    </row>
    <row r="7701" spans="1:2">
      <c r="A7701" s="31">
        <v>44336</v>
      </c>
      <c r="B7701">
        <v>305.800323</v>
      </c>
    </row>
    <row r="7702" spans="1:2">
      <c r="A7702" s="31">
        <v>44337</v>
      </c>
      <c r="B7702">
        <v>311.166962</v>
      </c>
    </row>
    <row r="7703" spans="1:2">
      <c r="A7703" s="31">
        <v>44340</v>
      </c>
      <c r="B7703">
        <v>309.924683</v>
      </c>
    </row>
    <row r="7704" spans="1:2">
      <c r="A7704" s="31">
        <v>44341</v>
      </c>
      <c r="B7704">
        <v>313.30368</v>
      </c>
    </row>
    <row r="7705" spans="1:2">
      <c r="A7705" s="31">
        <v>44342</v>
      </c>
      <c r="B7705">
        <v>313.552155</v>
      </c>
    </row>
    <row r="7706" spans="1:2">
      <c r="A7706" s="31">
        <v>44343</v>
      </c>
      <c r="B7706">
        <v>316.632996</v>
      </c>
    </row>
    <row r="7707" spans="1:2">
      <c r="A7707" s="31">
        <v>44344</v>
      </c>
      <c r="B7707">
        <v>316.782074</v>
      </c>
    </row>
    <row r="7708" spans="1:2">
      <c r="A7708" s="31">
        <v>44347</v>
      </c>
      <c r="B7708">
        <v>316.782074</v>
      </c>
    </row>
    <row r="7709" spans="1:2">
      <c r="A7709" s="31">
        <v>44348</v>
      </c>
      <c r="B7709">
        <v>316.136078</v>
      </c>
    </row>
    <row r="7710" spans="1:2">
      <c r="A7710" s="31">
        <v>44349</v>
      </c>
      <c r="B7710">
        <v>321.005829</v>
      </c>
    </row>
    <row r="7711" spans="1:2">
      <c r="A7711" s="31">
        <v>44350</v>
      </c>
      <c r="B7711">
        <v>323.639465</v>
      </c>
    </row>
    <row r="7712" spans="1:2">
      <c r="A7712" s="31">
        <v>44351</v>
      </c>
      <c r="B7712">
        <v>332.88208</v>
      </c>
    </row>
    <row r="7713" spans="1:2">
      <c r="A7713" s="31">
        <v>44354</v>
      </c>
      <c r="B7713">
        <v>343.366913</v>
      </c>
    </row>
    <row r="7714" spans="1:2">
      <c r="A7714" s="31">
        <v>44355</v>
      </c>
      <c r="B7714">
        <v>350.572144</v>
      </c>
    </row>
    <row r="7715" spans="1:2">
      <c r="A7715" s="31">
        <v>44356</v>
      </c>
      <c r="B7715">
        <v>341.230194</v>
      </c>
    </row>
    <row r="7716" spans="1:2">
      <c r="A7716" s="31">
        <v>44357</v>
      </c>
      <c r="B7716">
        <v>342.621552</v>
      </c>
    </row>
    <row r="7717" spans="1:2">
      <c r="A7717" s="31">
        <v>44358</v>
      </c>
      <c r="B7717">
        <v>348.584503</v>
      </c>
    </row>
    <row r="7718" spans="1:2">
      <c r="A7718" s="31">
        <v>44361</v>
      </c>
      <c r="B7718">
        <v>353.752441</v>
      </c>
    </row>
    <row r="7719" spans="1:2">
      <c r="A7719" s="31">
        <v>44362</v>
      </c>
      <c r="B7719">
        <v>350.522461</v>
      </c>
    </row>
    <row r="7720" spans="1:2">
      <c r="A7720" s="31">
        <v>44363</v>
      </c>
      <c r="B7720">
        <v>347.193146</v>
      </c>
    </row>
    <row r="7721" spans="1:2">
      <c r="A7721" s="31">
        <v>44364</v>
      </c>
      <c r="B7721">
        <v>343.515991</v>
      </c>
    </row>
    <row r="7722" spans="1:2">
      <c r="A7722" s="31">
        <v>44365</v>
      </c>
      <c r="B7722">
        <v>335.316925</v>
      </c>
    </row>
    <row r="7723" spans="1:2">
      <c r="A7723" s="31">
        <v>44368</v>
      </c>
      <c r="B7723">
        <v>332.236053</v>
      </c>
    </row>
    <row r="7724" spans="1:2">
      <c r="A7724" s="31">
        <v>44369</v>
      </c>
      <c r="B7724">
        <v>335.813843</v>
      </c>
    </row>
    <row r="7725" spans="1:2">
      <c r="A7725" s="31">
        <v>44370</v>
      </c>
      <c r="B7725">
        <v>333.180206</v>
      </c>
    </row>
    <row r="7726" spans="1:2">
      <c r="A7726" s="31">
        <v>44371</v>
      </c>
      <c r="B7726">
        <v>332.583893</v>
      </c>
    </row>
    <row r="7727" spans="1:2">
      <c r="A7727" s="31">
        <v>44372</v>
      </c>
      <c r="B7727">
        <v>337.55304</v>
      </c>
    </row>
    <row r="7728" spans="1:2">
      <c r="A7728" s="31">
        <v>44375</v>
      </c>
      <c r="B7728">
        <v>340.683563</v>
      </c>
    </row>
    <row r="7729" spans="1:2">
      <c r="A7729" s="31">
        <v>44376</v>
      </c>
      <c r="B7729">
        <v>339.441315</v>
      </c>
    </row>
    <row r="7730" spans="1:2">
      <c r="A7730" s="31">
        <v>44377</v>
      </c>
      <c r="B7730">
        <v>337.503357</v>
      </c>
    </row>
    <row r="7731" spans="1:2">
      <c r="A7731" s="31">
        <v>44378</v>
      </c>
      <c r="B7731">
        <v>342.124634</v>
      </c>
    </row>
    <row r="7732" spans="1:2">
      <c r="A7732" s="31">
        <v>44379</v>
      </c>
      <c r="B7732">
        <v>342.77063</v>
      </c>
    </row>
    <row r="7733" spans="1:2">
      <c r="A7733" s="31">
        <v>44382</v>
      </c>
      <c r="B7733">
        <v>343.963226</v>
      </c>
    </row>
    <row r="7734" spans="1:2">
      <c r="A7734" s="31">
        <v>44383</v>
      </c>
      <c r="B7734">
        <v>314.943481</v>
      </c>
    </row>
    <row r="7735" spans="1:2">
      <c r="A7735" s="31">
        <v>44384</v>
      </c>
      <c r="B7735">
        <v>315.142273</v>
      </c>
    </row>
    <row r="7736" spans="1:2">
      <c r="A7736" s="31">
        <v>44385</v>
      </c>
      <c r="B7736">
        <v>304.458618</v>
      </c>
    </row>
    <row r="7737" spans="1:2">
      <c r="A7737" s="31">
        <v>44386</v>
      </c>
      <c r="B7737">
        <v>304.408905</v>
      </c>
    </row>
    <row r="7738" spans="1:2">
      <c r="A7738" s="31">
        <v>44389</v>
      </c>
      <c r="B7738">
        <v>305.551849</v>
      </c>
    </row>
    <row r="7739" spans="1:2">
      <c r="A7739" s="31">
        <v>44390</v>
      </c>
      <c r="B7739">
        <v>309.030243</v>
      </c>
    </row>
    <row r="7740" spans="1:2">
      <c r="A7740" s="31">
        <v>44391</v>
      </c>
      <c r="B7740">
        <v>307.638885</v>
      </c>
    </row>
    <row r="7741" spans="1:2">
      <c r="A7741" s="31">
        <v>44392</v>
      </c>
      <c r="B7741">
        <v>308.334534</v>
      </c>
    </row>
    <row r="7742" spans="1:2">
      <c r="A7742" s="31">
        <v>44393</v>
      </c>
      <c r="B7742">
        <v>309.328369</v>
      </c>
    </row>
    <row r="7743" spans="1:2">
      <c r="A7743" s="31">
        <v>44396</v>
      </c>
      <c r="B7743">
        <v>306.943207</v>
      </c>
    </row>
    <row r="7744" spans="1:2">
      <c r="A7744" s="31">
        <v>44397</v>
      </c>
      <c r="B7744">
        <v>300.284546</v>
      </c>
    </row>
    <row r="7745" spans="1:2">
      <c r="A7745" s="31">
        <v>44399</v>
      </c>
      <c r="B7745">
        <v>300.682068</v>
      </c>
    </row>
    <row r="7746" spans="1:2">
      <c r="A7746" s="31">
        <v>44400</v>
      </c>
      <c r="B7746">
        <v>293.725311</v>
      </c>
    </row>
    <row r="7747" spans="1:2">
      <c r="A7747" s="31">
        <v>44403</v>
      </c>
      <c r="B7747">
        <v>291.340118</v>
      </c>
    </row>
    <row r="7748" spans="1:2">
      <c r="A7748" s="31">
        <v>44404</v>
      </c>
      <c r="B7748">
        <v>289.600922</v>
      </c>
    </row>
    <row r="7749" spans="1:2">
      <c r="A7749" s="31">
        <v>44405</v>
      </c>
      <c r="B7749">
        <v>282.693848</v>
      </c>
    </row>
    <row r="7750" spans="1:2">
      <c r="A7750" s="31">
        <v>44406</v>
      </c>
      <c r="B7750">
        <v>291.091675</v>
      </c>
    </row>
    <row r="7751" spans="1:2">
      <c r="A7751" s="31">
        <v>44407</v>
      </c>
      <c r="B7751">
        <v>292.135193</v>
      </c>
    </row>
    <row r="7752" spans="1:2">
      <c r="A7752" s="31">
        <v>44410</v>
      </c>
      <c r="B7752">
        <v>295.017303</v>
      </c>
    </row>
    <row r="7753" spans="1:2">
      <c r="A7753" s="31">
        <v>44411</v>
      </c>
      <c r="B7753">
        <v>301.825012</v>
      </c>
    </row>
    <row r="7754" spans="1:2">
      <c r="A7754" s="31">
        <v>44412</v>
      </c>
      <c r="B7754">
        <v>296.309235</v>
      </c>
    </row>
    <row r="7755" spans="1:2">
      <c r="A7755" s="31">
        <v>44413</v>
      </c>
      <c r="B7755">
        <v>297.849701</v>
      </c>
    </row>
    <row r="7756" spans="1:2">
      <c r="A7756" s="31">
        <v>44414</v>
      </c>
      <c r="B7756">
        <v>298.19751</v>
      </c>
    </row>
    <row r="7757" spans="1:2">
      <c r="A7757" s="31">
        <v>44417</v>
      </c>
      <c r="B7757">
        <v>296.259552</v>
      </c>
    </row>
    <row r="7758" spans="1:2">
      <c r="A7758" s="31">
        <v>44418</v>
      </c>
      <c r="B7758">
        <v>292.383636</v>
      </c>
    </row>
    <row r="7759" spans="1:2">
      <c r="A7759" s="31">
        <v>44419</v>
      </c>
      <c r="B7759">
        <v>293.625946</v>
      </c>
    </row>
    <row r="7760" spans="1:2">
      <c r="A7760" s="31">
        <v>44420</v>
      </c>
      <c r="B7760">
        <v>304.110779</v>
      </c>
    </row>
    <row r="7761" spans="1:2">
      <c r="A7761" s="31">
        <v>44421</v>
      </c>
      <c r="B7761">
        <v>305.353088</v>
      </c>
    </row>
    <row r="7762" spans="1:2">
      <c r="A7762" s="31">
        <v>44424</v>
      </c>
      <c r="B7762">
        <v>301.825012</v>
      </c>
    </row>
    <row r="7763" spans="1:2">
      <c r="A7763" s="31">
        <v>44425</v>
      </c>
      <c r="B7763">
        <v>295.862061</v>
      </c>
    </row>
    <row r="7764" spans="1:2">
      <c r="A7764" s="31">
        <v>44426</v>
      </c>
      <c r="B7764">
        <v>291.53891</v>
      </c>
    </row>
    <row r="7765" spans="1:2">
      <c r="A7765" s="31">
        <v>44428</v>
      </c>
      <c r="B7765">
        <v>281.352173</v>
      </c>
    </row>
    <row r="7766" spans="1:2">
      <c r="A7766" s="31">
        <v>44431</v>
      </c>
      <c r="B7766">
        <v>275.240173</v>
      </c>
    </row>
    <row r="7767" spans="1:2">
      <c r="A7767" s="31">
        <v>44432</v>
      </c>
      <c r="B7767">
        <v>278.07251</v>
      </c>
    </row>
    <row r="7768" spans="1:2">
      <c r="A7768" s="31">
        <v>44433</v>
      </c>
      <c r="B7768">
        <v>282.644135</v>
      </c>
    </row>
    <row r="7769" spans="1:2">
      <c r="A7769" s="31">
        <v>44434</v>
      </c>
      <c r="B7769">
        <v>282.544739</v>
      </c>
    </row>
    <row r="7770" spans="1:2">
      <c r="A7770" s="31">
        <v>44435</v>
      </c>
      <c r="B7770">
        <v>283.985809</v>
      </c>
    </row>
    <row r="7771" spans="1:2">
      <c r="A7771" s="31">
        <v>44438</v>
      </c>
      <c r="B7771">
        <v>290.147522</v>
      </c>
    </row>
    <row r="7772" spans="1:2">
      <c r="A7772" s="31">
        <v>44439</v>
      </c>
      <c r="B7772">
        <v>285.526245</v>
      </c>
    </row>
    <row r="7773" spans="1:2">
      <c r="A7773" s="31">
        <v>44440</v>
      </c>
      <c r="B7773">
        <v>293.427155</v>
      </c>
    </row>
    <row r="7774" spans="1:2">
      <c r="A7774" s="31">
        <v>44441</v>
      </c>
      <c r="B7774">
        <v>291.340118</v>
      </c>
    </row>
    <row r="7775" spans="1:2">
      <c r="A7775" s="31">
        <v>44442</v>
      </c>
      <c r="B7775">
        <v>293.725311</v>
      </c>
    </row>
    <row r="7776" spans="1:2">
      <c r="A7776" s="31">
        <v>44445</v>
      </c>
      <c r="B7776">
        <v>295.613586</v>
      </c>
    </row>
    <row r="7777" spans="1:2">
      <c r="A7777" s="31">
        <v>44446</v>
      </c>
      <c r="B7777">
        <v>292.781189</v>
      </c>
    </row>
    <row r="7778" spans="1:2">
      <c r="A7778" s="31">
        <v>44447</v>
      </c>
      <c r="B7778">
        <v>293.427155</v>
      </c>
    </row>
    <row r="7779" spans="1:2">
      <c r="A7779" s="31">
        <v>44448</v>
      </c>
      <c r="B7779">
        <v>297.10434</v>
      </c>
    </row>
    <row r="7780" spans="1:2">
      <c r="A7780" s="31">
        <v>44452</v>
      </c>
      <c r="B7780">
        <v>299.340454</v>
      </c>
    </row>
    <row r="7781" spans="1:2">
      <c r="A7781" s="31">
        <v>44453</v>
      </c>
      <c r="B7781">
        <v>304.210175</v>
      </c>
    </row>
    <row r="7782" spans="1:2">
      <c r="A7782" s="31">
        <v>44454</v>
      </c>
      <c r="B7782">
        <v>310.024048</v>
      </c>
    </row>
    <row r="7783" spans="1:2">
      <c r="A7783" s="31">
        <v>44455</v>
      </c>
      <c r="B7783">
        <v>309.725922</v>
      </c>
    </row>
    <row r="7784" spans="1:2">
      <c r="A7784" s="31">
        <v>44456</v>
      </c>
      <c r="B7784">
        <v>306.694733</v>
      </c>
    </row>
    <row r="7785" spans="1:2">
      <c r="A7785" s="31">
        <v>44459</v>
      </c>
      <c r="B7785">
        <v>297.10434</v>
      </c>
    </row>
    <row r="7786" spans="1:2">
      <c r="A7786" s="31">
        <v>44460</v>
      </c>
      <c r="B7786">
        <v>300.085785</v>
      </c>
    </row>
    <row r="7787" spans="1:2">
      <c r="A7787" s="31">
        <v>44461</v>
      </c>
      <c r="B7787">
        <v>308.185486</v>
      </c>
    </row>
    <row r="7788" spans="1:2">
      <c r="A7788" s="31">
        <v>44462</v>
      </c>
      <c r="B7788">
        <v>319.515106</v>
      </c>
    </row>
    <row r="7789" spans="1:2">
      <c r="A7789" s="31">
        <v>44463</v>
      </c>
      <c r="B7789">
        <v>315.987</v>
      </c>
    </row>
    <row r="7790" spans="1:2">
      <c r="A7790" s="31">
        <v>44466</v>
      </c>
      <c r="B7790">
        <v>329.602448</v>
      </c>
    </row>
    <row r="7791" spans="1:2">
      <c r="A7791" s="31">
        <v>44467</v>
      </c>
      <c r="B7791">
        <v>327.266937</v>
      </c>
    </row>
    <row r="7792" spans="1:2">
      <c r="A7792" s="31">
        <v>44468</v>
      </c>
      <c r="B7792">
        <v>328.21106</v>
      </c>
    </row>
    <row r="7793" spans="1:2">
      <c r="A7793" s="31">
        <v>44469</v>
      </c>
      <c r="B7793">
        <v>331.291931</v>
      </c>
    </row>
    <row r="7794" spans="1:2">
      <c r="A7794" s="31">
        <v>44470</v>
      </c>
      <c r="B7794">
        <v>331.242249</v>
      </c>
    </row>
    <row r="7795" spans="1:2">
      <c r="A7795" s="31">
        <v>44473</v>
      </c>
      <c r="B7795">
        <v>339.88855</v>
      </c>
    </row>
    <row r="7796" spans="1:2">
      <c r="A7796" s="31">
        <v>44474</v>
      </c>
      <c r="B7796">
        <v>342.820313</v>
      </c>
    </row>
    <row r="7797" spans="1:2">
      <c r="A7797" s="31">
        <v>44475</v>
      </c>
      <c r="B7797">
        <v>333.975281</v>
      </c>
    </row>
    <row r="7798" spans="1:2">
      <c r="A7798" s="31">
        <v>44476</v>
      </c>
      <c r="B7798">
        <v>374.175507</v>
      </c>
    </row>
    <row r="7799" spans="1:2">
      <c r="A7799" s="31">
        <v>44477</v>
      </c>
      <c r="B7799">
        <v>380.585724</v>
      </c>
    </row>
    <row r="7800" spans="1:2">
      <c r="A7800" s="31">
        <v>44480</v>
      </c>
      <c r="B7800">
        <v>413.183197</v>
      </c>
    </row>
    <row r="7801" spans="1:2">
      <c r="A7801" s="31">
        <v>44481</v>
      </c>
      <c r="B7801">
        <v>418.25174</v>
      </c>
    </row>
    <row r="7802" spans="1:2">
      <c r="A7802" s="31">
        <v>44482</v>
      </c>
      <c r="B7802">
        <v>503.770447</v>
      </c>
    </row>
    <row r="7803" spans="1:2">
      <c r="A7803" s="31">
        <v>44483</v>
      </c>
      <c r="B7803">
        <v>494.527863</v>
      </c>
    </row>
    <row r="7804" spans="1:2">
      <c r="A7804" s="31">
        <v>44487</v>
      </c>
      <c r="B7804">
        <v>506.453796</v>
      </c>
    </row>
    <row r="7805" spans="1:2">
      <c r="A7805" s="31">
        <v>44488</v>
      </c>
      <c r="B7805">
        <v>478.924774</v>
      </c>
    </row>
    <row r="7806" spans="1:2">
      <c r="A7806" s="31">
        <v>44489</v>
      </c>
      <c r="B7806">
        <v>483.893921</v>
      </c>
    </row>
    <row r="7807" spans="1:2">
      <c r="A7807" s="31">
        <v>44490</v>
      </c>
      <c r="B7807">
        <v>504.863647</v>
      </c>
    </row>
    <row r="7808" spans="1:2">
      <c r="A7808" s="31">
        <v>44491</v>
      </c>
      <c r="B7808">
        <v>487.869232</v>
      </c>
    </row>
    <row r="7809" spans="1:2">
      <c r="A7809" s="31">
        <v>44494</v>
      </c>
      <c r="B7809">
        <v>476.937134</v>
      </c>
    </row>
    <row r="7810" spans="1:2">
      <c r="A7810" s="31">
        <v>44495</v>
      </c>
      <c r="B7810">
        <v>505.509644</v>
      </c>
    </row>
    <row r="7811" spans="1:2">
      <c r="A7811" s="31">
        <v>44496</v>
      </c>
      <c r="B7811">
        <v>494.826019</v>
      </c>
    </row>
    <row r="7812" spans="1:2">
      <c r="A7812" s="31">
        <v>44497</v>
      </c>
      <c r="B7812">
        <v>478.080048</v>
      </c>
    </row>
    <row r="7813" spans="1:2">
      <c r="A7813" s="31">
        <v>44498</v>
      </c>
      <c r="B7813">
        <v>480.713684</v>
      </c>
    </row>
    <row r="7814" spans="1:2">
      <c r="A7814" s="31">
        <v>44501</v>
      </c>
      <c r="B7814">
        <v>482.701355</v>
      </c>
    </row>
    <row r="7815" spans="1:2">
      <c r="A7815" s="31">
        <v>44502</v>
      </c>
      <c r="B7815">
        <v>484.838074</v>
      </c>
    </row>
    <row r="7816" spans="1:2">
      <c r="A7816" s="31">
        <v>44503</v>
      </c>
      <c r="B7816">
        <v>481.906281</v>
      </c>
    </row>
    <row r="7817" spans="1:2">
      <c r="A7817" s="31">
        <v>44504</v>
      </c>
      <c r="B7817">
        <v>486.676636</v>
      </c>
    </row>
    <row r="7818" spans="1:2">
      <c r="A7818" s="31">
        <v>44508</v>
      </c>
      <c r="B7818">
        <v>498.304413</v>
      </c>
    </row>
    <row r="7819" spans="1:2">
      <c r="A7819" s="31">
        <v>44509</v>
      </c>
      <c r="B7819">
        <v>506.503479</v>
      </c>
    </row>
    <row r="7820" spans="1:2">
      <c r="A7820" s="31">
        <v>44510</v>
      </c>
      <c r="B7820">
        <v>507.59668</v>
      </c>
    </row>
    <row r="7821" spans="1:2">
      <c r="A7821" s="31">
        <v>44511</v>
      </c>
      <c r="B7821">
        <v>500.341766</v>
      </c>
    </row>
    <row r="7822" spans="1:2">
      <c r="A7822" s="31">
        <v>44512</v>
      </c>
      <c r="B7822">
        <v>503.919525</v>
      </c>
    </row>
    <row r="7823" spans="1:2">
      <c r="A7823" s="31">
        <v>44515</v>
      </c>
      <c r="B7823">
        <v>502.329437</v>
      </c>
    </row>
    <row r="7824" spans="1:2">
      <c r="A7824" s="31">
        <v>44516</v>
      </c>
      <c r="B7824">
        <v>515.845459</v>
      </c>
    </row>
    <row r="7825" spans="1:2">
      <c r="A7825" s="31">
        <v>44517</v>
      </c>
      <c r="B7825">
        <v>526.876953</v>
      </c>
    </row>
    <row r="7826" spans="1:2">
      <c r="A7826" s="31">
        <v>44518</v>
      </c>
      <c r="B7826">
        <v>506.553192</v>
      </c>
    </row>
    <row r="7827" spans="1:2">
      <c r="A7827" s="31">
        <v>44522</v>
      </c>
      <c r="B7827">
        <v>483.098877</v>
      </c>
    </row>
    <row r="7828" spans="1:2">
      <c r="A7828" s="31">
        <v>44523</v>
      </c>
      <c r="B7828">
        <v>492.440857</v>
      </c>
    </row>
    <row r="7829" spans="1:2">
      <c r="A7829" s="31">
        <v>44524</v>
      </c>
      <c r="B7829">
        <v>485.633118</v>
      </c>
    </row>
    <row r="7830" spans="1:2">
      <c r="A7830" s="31">
        <v>44525</v>
      </c>
      <c r="B7830">
        <v>489.707825</v>
      </c>
    </row>
    <row r="7831" spans="1:2">
      <c r="A7831" s="31">
        <v>44526</v>
      </c>
      <c r="B7831">
        <v>457.358795</v>
      </c>
    </row>
    <row r="7832" spans="1:2">
      <c r="A7832" s="31">
        <v>44529</v>
      </c>
      <c r="B7832">
        <v>458.601074</v>
      </c>
    </row>
    <row r="7833" spans="1:2">
      <c r="A7833" s="31">
        <v>44530</v>
      </c>
      <c r="B7833">
        <v>455.768677</v>
      </c>
    </row>
    <row r="7834" spans="1:2">
      <c r="A7834" s="31">
        <v>44531</v>
      </c>
      <c r="B7834">
        <v>472.315887</v>
      </c>
    </row>
    <row r="7835" spans="1:2">
      <c r="A7835" s="31">
        <v>44532</v>
      </c>
      <c r="B7835">
        <v>476.14212</v>
      </c>
    </row>
    <row r="7836" spans="1:2">
      <c r="A7836" s="31">
        <v>44533</v>
      </c>
      <c r="B7836">
        <v>477.135925</v>
      </c>
    </row>
    <row r="7837" spans="1:2">
      <c r="A7837" s="31">
        <v>44536</v>
      </c>
      <c r="B7837">
        <v>464.315582</v>
      </c>
    </row>
    <row r="7838" spans="1:2">
      <c r="A7838" s="31">
        <v>44537</v>
      </c>
      <c r="B7838">
        <v>478.825409</v>
      </c>
    </row>
    <row r="7839" spans="1:2">
      <c r="A7839" s="31">
        <v>44538</v>
      </c>
      <c r="B7839">
        <v>490.850708</v>
      </c>
    </row>
    <row r="7840" spans="1:2">
      <c r="A7840" s="31">
        <v>44539</v>
      </c>
      <c r="B7840">
        <v>490.900421</v>
      </c>
    </row>
    <row r="7841" spans="1:2">
      <c r="A7841" s="31">
        <v>44540</v>
      </c>
      <c r="B7841">
        <v>491.397339</v>
      </c>
    </row>
    <row r="7842" spans="1:2">
      <c r="A7842" s="31">
        <v>44543</v>
      </c>
      <c r="B7842">
        <v>492.291779</v>
      </c>
    </row>
    <row r="7843" spans="1:2">
      <c r="A7843" s="31">
        <v>44544</v>
      </c>
      <c r="B7843">
        <v>486.37851</v>
      </c>
    </row>
    <row r="7844" spans="1:2">
      <c r="A7844" s="31">
        <v>44545</v>
      </c>
      <c r="B7844">
        <v>488.614594</v>
      </c>
    </row>
    <row r="7845" spans="1:2">
      <c r="A7845" s="31">
        <v>44546</v>
      </c>
      <c r="B7845">
        <v>488.91275</v>
      </c>
    </row>
    <row r="7846" spans="1:2">
      <c r="A7846" s="31">
        <v>44547</v>
      </c>
      <c r="B7846">
        <v>467.297058</v>
      </c>
    </row>
    <row r="7847" spans="1:2">
      <c r="A7847" s="31">
        <v>44550</v>
      </c>
      <c r="B7847">
        <v>444.289978</v>
      </c>
    </row>
    <row r="7848" spans="1:2">
      <c r="A7848" s="31">
        <v>44551</v>
      </c>
      <c r="B7848">
        <v>450.79953</v>
      </c>
    </row>
    <row r="7849" spans="1:2">
      <c r="A7849" s="31">
        <v>44552</v>
      </c>
      <c r="B7849">
        <v>467.595184</v>
      </c>
    </row>
    <row r="7850" spans="1:2">
      <c r="A7850" s="31">
        <v>44553</v>
      </c>
      <c r="B7850">
        <v>469.433777</v>
      </c>
    </row>
    <row r="7851" spans="1:2">
      <c r="A7851" s="31">
        <v>44554</v>
      </c>
      <c r="B7851">
        <v>464.713074</v>
      </c>
    </row>
    <row r="7852" spans="1:2">
      <c r="A7852" s="31">
        <v>44557</v>
      </c>
      <c r="B7852">
        <v>468.24118</v>
      </c>
    </row>
    <row r="7853" spans="1:2">
      <c r="A7853" s="31">
        <v>44558</v>
      </c>
      <c r="B7853">
        <v>477.235321</v>
      </c>
    </row>
    <row r="7854" spans="1:2">
      <c r="A7854" s="31">
        <v>44559</v>
      </c>
      <c r="B7854">
        <v>473.061218</v>
      </c>
    </row>
    <row r="7855" spans="1:2">
      <c r="A7855" s="31">
        <v>44560</v>
      </c>
      <c r="B7855">
        <v>467.495789</v>
      </c>
    </row>
    <row r="7856" spans="1:2">
      <c r="A7856" s="31">
        <v>44561</v>
      </c>
      <c r="B7856">
        <v>479.421722</v>
      </c>
    </row>
    <row r="7857" spans="1:2">
      <c r="A7857" s="31">
        <v>44564</v>
      </c>
      <c r="B7857">
        <v>494.527863</v>
      </c>
    </row>
    <row r="7858" spans="1:2">
      <c r="A7858" s="31">
        <v>44565</v>
      </c>
      <c r="B7858">
        <v>486.577271</v>
      </c>
    </row>
    <row r="7859" spans="1:2">
      <c r="A7859" s="31">
        <v>44566</v>
      </c>
      <c r="B7859">
        <v>486.726318</v>
      </c>
    </row>
    <row r="7860" spans="1:2">
      <c r="A7860" s="31">
        <v>44567</v>
      </c>
      <c r="B7860">
        <v>485.831909</v>
      </c>
    </row>
    <row r="7861" spans="1:2">
      <c r="A7861" s="31">
        <v>44568</v>
      </c>
      <c r="B7861">
        <v>487.571106</v>
      </c>
    </row>
    <row r="7862" spans="1:2">
      <c r="A7862" s="31">
        <v>44571</v>
      </c>
      <c r="B7862">
        <v>500.59021</v>
      </c>
    </row>
    <row r="7863" spans="1:2">
      <c r="A7863" s="31">
        <v>44572</v>
      </c>
      <c r="B7863">
        <v>498.205017</v>
      </c>
    </row>
    <row r="7864" spans="1:2">
      <c r="A7864" s="31">
        <v>44573</v>
      </c>
      <c r="B7864">
        <v>504.118317</v>
      </c>
    </row>
    <row r="7865" spans="1:2">
      <c r="A7865" s="31">
        <v>44574</v>
      </c>
      <c r="B7865">
        <v>508.789276</v>
      </c>
    </row>
    <row r="7866" spans="1:2">
      <c r="A7866" s="31">
        <v>44575</v>
      </c>
      <c r="B7866">
        <v>506.751923</v>
      </c>
    </row>
    <row r="7867" spans="1:2">
      <c r="A7867" s="31">
        <v>44578</v>
      </c>
      <c r="B7867">
        <v>521.758728</v>
      </c>
    </row>
    <row r="7868" spans="1:2">
      <c r="A7868" s="31">
        <v>44579</v>
      </c>
      <c r="B7868">
        <v>507.646362</v>
      </c>
    </row>
    <row r="7869" spans="1:2">
      <c r="A7869" s="31">
        <v>44580</v>
      </c>
      <c r="B7869">
        <v>517.634277</v>
      </c>
    </row>
    <row r="7870" spans="1:2">
      <c r="A7870" s="31">
        <v>44581</v>
      </c>
      <c r="B7870">
        <v>512.516113</v>
      </c>
    </row>
    <row r="7871" spans="1:2">
      <c r="A7871" s="31">
        <v>44582</v>
      </c>
      <c r="B7871">
        <v>498.751617</v>
      </c>
    </row>
    <row r="7872" spans="1:2">
      <c r="A7872" s="31">
        <v>44585</v>
      </c>
      <c r="B7872">
        <v>475.496124</v>
      </c>
    </row>
    <row r="7873" spans="1:2">
      <c r="A7873" s="31">
        <v>44586</v>
      </c>
      <c r="B7873">
        <v>487.521393</v>
      </c>
    </row>
    <row r="7874" spans="1:2">
      <c r="A7874" s="31">
        <v>44588</v>
      </c>
      <c r="B7874">
        <v>491.347626</v>
      </c>
    </row>
    <row r="7875" spans="1:2">
      <c r="A7875" s="31">
        <v>44589</v>
      </c>
      <c r="B7875">
        <v>494.229736</v>
      </c>
    </row>
    <row r="7876" spans="1:2">
      <c r="A7876" s="31">
        <v>44592</v>
      </c>
      <c r="B7876">
        <v>514.553467</v>
      </c>
    </row>
    <row r="7877" spans="1:2">
      <c r="A7877" s="31">
        <v>44593</v>
      </c>
      <c r="B7877">
        <v>501.186493</v>
      </c>
    </row>
    <row r="7878" spans="1:2">
      <c r="A7878" s="31">
        <v>44594</v>
      </c>
      <c r="B7878">
        <v>503.273529</v>
      </c>
    </row>
    <row r="7879" spans="1:2">
      <c r="A7879" s="31">
        <v>44595</v>
      </c>
      <c r="B7879">
        <v>501.385284</v>
      </c>
    </row>
    <row r="7880" spans="1:2">
      <c r="A7880" s="31">
        <v>44596</v>
      </c>
      <c r="B7880">
        <v>497.509369</v>
      </c>
    </row>
    <row r="7881" spans="1:2">
      <c r="A7881" s="31">
        <v>44599</v>
      </c>
      <c r="B7881">
        <v>491.546417</v>
      </c>
    </row>
    <row r="7882" spans="1:2">
      <c r="A7882" s="31">
        <v>44600</v>
      </c>
      <c r="B7882">
        <v>489.707825</v>
      </c>
    </row>
    <row r="7883" spans="1:2">
      <c r="A7883" s="31">
        <v>44601</v>
      </c>
      <c r="B7883">
        <v>498.155334</v>
      </c>
    </row>
    <row r="7884" spans="1:2">
      <c r="A7884" s="31">
        <v>44602</v>
      </c>
      <c r="B7884">
        <v>504.317078</v>
      </c>
    </row>
    <row r="7885" spans="1:2">
      <c r="A7885" s="31">
        <v>44603</v>
      </c>
      <c r="B7885">
        <v>495.770172</v>
      </c>
    </row>
    <row r="7886" spans="1:2">
      <c r="A7886" s="31">
        <v>44606</v>
      </c>
      <c r="B7886">
        <v>468.539307</v>
      </c>
    </row>
    <row r="7887" spans="1:2">
      <c r="A7887" s="31">
        <v>44607</v>
      </c>
      <c r="B7887">
        <v>500.888336</v>
      </c>
    </row>
    <row r="7888" spans="1:2">
      <c r="A7888" s="31">
        <v>44608</v>
      </c>
      <c r="B7888">
        <v>495.37265</v>
      </c>
    </row>
    <row r="7889" spans="1:2">
      <c r="A7889" s="31">
        <v>44609</v>
      </c>
      <c r="B7889">
        <v>496.863373</v>
      </c>
    </row>
    <row r="7890" spans="1:2">
      <c r="A7890" s="31">
        <v>44610</v>
      </c>
      <c r="B7890">
        <v>490.105347</v>
      </c>
    </row>
    <row r="7891" spans="1:2">
      <c r="A7891" s="31">
        <v>44613</v>
      </c>
      <c r="B7891">
        <v>491.397339</v>
      </c>
    </row>
    <row r="7892" spans="1:2">
      <c r="A7892" s="31">
        <v>44614</v>
      </c>
      <c r="B7892">
        <v>475.297333</v>
      </c>
    </row>
    <row r="7893" spans="1:2">
      <c r="A7893" s="31">
        <v>44615</v>
      </c>
      <c r="B7893">
        <v>474.055054</v>
      </c>
    </row>
    <row r="7894" spans="1:2">
      <c r="A7894" s="31">
        <v>44616</v>
      </c>
      <c r="B7894">
        <v>425.307892</v>
      </c>
    </row>
    <row r="7895" spans="1:2">
      <c r="A7895" s="31">
        <v>44617</v>
      </c>
      <c r="B7895">
        <v>456.91156</v>
      </c>
    </row>
    <row r="7896" spans="1:2">
      <c r="A7896" s="31">
        <v>44620</v>
      </c>
      <c r="B7896">
        <v>451.246735</v>
      </c>
    </row>
    <row r="7897" spans="1:2">
      <c r="A7897" s="31">
        <v>44622</v>
      </c>
      <c r="B7897">
        <v>444.836578</v>
      </c>
    </row>
    <row r="7898" spans="1:2">
      <c r="A7898" s="31">
        <v>44623</v>
      </c>
      <c r="B7898">
        <v>434.401398</v>
      </c>
    </row>
    <row r="7899" spans="1:2">
      <c r="A7899" s="31">
        <v>44624</v>
      </c>
      <c r="B7899">
        <v>414.67395</v>
      </c>
    </row>
    <row r="7900" spans="1:2">
      <c r="A7900" s="31">
        <v>44627</v>
      </c>
      <c r="B7900">
        <v>391.567505</v>
      </c>
    </row>
    <row r="7901" spans="1:2">
      <c r="A7901" s="31">
        <v>44628</v>
      </c>
      <c r="B7901">
        <v>389.33139</v>
      </c>
    </row>
    <row r="7902" spans="1:2">
      <c r="A7902" s="31">
        <v>44629</v>
      </c>
      <c r="B7902">
        <v>403.394012</v>
      </c>
    </row>
    <row r="7903" spans="1:2">
      <c r="A7903" s="31">
        <v>44630</v>
      </c>
      <c r="B7903">
        <v>417.00943</v>
      </c>
    </row>
    <row r="7904" spans="1:2">
      <c r="A7904" s="31">
        <v>44631</v>
      </c>
      <c r="B7904">
        <v>415.56839</v>
      </c>
    </row>
    <row r="7905" spans="1:2">
      <c r="A7905" s="31">
        <v>44634</v>
      </c>
      <c r="B7905">
        <v>409.158234</v>
      </c>
    </row>
    <row r="7906" spans="1:2">
      <c r="A7906" s="31">
        <v>44635</v>
      </c>
      <c r="B7906">
        <v>411.096161</v>
      </c>
    </row>
    <row r="7907" spans="1:2">
      <c r="A7907" s="31">
        <v>44636</v>
      </c>
      <c r="B7907">
        <v>422.276733</v>
      </c>
    </row>
    <row r="7908" spans="1:2">
      <c r="A7908" s="31">
        <v>44637</v>
      </c>
      <c r="B7908">
        <v>431.121765</v>
      </c>
    </row>
    <row r="7909" spans="1:2">
      <c r="A7909" s="31">
        <v>44641</v>
      </c>
      <c r="B7909">
        <v>425.307892</v>
      </c>
    </row>
    <row r="7910" spans="1:2">
      <c r="A7910" s="31">
        <v>44642</v>
      </c>
      <c r="B7910">
        <v>437.631348</v>
      </c>
    </row>
    <row r="7911" spans="1:2">
      <c r="A7911" s="31">
        <v>44643</v>
      </c>
      <c r="B7911">
        <v>433.109406</v>
      </c>
    </row>
    <row r="7912" spans="1:2">
      <c r="A7912" s="31">
        <v>44644</v>
      </c>
      <c r="B7912">
        <v>430.525482</v>
      </c>
    </row>
    <row r="7913" spans="1:2">
      <c r="A7913" s="31">
        <v>44645</v>
      </c>
      <c r="B7913">
        <v>429.432281</v>
      </c>
    </row>
    <row r="7914" spans="1:2">
      <c r="A7914" s="31">
        <v>44648</v>
      </c>
      <c r="B7914">
        <v>430.028595</v>
      </c>
    </row>
    <row r="7915" spans="1:2">
      <c r="A7915" s="31">
        <v>44649</v>
      </c>
      <c r="B7915">
        <v>431.0224</v>
      </c>
    </row>
    <row r="7916" spans="1:2">
      <c r="A7916" s="31">
        <v>44650</v>
      </c>
      <c r="B7916">
        <v>432.960327</v>
      </c>
    </row>
    <row r="7917" spans="1:2">
      <c r="A7917" s="31">
        <v>44651</v>
      </c>
      <c r="B7917">
        <v>431.072083</v>
      </c>
    </row>
    <row r="7918" spans="1:2">
      <c r="A7918" s="31">
        <v>44652</v>
      </c>
      <c r="B7918">
        <v>438.426361</v>
      </c>
    </row>
    <row r="7919" spans="1:2">
      <c r="A7919" s="31">
        <v>44655</v>
      </c>
      <c r="B7919">
        <v>443.991821</v>
      </c>
    </row>
    <row r="7920" spans="1:2">
      <c r="A7920" s="31">
        <v>44656</v>
      </c>
      <c r="B7920">
        <v>455.222046</v>
      </c>
    </row>
    <row r="7921" spans="1:2">
      <c r="A7921" s="31">
        <v>44657</v>
      </c>
      <c r="B7921">
        <v>453.333771</v>
      </c>
    </row>
    <row r="7922" spans="1:2">
      <c r="A7922" s="31">
        <v>44658</v>
      </c>
      <c r="B7922">
        <v>446.724823</v>
      </c>
    </row>
    <row r="7923" spans="1:2">
      <c r="A7923" s="31">
        <v>44659</v>
      </c>
      <c r="B7923">
        <v>449.259094</v>
      </c>
    </row>
    <row r="7924" spans="1:2">
      <c r="A7924" s="31">
        <v>44662</v>
      </c>
      <c r="B7924">
        <v>449.259094</v>
      </c>
    </row>
    <row r="7925" spans="1:2">
      <c r="A7925" s="31">
        <v>44663</v>
      </c>
      <c r="B7925">
        <v>435.593964</v>
      </c>
    </row>
    <row r="7926" spans="1:2">
      <c r="A7926" s="31">
        <v>44664</v>
      </c>
      <c r="B7926">
        <v>428.388733</v>
      </c>
    </row>
    <row r="7927" spans="1:2">
      <c r="A7927" s="31">
        <v>44669</v>
      </c>
      <c r="B7927">
        <v>431.121765</v>
      </c>
    </row>
    <row r="7928" spans="1:2">
      <c r="A7928" s="31">
        <v>44670</v>
      </c>
      <c r="B7928">
        <v>422.326416</v>
      </c>
    </row>
    <row r="7929" spans="1:2">
      <c r="A7929" s="31">
        <v>44671</v>
      </c>
      <c r="B7929">
        <v>437.830078</v>
      </c>
    </row>
    <row r="7930" spans="1:2">
      <c r="A7930" s="31">
        <v>44672</v>
      </c>
      <c r="B7930">
        <v>445.283783</v>
      </c>
    </row>
    <row r="7931" spans="1:2">
      <c r="A7931" s="31">
        <v>44673</v>
      </c>
      <c r="B7931">
        <v>436.140594</v>
      </c>
    </row>
    <row r="7932" spans="1:2">
      <c r="A7932" s="31">
        <v>44676</v>
      </c>
      <c r="B7932">
        <v>422.525146</v>
      </c>
    </row>
    <row r="7933" spans="1:2">
      <c r="A7933" s="31">
        <v>44677</v>
      </c>
      <c r="B7933">
        <v>432.214996</v>
      </c>
    </row>
    <row r="7934" spans="1:2">
      <c r="A7934" s="31">
        <v>44678</v>
      </c>
      <c r="B7934">
        <v>427.593689</v>
      </c>
    </row>
    <row r="7935" spans="1:2">
      <c r="A7935" s="31">
        <v>44679</v>
      </c>
      <c r="B7935">
        <v>433.35788</v>
      </c>
    </row>
    <row r="7936" spans="1:2">
      <c r="A7936" s="31">
        <v>44680</v>
      </c>
      <c r="B7936">
        <v>434.898315</v>
      </c>
    </row>
    <row r="7937" spans="1:2">
      <c r="A7937" s="31">
        <v>44683</v>
      </c>
      <c r="B7937">
        <v>430.177643</v>
      </c>
    </row>
    <row r="7938" spans="1:2">
      <c r="A7938" s="31">
        <v>44685</v>
      </c>
      <c r="B7938">
        <v>420.885345</v>
      </c>
    </row>
    <row r="7939" spans="1:2">
      <c r="A7939" s="31">
        <v>44686</v>
      </c>
      <c r="B7939">
        <v>423.66806</v>
      </c>
    </row>
    <row r="7940" spans="1:2">
      <c r="A7940" s="31">
        <v>44687</v>
      </c>
      <c r="B7940">
        <v>406.027649</v>
      </c>
    </row>
    <row r="7941" spans="1:2">
      <c r="A7941" s="31">
        <v>44690</v>
      </c>
      <c r="B7941">
        <v>401.456085</v>
      </c>
    </row>
    <row r="7942" spans="1:2">
      <c r="A7942" s="31">
        <v>44691</v>
      </c>
      <c r="B7942">
        <v>389.33139</v>
      </c>
    </row>
    <row r="7943" spans="1:2">
      <c r="A7943" s="31">
        <v>44692</v>
      </c>
      <c r="B7943">
        <v>385.753601</v>
      </c>
    </row>
    <row r="7944" spans="1:2">
      <c r="A7944" s="31">
        <v>44693</v>
      </c>
      <c r="B7944">
        <v>370.001465</v>
      </c>
    </row>
    <row r="7945" spans="1:2">
      <c r="A7945" s="31">
        <v>44694</v>
      </c>
      <c r="B7945">
        <v>401.803894</v>
      </c>
    </row>
    <row r="7946" spans="1:2">
      <c r="A7946" s="31">
        <v>44697</v>
      </c>
      <c r="B7946">
        <v>402.847412</v>
      </c>
    </row>
    <row r="7947" spans="1:2">
      <c r="A7947" s="31">
        <v>44698</v>
      </c>
      <c r="B7947">
        <v>421.531342</v>
      </c>
    </row>
    <row r="7948" spans="1:2">
      <c r="A7948" s="31">
        <v>44699</v>
      </c>
      <c r="B7948">
        <v>412.586884</v>
      </c>
    </row>
    <row r="7949" spans="1:2">
      <c r="A7949" s="31">
        <v>44700</v>
      </c>
      <c r="B7949">
        <v>396.188782</v>
      </c>
    </row>
    <row r="7950" spans="1:2">
      <c r="A7950" s="31">
        <v>44701</v>
      </c>
      <c r="B7950">
        <v>415.419312</v>
      </c>
    </row>
    <row r="7951" spans="1:2">
      <c r="A7951" s="31">
        <v>44704</v>
      </c>
      <c r="B7951">
        <v>418.848022</v>
      </c>
    </row>
    <row r="7952" spans="1:2">
      <c r="A7952" s="31">
        <v>44705</v>
      </c>
      <c r="B7952">
        <v>423.12146</v>
      </c>
    </row>
    <row r="7953" spans="1:2">
      <c r="A7953" s="31">
        <v>44706</v>
      </c>
      <c r="B7953">
        <v>414.425476</v>
      </c>
    </row>
    <row r="7954" spans="1:2">
      <c r="A7954" s="31">
        <v>44707</v>
      </c>
      <c r="B7954">
        <v>418.052948</v>
      </c>
    </row>
    <row r="7955" spans="1:2">
      <c r="A7955" s="31">
        <v>44708</v>
      </c>
      <c r="B7955">
        <v>426.947693</v>
      </c>
    </row>
    <row r="7956" spans="1:2">
      <c r="A7956" s="31">
        <v>44711</v>
      </c>
      <c r="B7956">
        <v>439.668671</v>
      </c>
    </row>
    <row r="7957" spans="1:2">
      <c r="A7957" s="31">
        <v>44712</v>
      </c>
      <c r="B7957">
        <v>440.811554</v>
      </c>
    </row>
    <row r="7958" spans="1:2">
      <c r="A7958" s="31">
        <v>44713</v>
      </c>
      <c r="B7958">
        <v>441.855103</v>
      </c>
    </row>
    <row r="7959" spans="1:2">
      <c r="A7959" s="31">
        <v>44714</v>
      </c>
      <c r="B7959">
        <v>436.438721</v>
      </c>
    </row>
    <row r="7960" spans="1:2">
      <c r="A7960" s="31">
        <v>44715</v>
      </c>
      <c r="B7960">
        <v>429.23349</v>
      </c>
    </row>
    <row r="7961" spans="1:2">
      <c r="A7961" s="31">
        <v>44718</v>
      </c>
      <c r="B7961">
        <v>429.680725</v>
      </c>
    </row>
    <row r="7962" spans="1:2">
      <c r="A7962" s="31">
        <v>44719</v>
      </c>
      <c r="B7962">
        <v>433.159119</v>
      </c>
    </row>
    <row r="7963" spans="1:2">
      <c r="A7963" s="31">
        <v>44720</v>
      </c>
      <c r="B7963">
        <v>432.960327</v>
      </c>
    </row>
    <row r="7964" spans="1:2">
      <c r="A7964" s="31">
        <v>44721</v>
      </c>
      <c r="B7964">
        <v>425.854492</v>
      </c>
    </row>
    <row r="7965" spans="1:2">
      <c r="A7965" s="31">
        <v>44722</v>
      </c>
      <c r="B7965">
        <v>425.407257</v>
      </c>
    </row>
    <row r="7966" spans="1:2">
      <c r="A7966" s="31">
        <v>44725</v>
      </c>
      <c r="B7966">
        <v>404.189117</v>
      </c>
    </row>
    <row r="7967" spans="1:2">
      <c r="A7967" s="31">
        <v>44726</v>
      </c>
      <c r="B7967">
        <v>402.648621</v>
      </c>
    </row>
    <row r="7968" spans="1:2">
      <c r="A7968" s="31">
        <v>44727</v>
      </c>
      <c r="B7968">
        <v>411.543396</v>
      </c>
    </row>
    <row r="7969" spans="1:2">
      <c r="A7969" s="31">
        <v>44728</v>
      </c>
      <c r="B7969">
        <v>390.523987</v>
      </c>
    </row>
    <row r="7970" spans="1:2">
      <c r="A7970" s="31">
        <v>44729</v>
      </c>
      <c r="B7970">
        <v>386.548676</v>
      </c>
    </row>
    <row r="7971" spans="1:2">
      <c r="A7971" s="31">
        <v>44732</v>
      </c>
      <c r="B7971">
        <v>380.33725</v>
      </c>
    </row>
    <row r="7972" spans="1:2">
      <c r="A7972" s="31">
        <v>44733</v>
      </c>
      <c r="B7972">
        <v>395.145264</v>
      </c>
    </row>
    <row r="7973" spans="1:2">
      <c r="A7973" s="31">
        <v>44734</v>
      </c>
      <c r="B7973">
        <v>390.673035</v>
      </c>
    </row>
    <row r="7974" spans="1:2">
      <c r="A7974" s="31">
        <v>44735</v>
      </c>
      <c r="B7974">
        <v>404.686005</v>
      </c>
    </row>
    <row r="7975" spans="1:2">
      <c r="A7975" s="31">
        <v>44736</v>
      </c>
      <c r="B7975">
        <v>406.77301</v>
      </c>
    </row>
    <row r="7976" spans="1:2">
      <c r="A7976" s="31">
        <v>44739</v>
      </c>
      <c r="B7976">
        <v>411.940948</v>
      </c>
    </row>
    <row r="7977" spans="1:2">
      <c r="A7977" s="31">
        <v>44740</v>
      </c>
      <c r="B7977">
        <v>414.524872</v>
      </c>
    </row>
    <row r="7978" spans="1:2">
      <c r="A7978" s="31">
        <v>44741</v>
      </c>
      <c r="B7978">
        <v>414.375793</v>
      </c>
    </row>
    <row r="7979" spans="1:2">
      <c r="A7979" s="31">
        <v>44742</v>
      </c>
      <c r="B7979">
        <v>409.257568</v>
      </c>
    </row>
    <row r="7980" spans="1:2">
      <c r="A7980" s="31">
        <v>44743</v>
      </c>
      <c r="B7980">
        <v>410.152069</v>
      </c>
    </row>
    <row r="7981" spans="1:2">
      <c r="A7981" s="31">
        <v>44746</v>
      </c>
      <c r="B7981">
        <v>405.928284</v>
      </c>
    </row>
    <row r="7982" spans="1:2">
      <c r="A7982" s="31">
        <v>44747</v>
      </c>
      <c r="B7982">
        <v>409.45636</v>
      </c>
    </row>
    <row r="7983" spans="1:2">
      <c r="A7983" s="31">
        <v>44748</v>
      </c>
      <c r="B7983">
        <v>413.77951</v>
      </c>
    </row>
    <row r="7984" spans="1:2">
      <c r="A7984" s="31">
        <v>44749</v>
      </c>
      <c r="B7984">
        <v>428.190002</v>
      </c>
    </row>
    <row r="7985" spans="1:2">
      <c r="A7985" s="31">
        <v>44750</v>
      </c>
      <c r="B7985">
        <v>438.823914</v>
      </c>
    </row>
    <row r="7986" spans="1:2">
      <c r="A7986" s="31">
        <v>44753</v>
      </c>
      <c r="B7986">
        <v>434.351685</v>
      </c>
    </row>
    <row r="7987" spans="1:2">
      <c r="A7987" s="31">
        <v>44754</v>
      </c>
      <c r="B7987">
        <v>427.891815</v>
      </c>
    </row>
    <row r="7988" spans="1:2">
      <c r="A7988" s="31">
        <v>44755</v>
      </c>
      <c r="B7988">
        <v>424.463135</v>
      </c>
    </row>
    <row r="7989" spans="1:2">
      <c r="A7989" s="31">
        <v>44756</v>
      </c>
      <c r="B7989">
        <v>425.407257</v>
      </c>
    </row>
    <row r="7990" spans="1:2">
      <c r="A7990" s="31">
        <v>44757</v>
      </c>
      <c r="B7990">
        <v>437.482269</v>
      </c>
    </row>
    <row r="7991" spans="1:2">
      <c r="A7991" s="31">
        <v>44760</v>
      </c>
      <c r="B7991">
        <v>448.116211</v>
      </c>
    </row>
    <row r="7992" spans="1:2">
      <c r="A7992" s="31">
        <v>44761</v>
      </c>
      <c r="B7992">
        <v>446.277618</v>
      </c>
    </row>
    <row r="7993" spans="1:2">
      <c r="A7993" s="31">
        <v>44762</v>
      </c>
      <c r="B7993">
        <v>450.650452</v>
      </c>
    </row>
    <row r="7994" spans="1:2">
      <c r="A7994" s="31">
        <v>44763</v>
      </c>
      <c r="B7994">
        <v>452.041809</v>
      </c>
    </row>
    <row r="7995" spans="1:2">
      <c r="A7995" s="31">
        <v>44764</v>
      </c>
      <c r="B7995">
        <v>452.091492</v>
      </c>
    </row>
    <row r="7996" spans="1:2">
      <c r="A7996" s="31">
        <v>44767</v>
      </c>
      <c r="B7996">
        <v>446.774506</v>
      </c>
    </row>
    <row r="7997" spans="1:2">
      <c r="A7997" s="31">
        <v>44768</v>
      </c>
      <c r="B7997">
        <v>438.426361</v>
      </c>
    </row>
    <row r="7998" spans="1:2">
      <c r="A7998" s="31">
        <v>44769</v>
      </c>
      <c r="B7998">
        <v>441.308472</v>
      </c>
    </row>
    <row r="7999" spans="1:2">
      <c r="A7999" s="31">
        <v>44770</v>
      </c>
      <c r="B7999">
        <v>439.519592</v>
      </c>
    </row>
    <row r="8000" spans="1:2">
      <c r="A8000" s="31">
        <v>44771</v>
      </c>
      <c r="B8000">
        <v>446.824219</v>
      </c>
    </row>
    <row r="8001" spans="1:2">
      <c r="A8001" s="31">
        <v>44774</v>
      </c>
      <c r="B8001">
        <v>476.241486</v>
      </c>
    </row>
    <row r="8002" spans="1:2">
      <c r="A8002" s="31">
        <v>44775</v>
      </c>
      <c r="B8002">
        <v>473.309692</v>
      </c>
    </row>
    <row r="8003" spans="1:2">
      <c r="A8003" s="31">
        <v>44776</v>
      </c>
      <c r="B8003">
        <v>464.911835</v>
      </c>
    </row>
    <row r="8004" spans="1:2">
      <c r="A8004" s="31">
        <v>44777</v>
      </c>
      <c r="B8004">
        <v>466.005066</v>
      </c>
    </row>
    <row r="8005" spans="1:2">
      <c r="A8005" s="31">
        <v>44778</v>
      </c>
      <c r="B8005">
        <v>462.377625</v>
      </c>
    </row>
    <row r="8006" spans="1:2">
      <c r="A8006" s="31">
        <v>44781</v>
      </c>
      <c r="B8006">
        <v>465.35907</v>
      </c>
    </row>
    <row r="8007" spans="1:2">
      <c r="A8007" s="31">
        <v>44783</v>
      </c>
      <c r="B8007">
        <v>472.613983</v>
      </c>
    </row>
    <row r="8008" spans="1:2">
      <c r="A8008" s="31">
        <v>44784</v>
      </c>
      <c r="B8008">
        <v>473.707214</v>
      </c>
    </row>
    <row r="8009" spans="1:2">
      <c r="A8009" s="31">
        <v>44785</v>
      </c>
      <c r="B8009">
        <v>474.601624</v>
      </c>
    </row>
    <row r="8010" spans="1:2">
      <c r="A8010" s="31">
        <v>44789</v>
      </c>
      <c r="B8010">
        <v>486.825714</v>
      </c>
    </row>
    <row r="8011" spans="1:2">
      <c r="A8011" s="31">
        <v>44790</v>
      </c>
      <c r="B8011">
        <v>482.403198</v>
      </c>
    </row>
    <row r="8012" spans="1:2">
      <c r="A8012" s="31">
        <v>44791</v>
      </c>
      <c r="B8012">
        <v>481.806885</v>
      </c>
    </row>
    <row r="8013" spans="1:2">
      <c r="A8013" s="31">
        <v>44792</v>
      </c>
      <c r="B8013">
        <v>468.092102</v>
      </c>
    </row>
    <row r="8014" spans="1:2">
      <c r="A8014" s="31">
        <v>44795</v>
      </c>
      <c r="B8014">
        <v>451.793365</v>
      </c>
    </row>
    <row r="8015" spans="1:2">
      <c r="A8015" s="31">
        <v>44796</v>
      </c>
      <c r="B8015">
        <v>457.607239</v>
      </c>
    </row>
    <row r="8016" spans="1:2">
      <c r="A8016" s="31">
        <v>44797</v>
      </c>
      <c r="B8016">
        <v>460.340271</v>
      </c>
    </row>
    <row r="8017" spans="1:2">
      <c r="A8017" s="31">
        <v>44798</v>
      </c>
      <c r="B8017">
        <v>456.36499</v>
      </c>
    </row>
    <row r="8018" spans="1:2">
      <c r="A8018" s="31">
        <v>44799</v>
      </c>
      <c r="B8018">
        <v>462.178833</v>
      </c>
    </row>
    <row r="8019" spans="1:2">
      <c r="A8019" s="31">
        <v>44802</v>
      </c>
      <c r="B8019">
        <v>450.551056</v>
      </c>
    </row>
    <row r="8020" spans="1:2">
      <c r="A8020" s="31">
        <v>44803</v>
      </c>
      <c r="B8020">
        <v>468.191498</v>
      </c>
    </row>
    <row r="8021" spans="1:2">
      <c r="A8021" s="31">
        <v>44805</v>
      </c>
      <c r="B8021">
        <v>464.017426</v>
      </c>
    </row>
    <row r="8022" spans="1:2">
      <c r="A8022" s="31">
        <v>44806</v>
      </c>
      <c r="B8022">
        <v>458.8992</v>
      </c>
    </row>
    <row r="8023" spans="1:2">
      <c r="A8023" s="31">
        <v>44809</v>
      </c>
      <c r="B8023">
        <v>456.166199</v>
      </c>
    </row>
    <row r="8024" spans="1:2">
      <c r="A8024" s="31">
        <v>44810</v>
      </c>
      <c r="B8024">
        <v>454.923889</v>
      </c>
    </row>
    <row r="8025" spans="1:2">
      <c r="A8025" s="31">
        <v>44811</v>
      </c>
      <c r="B8025">
        <v>443.097382</v>
      </c>
    </row>
    <row r="8026" spans="1:2">
      <c r="A8026" s="31">
        <v>44812</v>
      </c>
      <c r="B8026">
        <v>439.46991</v>
      </c>
    </row>
    <row r="8027" spans="1:2">
      <c r="A8027" s="31">
        <v>44813</v>
      </c>
      <c r="B8027">
        <v>443.147064</v>
      </c>
    </row>
    <row r="8028" spans="1:2">
      <c r="A8028" s="31">
        <v>44816</v>
      </c>
      <c r="B8028">
        <v>448.215576</v>
      </c>
    </row>
    <row r="8029" spans="1:2">
      <c r="A8029" s="31">
        <v>44817</v>
      </c>
      <c r="B8029">
        <v>453.979767</v>
      </c>
    </row>
    <row r="8030" spans="1:2">
      <c r="A8030" s="31">
        <v>44818</v>
      </c>
      <c r="B8030">
        <v>447.420532</v>
      </c>
    </row>
    <row r="8031" spans="1:2">
      <c r="A8031" s="31">
        <v>44819</v>
      </c>
      <c r="B8031">
        <v>444.488708</v>
      </c>
    </row>
    <row r="8032" spans="1:2">
      <c r="A8032" s="31">
        <v>44820</v>
      </c>
      <c r="B8032">
        <v>429.829803</v>
      </c>
    </row>
    <row r="8033" spans="1:2">
      <c r="A8033" s="31">
        <v>44823</v>
      </c>
      <c r="B8033">
        <v>422.823334</v>
      </c>
    </row>
    <row r="8034" spans="1:2">
      <c r="A8034" s="31">
        <v>44824</v>
      </c>
      <c r="B8034">
        <v>431.569</v>
      </c>
    </row>
    <row r="8035" spans="1:2">
      <c r="A8035" s="31">
        <v>44825</v>
      </c>
      <c r="B8035">
        <v>425.009735</v>
      </c>
    </row>
    <row r="8036" spans="1:2">
      <c r="A8036" s="31">
        <v>44826</v>
      </c>
      <c r="B8036">
        <v>429.531647</v>
      </c>
    </row>
    <row r="8037" spans="1:2">
      <c r="A8037" s="31">
        <v>44827</v>
      </c>
      <c r="B8037">
        <v>420.487823</v>
      </c>
    </row>
    <row r="8038" spans="1:2">
      <c r="A8038" s="31">
        <v>44830</v>
      </c>
      <c r="B8038">
        <v>395.045868</v>
      </c>
    </row>
    <row r="8039" spans="1:2">
      <c r="A8039" s="31">
        <v>44831</v>
      </c>
      <c r="B8039">
        <v>396.33783</v>
      </c>
    </row>
    <row r="8040" spans="1:2">
      <c r="A8040" s="31">
        <v>44832</v>
      </c>
      <c r="B8040">
        <v>396.635986</v>
      </c>
    </row>
    <row r="8041" spans="1:2">
      <c r="A8041" s="31">
        <v>44833</v>
      </c>
      <c r="B8041">
        <v>399.766571</v>
      </c>
    </row>
    <row r="8042" spans="1:2">
      <c r="A8042" s="31">
        <v>44834</v>
      </c>
      <c r="B8042">
        <v>402.102051</v>
      </c>
    </row>
    <row r="8043" spans="1:2">
      <c r="A8043" s="31">
        <v>44837</v>
      </c>
      <c r="B8043">
        <v>395.194946</v>
      </c>
    </row>
    <row r="8044" spans="1:2">
      <c r="A8044" s="31">
        <v>44838</v>
      </c>
      <c r="B8044">
        <v>405.381653</v>
      </c>
    </row>
    <row r="8045" spans="1:2">
      <c r="A8045" s="31">
        <v>44840</v>
      </c>
      <c r="B8045">
        <v>411.543396</v>
      </c>
    </row>
    <row r="8046" spans="1:2">
      <c r="A8046" s="31">
        <v>44841</v>
      </c>
      <c r="B8046">
        <v>409.605438</v>
      </c>
    </row>
    <row r="8047" spans="1:2">
      <c r="A8047" s="31">
        <v>44844</v>
      </c>
      <c r="B8047">
        <v>393.505463</v>
      </c>
    </row>
    <row r="8048" spans="1:2">
      <c r="A8048" s="31">
        <v>44845</v>
      </c>
      <c r="B8048">
        <v>390.921509</v>
      </c>
    </row>
    <row r="8049" spans="1:2">
      <c r="A8049" s="31">
        <v>44846</v>
      </c>
      <c r="B8049">
        <v>394.101746</v>
      </c>
    </row>
    <row r="8050" spans="1:2">
      <c r="A8050" s="31">
        <v>44847</v>
      </c>
      <c r="B8050">
        <v>396.536621</v>
      </c>
    </row>
    <row r="8051" spans="1:2">
      <c r="A8051" s="31">
        <v>44848</v>
      </c>
      <c r="B8051">
        <v>393.803619</v>
      </c>
    </row>
    <row r="8052" spans="1:2">
      <c r="A8052" s="31">
        <v>44851</v>
      </c>
      <c r="B8052">
        <v>393.654541</v>
      </c>
    </row>
    <row r="8053" spans="1:2">
      <c r="A8053" s="31">
        <v>44852</v>
      </c>
      <c r="B8053">
        <v>401.754211</v>
      </c>
    </row>
    <row r="8054" spans="1:2">
      <c r="A8054" s="31">
        <v>44853</v>
      </c>
      <c r="B8054">
        <v>396.586304</v>
      </c>
    </row>
    <row r="8055" spans="1:2">
      <c r="A8055" s="31">
        <v>44854</v>
      </c>
      <c r="B8055">
        <v>395.642181</v>
      </c>
    </row>
    <row r="8056" spans="1:2">
      <c r="A8056" s="31">
        <v>44855</v>
      </c>
      <c r="B8056">
        <v>395.592468</v>
      </c>
    </row>
    <row r="8057" spans="1:2">
      <c r="A8057" s="31">
        <v>44858</v>
      </c>
      <c r="B8057">
        <v>399.120575</v>
      </c>
    </row>
    <row r="8058" spans="1:2">
      <c r="A8058" s="31">
        <v>44859</v>
      </c>
      <c r="B8058">
        <v>402.052368</v>
      </c>
    </row>
    <row r="8059" spans="1:2">
      <c r="A8059" s="31">
        <v>44861</v>
      </c>
      <c r="B8059">
        <v>405.182922</v>
      </c>
    </row>
    <row r="8060" spans="1:2">
      <c r="A8060" s="31">
        <v>44862</v>
      </c>
      <c r="B8060">
        <v>407.369324</v>
      </c>
    </row>
    <row r="8061" spans="1:2">
      <c r="A8061" s="31">
        <v>44865</v>
      </c>
      <c r="B8061">
        <v>410.201752</v>
      </c>
    </row>
    <row r="8062" spans="1:2">
      <c r="A8062" s="31">
        <v>44866</v>
      </c>
      <c r="B8062">
        <v>418.748627</v>
      </c>
    </row>
    <row r="8063" spans="1:2">
      <c r="A8063" s="31">
        <v>44867</v>
      </c>
      <c r="B8063">
        <v>419.543701</v>
      </c>
    </row>
    <row r="8064" spans="1:2">
      <c r="A8064" s="31">
        <v>44868</v>
      </c>
      <c r="B8064">
        <v>413.680115</v>
      </c>
    </row>
    <row r="8065" spans="1:2">
      <c r="A8065" s="31">
        <v>44869</v>
      </c>
      <c r="B8065">
        <v>422.723938</v>
      </c>
    </row>
    <row r="8066" spans="1:2">
      <c r="A8066" s="31">
        <v>44872</v>
      </c>
      <c r="B8066">
        <v>432.314362</v>
      </c>
    </row>
    <row r="8067" spans="1:2">
      <c r="A8067" s="31">
        <v>44874</v>
      </c>
      <c r="B8067">
        <v>430.475769</v>
      </c>
    </row>
    <row r="8068" spans="1:2">
      <c r="A8068" s="31">
        <v>44875</v>
      </c>
      <c r="B8068">
        <v>409.655151</v>
      </c>
    </row>
    <row r="8069" spans="1:2">
      <c r="A8069" s="31">
        <v>44876</v>
      </c>
      <c r="B8069">
        <v>420.885345</v>
      </c>
    </row>
    <row r="8070" spans="1:2">
      <c r="A8070" s="31">
        <v>44879</v>
      </c>
      <c r="B8070">
        <v>431.0224</v>
      </c>
    </row>
    <row r="8071" spans="1:2">
      <c r="A8071" s="31">
        <v>44880</v>
      </c>
      <c r="B8071">
        <v>434.45108</v>
      </c>
    </row>
    <row r="8072" spans="1:2">
      <c r="A8072" s="31">
        <v>44881</v>
      </c>
      <c r="B8072">
        <v>428.885651</v>
      </c>
    </row>
    <row r="8073" spans="1:2">
      <c r="A8073" s="31">
        <v>44882</v>
      </c>
      <c r="B8073">
        <v>420.537506</v>
      </c>
    </row>
    <row r="8074" spans="1:2">
      <c r="A8074" s="31">
        <v>44883</v>
      </c>
      <c r="B8074">
        <v>421.183502</v>
      </c>
    </row>
    <row r="8075" spans="1:2">
      <c r="A8075" s="31">
        <v>44886</v>
      </c>
      <c r="B8075">
        <v>418.500183</v>
      </c>
    </row>
    <row r="8076" spans="1:2">
      <c r="A8076" s="31">
        <v>44887</v>
      </c>
      <c r="B8076">
        <v>422.077972</v>
      </c>
    </row>
    <row r="8077" spans="1:2">
      <c r="A8077" s="31">
        <v>44888</v>
      </c>
      <c r="B8077">
        <v>421.431946</v>
      </c>
    </row>
    <row r="8078" spans="1:2">
      <c r="A8078" s="31">
        <v>44889</v>
      </c>
      <c r="B8078">
        <v>420.78595</v>
      </c>
    </row>
    <row r="8079" spans="1:2">
      <c r="A8079" s="31">
        <v>44890</v>
      </c>
      <c r="B8079">
        <v>430.525482</v>
      </c>
    </row>
    <row r="8080" spans="1:2">
      <c r="A8080" s="31">
        <v>44893</v>
      </c>
      <c r="B8080">
        <v>430.575165</v>
      </c>
    </row>
    <row r="8081" spans="1:2">
      <c r="A8081" s="31">
        <v>44894</v>
      </c>
      <c r="B8081">
        <v>430.475769</v>
      </c>
    </row>
    <row r="8082" spans="1:2">
      <c r="A8082" s="31">
        <v>44895</v>
      </c>
      <c r="B8082">
        <v>436.687164</v>
      </c>
    </row>
    <row r="8083" spans="1:2">
      <c r="A8083" s="31">
        <v>44896</v>
      </c>
      <c r="B8083">
        <v>435.544312</v>
      </c>
    </row>
    <row r="8084" spans="1:2">
      <c r="A8084" s="31">
        <v>44897</v>
      </c>
      <c r="B8084">
        <v>432.711884</v>
      </c>
    </row>
    <row r="8085" spans="1:2">
      <c r="A8085" s="31">
        <v>44900</v>
      </c>
      <c r="B8085">
        <v>426.102966</v>
      </c>
    </row>
    <row r="8086" spans="1:2">
      <c r="A8086" s="31">
        <v>44901</v>
      </c>
      <c r="B8086">
        <v>424.463135</v>
      </c>
    </row>
    <row r="8087" spans="1:2">
      <c r="A8087" s="31">
        <v>44902</v>
      </c>
      <c r="B8087">
        <v>417.506348</v>
      </c>
    </row>
    <row r="8088" spans="1:2">
      <c r="A8088" s="31">
        <v>44903</v>
      </c>
      <c r="B8088">
        <v>414.624268</v>
      </c>
    </row>
    <row r="8089" spans="1:2">
      <c r="A8089" s="31">
        <v>44904</v>
      </c>
      <c r="B8089">
        <v>410.748322</v>
      </c>
    </row>
    <row r="8090" spans="1:2">
      <c r="A8090" s="31">
        <v>44907</v>
      </c>
      <c r="B8090">
        <v>411.593079</v>
      </c>
    </row>
    <row r="8091" spans="1:2">
      <c r="A8091" s="31">
        <v>44908</v>
      </c>
      <c r="B8091">
        <v>415.916229</v>
      </c>
    </row>
    <row r="8092" spans="1:2">
      <c r="A8092" s="31">
        <v>44909</v>
      </c>
      <c r="B8092">
        <v>415.319916</v>
      </c>
    </row>
    <row r="8093" spans="1:2">
      <c r="A8093" s="31">
        <v>44910</v>
      </c>
      <c r="B8093">
        <v>414.12738</v>
      </c>
    </row>
    <row r="8094" spans="1:2">
      <c r="A8094" s="31">
        <v>44911</v>
      </c>
      <c r="B8094">
        <v>418.997101</v>
      </c>
    </row>
    <row r="8095" spans="1:2">
      <c r="A8095" s="31">
        <v>44914</v>
      </c>
      <c r="B8095">
        <v>415.419312</v>
      </c>
    </row>
    <row r="8096" spans="1:2">
      <c r="A8096" s="31">
        <v>44915</v>
      </c>
      <c r="B8096">
        <v>407.965637</v>
      </c>
    </row>
    <row r="8097" spans="1:2">
      <c r="A8097" s="31">
        <v>44916</v>
      </c>
      <c r="B8097">
        <v>400.11441</v>
      </c>
    </row>
    <row r="8098" spans="1:2">
      <c r="A8098" s="31">
        <v>44917</v>
      </c>
      <c r="B8098">
        <v>392.01474</v>
      </c>
    </row>
    <row r="8099" spans="1:2">
      <c r="A8099" s="31">
        <v>44918</v>
      </c>
      <c r="B8099">
        <v>376.01413</v>
      </c>
    </row>
    <row r="8100" spans="1:2">
      <c r="A8100" s="31">
        <v>44921</v>
      </c>
      <c r="B8100">
        <v>382.424255</v>
      </c>
    </row>
    <row r="8101" spans="1:2">
      <c r="A8101" s="31">
        <v>44922</v>
      </c>
      <c r="B8101">
        <v>391.716553</v>
      </c>
    </row>
    <row r="8102" spans="1:2">
      <c r="A8102" s="31">
        <v>44923</v>
      </c>
      <c r="B8102">
        <v>388.884155</v>
      </c>
    </row>
    <row r="8103" spans="1:2">
      <c r="A8103" s="31">
        <v>44924</v>
      </c>
      <c r="B8103">
        <v>383.517487</v>
      </c>
    </row>
    <row r="8104" spans="1:2">
      <c r="A8104" s="31">
        <v>44925</v>
      </c>
      <c r="B8104">
        <v>385.554871</v>
      </c>
    </row>
    <row r="8105" spans="1:2">
      <c r="A8105" s="31">
        <v>44928</v>
      </c>
      <c r="B8105">
        <v>392.362518</v>
      </c>
    </row>
    <row r="8106" spans="1:2">
      <c r="A8106" s="31">
        <v>44929</v>
      </c>
      <c r="B8106">
        <v>391.468109</v>
      </c>
    </row>
    <row r="8107" spans="1:2">
      <c r="A8107" s="31">
        <v>44930</v>
      </c>
      <c r="B8107">
        <v>383.21936</v>
      </c>
    </row>
    <row r="8108" spans="1:2">
      <c r="A8108" s="31">
        <v>44931</v>
      </c>
      <c r="B8108">
        <v>384.511322</v>
      </c>
    </row>
    <row r="8109" spans="1:2">
      <c r="A8109" s="31">
        <v>44932</v>
      </c>
      <c r="B8109">
        <v>379.641571</v>
      </c>
    </row>
    <row r="8110" spans="1:2">
      <c r="A8110" s="31">
        <v>44935</v>
      </c>
      <c r="B8110">
        <v>387.045593</v>
      </c>
    </row>
    <row r="8111" spans="1:2">
      <c r="A8111" s="31">
        <v>44936</v>
      </c>
      <c r="B8111">
        <v>410.350769</v>
      </c>
    </row>
    <row r="8112" spans="1:2">
      <c r="A8112" s="31">
        <v>44937</v>
      </c>
      <c r="B8112">
        <v>415.618103</v>
      </c>
    </row>
    <row r="8113" spans="1:2">
      <c r="A8113" s="31">
        <v>44938</v>
      </c>
      <c r="B8113">
        <v>409.704834</v>
      </c>
    </row>
    <row r="8114" spans="1:2">
      <c r="A8114" s="31">
        <v>44939</v>
      </c>
      <c r="B8114">
        <v>408.959442</v>
      </c>
    </row>
    <row r="8115" spans="1:2">
      <c r="A8115" s="31">
        <v>44942</v>
      </c>
      <c r="B8115">
        <v>410.450165</v>
      </c>
    </row>
    <row r="8116" spans="1:2">
      <c r="A8116" s="31">
        <v>44943</v>
      </c>
      <c r="B8116">
        <v>412.735962</v>
      </c>
    </row>
    <row r="8117" spans="1:2">
      <c r="A8117" s="31">
        <v>44944</v>
      </c>
      <c r="B8117">
        <v>405.878601</v>
      </c>
    </row>
    <row r="8118" spans="1:2">
      <c r="A8118" s="31">
        <v>44945</v>
      </c>
      <c r="B8118">
        <v>398.275787</v>
      </c>
    </row>
    <row r="8119" spans="1:2">
      <c r="A8119" s="31">
        <v>44946</v>
      </c>
      <c r="B8119">
        <v>400.66098</v>
      </c>
    </row>
    <row r="8120" spans="1:2">
      <c r="A8120" s="31">
        <v>44949</v>
      </c>
      <c r="B8120">
        <v>405.878601</v>
      </c>
    </row>
    <row r="8121" spans="1:2">
      <c r="A8121" s="31">
        <v>44950</v>
      </c>
      <c r="B8121">
        <v>419.543701</v>
      </c>
    </row>
    <row r="8122" spans="1:2">
      <c r="A8122" s="31">
        <v>44951</v>
      </c>
      <c r="B8122">
        <v>416.462799</v>
      </c>
    </row>
    <row r="8123" spans="1:2">
      <c r="A8123" s="31">
        <v>44953</v>
      </c>
      <c r="B8123">
        <v>442.848907</v>
      </c>
    </row>
    <row r="8124" spans="1:2">
      <c r="A8124" s="31">
        <v>44956</v>
      </c>
      <c r="B8124">
        <v>440.91095</v>
      </c>
    </row>
    <row r="8125" spans="1:2">
      <c r="A8125" s="31">
        <v>44957</v>
      </c>
      <c r="B8125">
        <v>449.308777</v>
      </c>
    </row>
    <row r="8126" spans="1:2">
      <c r="A8126" s="31">
        <v>44958</v>
      </c>
      <c r="B8126">
        <v>443.892426</v>
      </c>
    </row>
    <row r="8127" spans="1:2">
      <c r="A8127" s="31">
        <v>44959</v>
      </c>
      <c r="B8127">
        <v>442.053864</v>
      </c>
    </row>
    <row r="8128" spans="1:2">
      <c r="A8128" s="31">
        <v>44960</v>
      </c>
      <c r="B8128">
        <v>442.699829</v>
      </c>
    </row>
    <row r="8129" spans="1:2">
      <c r="A8129" s="31">
        <v>44963</v>
      </c>
      <c r="B8129">
        <v>439.271149</v>
      </c>
    </row>
    <row r="8130" spans="1:2">
      <c r="A8130" s="31">
        <v>44964</v>
      </c>
      <c r="B8130">
        <v>432.761597</v>
      </c>
    </row>
    <row r="8131" spans="1:2">
      <c r="A8131" s="31">
        <v>44965</v>
      </c>
      <c r="B8131">
        <v>437.382874</v>
      </c>
    </row>
    <row r="8132" spans="1:2">
      <c r="A8132" s="31">
        <v>44966</v>
      </c>
      <c r="B8132">
        <v>434.053558</v>
      </c>
    </row>
    <row r="8133" spans="1:2">
      <c r="A8133" s="31">
        <v>44967</v>
      </c>
      <c r="B8133">
        <v>443.097382</v>
      </c>
    </row>
    <row r="8134" spans="1:2">
      <c r="A8134" s="31">
        <v>44970</v>
      </c>
      <c r="B8134">
        <v>438.326996</v>
      </c>
    </row>
    <row r="8135" spans="1:2">
      <c r="A8135" s="31">
        <v>44971</v>
      </c>
      <c r="B8135">
        <v>437.830078</v>
      </c>
    </row>
    <row r="8136" spans="1:2">
      <c r="A8136" s="31">
        <v>44972</v>
      </c>
      <c r="B8136">
        <v>441.407867</v>
      </c>
    </row>
    <row r="8137" spans="1:2">
      <c r="A8137" s="31">
        <v>44973</v>
      </c>
      <c r="B8137">
        <v>438.873596</v>
      </c>
    </row>
    <row r="8138" spans="1:2">
      <c r="A8138" s="31">
        <v>44974</v>
      </c>
      <c r="B8138">
        <v>437.184113</v>
      </c>
    </row>
    <row r="8139" spans="1:2">
      <c r="A8139" s="31">
        <v>44977</v>
      </c>
      <c r="B8139">
        <v>440.264984</v>
      </c>
    </row>
    <row r="8140" spans="1:2">
      <c r="A8140" s="31">
        <v>44978</v>
      </c>
      <c r="B8140">
        <v>433.805115</v>
      </c>
    </row>
    <row r="8141" spans="1:2">
      <c r="A8141" s="31">
        <v>44979</v>
      </c>
      <c r="B8141">
        <v>426.798615</v>
      </c>
    </row>
    <row r="8142" spans="1:2">
      <c r="A8142" s="31">
        <v>44980</v>
      </c>
      <c r="B8142">
        <v>430.525482</v>
      </c>
    </row>
    <row r="8143" spans="1:2">
      <c r="A8143" s="31">
        <v>44981</v>
      </c>
      <c r="B8143">
        <v>425.109131</v>
      </c>
    </row>
    <row r="8144" spans="1:2">
      <c r="A8144" s="31">
        <v>44984</v>
      </c>
      <c r="B8144">
        <v>415.369629</v>
      </c>
    </row>
    <row r="8145" spans="1:2">
      <c r="A8145" s="31">
        <v>44985</v>
      </c>
      <c r="B8145">
        <v>418.102661</v>
      </c>
    </row>
    <row r="8146" spans="1:2">
      <c r="A8146" s="31">
        <v>44986</v>
      </c>
      <c r="B8146">
        <v>423.369934</v>
      </c>
    </row>
    <row r="8147" spans="1:2">
      <c r="A8147" s="31">
        <v>44987</v>
      </c>
      <c r="B8147">
        <v>417.854218</v>
      </c>
    </row>
    <row r="8148" spans="1:2">
      <c r="A8148" s="31">
        <v>44988</v>
      </c>
      <c r="B8148">
        <v>425.357574</v>
      </c>
    </row>
    <row r="8149" spans="1:2">
      <c r="A8149" s="31">
        <v>44991</v>
      </c>
      <c r="B8149">
        <v>437.382874</v>
      </c>
    </row>
    <row r="8150" spans="1:2">
      <c r="A8150" s="31">
        <v>44993</v>
      </c>
      <c r="B8150">
        <v>436.587799</v>
      </c>
    </row>
    <row r="8151" spans="1:2">
      <c r="A8151" s="31">
        <v>44994</v>
      </c>
      <c r="B8151">
        <v>429.531647</v>
      </c>
    </row>
    <row r="8152" spans="1:2">
      <c r="A8152" s="31">
        <v>44995</v>
      </c>
      <c r="B8152">
        <v>433.159119</v>
      </c>
    </row>
    <row r="8153" spans="1:2">
      <c r="A8153" s="31">
        <v>44998</v>
      </c>
      <c r="B8153">
        <v>419.792145</v>
      </c>
    </row>
    <row r="8154" spans="1:2">
      <c r="A8154" s="31">
        <v>44999</v>
      </c>
      <c r="B8154">
        <v>414.077667</v>
      </c>
    </row>
    <row r="8155" spans="1:2">
      <c r="A8155" s="31">
        <v>45000</v>
      </c>
      <c r="B8155">
        <v>408.810364</v>
      </c>
    </row>
    <row r="8156" spans="1:2">
      <c r="A8156" s="31">
        <v>45001</v>
      </c>
      <c r="B8156">
        <v>413.133514</v>
      </c>
    </row>
    <row r="8157" spans="1:2">
      <c r="A8157" s="31">
        <v>45002</v>
      </c>
      <c r="B8157">
        <v>416.413116</v>
      </c>
    </row>
    <row r="8158" spans="1:2">
      <c r="A8158" s="31">
        <v>45005</v>
      </c>
      <c r="B8158">
        <v>408.214081</v>
      </c>
    </row>
    <row r="8159" spans="1:2">
      <c r="A8159" s="31">
        <v>45006</v>
      </c>
      <c r="B8159">
        <v>410.00296</v>
      </c>
    </row>
    <row r="8160" spans="1:2">
      <c r="A8160" s="31">
        <v>45007</v>
      </c>
      <c r="B8160">
        <v>413.531067</v>
      </c>
    </row>
    <row r="8161" spans="1:2">
      <c r="A8161" s="31">
        <v>45008</v>
      </c>
      <c r="B8161">
        <v>416.562195</v>
      </c>
    </row>
    <row r="8162" spans="1:2">
      <c r="A8162" s="31">
        <v>45009</v>
      </c>
      <c r="B8162">
        <v>413.928589</v>
      </c>
    </row>
    <row r="8163" spans="1:2">
      <c r="A8163" s="31">
        <v>45012</v>
      </c>
      <c r="B8163">
        <v>409.506042</v>
      </c>
    </row>
    <row r="8164" spans="1:2">
      <c r="A8164" s="31">
        <v>45013</v>
      </c>
      <c r="B8164">
        <v>399.120575</v>
      </c>
    </row>
    <row r="8165" spans="1:2">
      <c r="A8165" s="31">
        <v>45014</v>
      </c>
      <c r="B8165">
        <v>406.673645</v>
      </c>
    </row>
    <row r="8166" spans="1:2">
      <c r="A8166" s="31">
        <v>45016</v>
      </c>
      <c r="B8166">
        <v>418.202026</v>
      </c>
    </row>
    <row r="8167" spans="1:2">
      <c r="A8167" s="31">
        <v>45019</v>
      </c>
      <c r="B8167">
        <v>421.630737</v>
      </c>
    </row>
    <row r="8168" spans="1:2">
      <c r="A8168" s="31">
        <v>45021</v>
      </c>
      <c r="B8168">
        <v>423.916534</v>
      </c>
    </row>
    <row r="8169" spans="1:2">
      <c r="A8169" s="31">
        <v>45022</v>
      </c>
      <c r="B8169">
        <v>434.947998</v>
      </c>
    </row>
    <row r="8170" spans="1:2">
      <c r="A8170" s="31">
        <v>45026</v>
      </c>
      <c r="B8170">
        <v>458.451965</v>
      </c>
    </row>
    <row r="8171" spans="1:2">
      <c r="A8171" s="31">
        <v>45027</v>
      </c>
      <c r="B8171">
        <v>455.868073</v>
      </c>
    </row>
    <row r="8172" spans="1:2">
      <c r="A8172" s="31">
        <v>45028</v>
      </c>
      <c r="B8172">
        <v>462.626038</v>
      </c>
    </row>
    <row r="8173" spans="1:2">
      <c r="A8173" s="31">
        <v>45029</v>
      </c>
      <c r="B8173">
        <v>466.601349</v>
      </c>
    </row>
    <row r="8174" spans="1:2">
      <c r="A8174" s="31">
        <v>45033</v>
      </c>
      <c r="B8174">
        <v>469.234985</v>
      </c>
    </row>
    <row r="8175" spans="1:2">
      <c r="A8175" s="31">
        <v>45034</v>
      </c>
      <c r="B8175">
        <v>470.079773</v>
      </c>
    </row>
    <row r="8176" spans="1:2">
      <c r="A8176" s="31">
        <v>45035</v>
      </c>
      <c r="B8176">
        <v>466.501953</v>
      </c>
    </row>
    <row r="8177" spans="1:2">
      <c r="A8177" s="31">
        <v>45036</v>
      </c>
      <c r="B8177">
        <v>473.856293</v>
      </c>
    </row>
    <row r="8178" spans="1:2">
      <c r="A8178" s="31">
        <v>45037</v>
      </c>
      <c r="B8178">
        <v>468.290894</v>
      </c>
    </row>
    <row r="8179" spans="1:2">
      <c r="A8179" s="31">
        <v>45040</v>
      </c>
      <c r="B8179">
        <v>472.266205</v>
      </c>
    </row>
    <row r="8180" spans="1:2">
      <c r="A8180" s="31">
        <v>45041</v>
      </c>
      <c r="B8180">
        <v>470.626343</v>
      </c>
    </row>
    <row r="8181" spans="1:2">
      <c r="A8181" s="31">
        <v>45042</v>
      </c>
      <c r="B8181">
        <v>475.24765</v>
      </c>
    </row>
    <row r="8182" spans="1:2">
      <c r="A8182" s="31">
        <v>45043</v>
      </c>
      <c r="B8182">
        <v>478.626648</v>
      </c>
    </row>
    <row r="8183" spans="1:2">
      <c r="A8183" s="31">
        <v>45044</v>
      </c>
      <c r="B8183">
        <v>481.955994</v>
      </c>
    </row>
    <row r="8184" spans="1:2">
      <c r="A8184" s="31">
        <v>45048</v>
      </c>
      <c r="B8184">
        <v>477.284973</v>
      </c>
    </row>
    <row r="8185" spans="1:2">
      <c r="A8185" s="31">
        <v>45049</v>
      </c>
      <c r="B8185">
        <v>480.713684</v>
      </c>
    </row>
    <row r="8186" spans="1:2">
      <c r="A8186" s="31">
        <v>45050</v>
      </c>
      <c r="B8186">
        <v>477.831573</v>
      </c>
    </row>
    <row r="8187" spans="1:2">
      <c r="A8187" s="31">
        <v>45051</v>
      </c>
      <c r="B8187">
        <v>474.154449</v>
      </c>
    </row>
    <row r="8188" spans="1:2">
      <c r="A8188" s="31">
        <v>45054</v>
      </c>
      <c r="B8188">
        <v>497.409973</v>
      </c>
    </row>
    <row r="8189" spans="1:2">
      <c r="A8189" s="31">
        <v>45055</v>
      </c>
      <c r="B8189">
        <v>500.540527</v>
      </c>
    </row>
    <row r="8190" spans="1:2">
      <c r="A8190" s="31">
        <v>45056</v>
      </c>
      <c r="B8190">
        <v>506.354431</v>
      </c>
    </row>
    <row r="8191" spans="1:2">
      <c r="A8191" s="31">
        <v>45057</v>
      </c>
      <c r="B8191">
        <v>508.441467</v>
      </c>
    </row>
    <row r="8192" spans="1:2">
      <c r="A8192" s="31">
        <v>45058</v>
      </c>
      <c r="B8192">
        <v>512.764587</v>
      </c>
    </row>
    <row r="8193" spans="1:2">
      <c r="A8193" s="31">
        <v>45061</v>
      </c>
      <c r="B8193">
        <v>527.572571</v>
      </c>
    </row>
    <row r="8194" spans="1:2">
      <c r="A8194" s="31">
        <v>45062</v>
      </c>
      <c r="B8194">
        <v>517.932495</v>
      </c>
    </row>
    <row r="8195" spans="1:2">
      <c r="A8195" s="31">
        <v>45063</v>
      </c>
      <c r="B8195">
        <v>512.317322</v>
      </c>
    </row>
    <row r="8196" spans="1:2">
      <c r="A8196" s="31">
        <v>45064</v>
      </c>
      <c r="B8196">
        <v>505.310883</v>
      </c>
    </row>
    <row r="8197" spans="1:2">
      <c r="A8197" s="31">
        <v>45065</v>
      </c>
      <c r="B8197">
        <v>521.708984</v>
      </c>
    </row>
    <row r="8198" spans="1:2">
      <c r="A8198" s="31">
        <v>45068</v>
      </c>
      <c r="B8198">
        <v>519.27417</v>
      </c>
    </row>
    <row r="8199" spans="1:2">
      <c r="A8199" s="31">
        <v>45069</v>
      </c>
      <c r="B8199">
        <v>525.237122</v>
      </c>
    </row>
    <row r="8200" spans="1:2">
      <c r="A8200" s="31">
        <v>45070</v>
      </c>
      <c r="B8200">
        <v>516.988342</v>
      </c>
    </row>
    <row r="8201" spans="1:2">
      <c r="A8201" s="31">
        <v>45071</v>
      </c>
      <c r="B8201">
        <v>511.671326</v>
      </c>
    </row>
    <row r="8202" spans="1:2">
      <c r="A8202" s="31">
        <v>45072</v>
      </c>
      <c r="B8202">
        <v>515.249146</v>
      </c>
    </row>
    <row r="8203" spans="1:2">
      <c r="A8203" s="31">
        <v>45075</v>
      </c>
      <c r="B8203">
        <v>518.230591</v>
      </c>
    </row>
    <row r="8204" spans="1:2">
      <c r="A8204" s="31">
        <v>45076</v>
      </c>
      <c r="B8204">
        <v>515.596985</v>
      </c>
    </row>
    <row r="8205" spans="1:2">
      <c r="A8205" s="31">
        <v>45077</v>
      </c>
      <c r="B8205">
        <v>523.05072</v>
      </c>
    </row>
    <row r="8206" spans="1:2">
      <c r="A8206" s="31">
        <v>45078</v>
      </c>
      <c r="B8206">
        <v>531.895691</v>
      </c>
    </row>
    <row r="8207" spans="1:2">
      <c r="A8207" s="31">
        <v>45079</v>
      </c>
      <c r="B8207">
        <v>532.591431</v>
      </c>
    </row>
    <row r="8208" spans="1:2">
      <c r="A8208" s="31">
        <v>45082</v>
      </c>
      <c r="B8208">
        <v>542.877502</v>
      </c>
    </row>
    <row r="8209" spans="1:2">
      <c r="A8209" s="31">
        <v>45083</v>
      </c>
      <c r="B8209">
        <v>552.318848</v>
      </c>
    </row>
    <row r="8210" spans="1:2">
      <c r="A8210" s="31">
        <v>45084</v>
      </c>
      <c r="B8210">
        <v>564.443542</v>
      </c>
    </row>
    <row r="8211" spans="1:2">
      <c r="A8211" s="31">
        <v>45085</v>
      </c>
      <c r="B8211">
        <v>556.244446</v>
      </c>
    </row>
    <row r="8212" spans="1:2">
      <c r="A8212" s="31">
        <v>45086</v>
      </c>
      <c r="B8212">
        <v>558.82843</v>
      </c>
    </row>
    <row r="8213" spans="1:2">
      <c r="A8213" s="31">
        <v>45089</v>
      </c>
      <c r="B8213">
        <v>560.667053</v>
      </c>
    </row>
    <row r="8214" spans="1:2">
      <c r="A8214" s="31">
        <v>45090</v>
      </c>
      <c r="B8214">
        <v>558.729065</v>
      </c>
    </row>
    <row r="8215" spans="1:2">
      <c r="A8215" s="31">
        <v>45091</v>
      </c>
      <c r="B8215">
        <v>566.779053</v>
      </c>
    </row>
    <row r="8216" spans="1:2">
      <c r="A8216" s="31">
        <v>45092</v>
      </c>
      <c r="B8216">
        <v>564.940491</v>
      </c>
    </row>
    <row r="8217" spans="1:2">
      <c r="A8217" s="31">
        <v>45093</v>
      </c>
      <c r="B8217">
        <v>566.282104</v>
      </c>
    </row>
    <row r="8218" spans="1:2">
      <c r="A8218" s="31">
        <v>45096</v>
      </c>
      <c r="B8218">
        <v>562.555237</v>
      </c>
    </row>
    <row r="8219" spans="1:2">
      <c r="A8219" s="31">
        <v>45097</v>
      </c>
      <c r="B8219">
        <v>579.649048</v>
      </c>
    </row>
    <row r="8220" spans="1:2">
      <c r="A8220" s="31">
        <v>45098</v>
      </c>
      <c r="B8220">
        <v>577.810547</v>
      </c>
    </row>
    <row r="8221" spans="1:2">
      <c r="A8221" s="31">
        <v>45099</v>
      </c>
      <c r="B8221">
        <v>565.834839</v>
      </c>
    </row>
    <row r="8222" spans="1:2">
      <c r="A8222" s="31">
        <v>45100</v>
      </c>
      <c r="B8222">
        <v>556.194824</v>
      </c>
    </row>
    <row r="8223" spans="1:2">
      <c r="A8223" s="31">
        <v>45103</v>
      </c>
      <c r="B8223">
        <v>564.344116</v>
      </c>
    </row>
    <row r="8224" spans="1:2">
      <c r="A8224" s="31">
        <v>45104</v>
      </c>
      <c r="B8224">
        <v>569.561707</v>
      </c>
    </row>
    <row r="8225" spans="1:2">
      <c r="A8225" s="31">
        <v>45105</v>
      </c>
      <c r="B8225">
        <v>583.028076</v>
      </c>
    </row>
    <row r="8226" spans="1:2">
      <c r="A8226" s="31">
        <v>45107</v>
      </c>
      <c r="B8226">
        <v>591.873108</v>
      </c>
    </row>
    <row r="8227" spans="1:2">
      <c r="A8227" s="31">
        <v>45110</v>
      </c>
      <c r="B8227">
        <v>587.152466</v>
      </c>
    </row>
    <row r="8228" spans="1:2">
      <c r="A8228" s="31">
        <v>45111</v>
      </c>
      <c r="B8228">
        <v>587.798462</v>
      </c>
    </row>
    <row r="8229" spans="1:2">
      <c r="A8229" s="31">
        <v>45112</v>
      </c>
      <c r="B8229">
        <v>584.618225</v>
      </c>
    </row>
    <row r="8230" spans="1:2">
      <c r="A8230" s="31">
        <v>45113</v>
      </c>
      <c r="B8230">
        <v>597.090698</v>
      </c>
    </row>
    <row r="8231" spans="1:2">
      <c r="A8231" s="31">
        <v>45114</v>
      </c>
      <c r="B8231">
        <v>614.383301</v>
      </c>
    </row>
    <row r="8232" spans="1:2">
      <c r="A8232" s="31">
        <v>45117</v>
      </c>
      <c r="B8232">
        <v>614.830505</v>
      </c>
    </row>
    <row r="8233" spans="1:2">
      <c r="A8233" s="31">
        <v>45118</v>
      </c>
      <c r="B8233">
        <v>624.61969</v>
      </c>
    </row>
    <row r="8234" spans="1:2">
      <c r="A8234" s="31">
        <v>45119</v>
      </c>
      <c r="B8234">
        <v>617.613281</v>
      </c>
    </row>
    <row r="8235" spans="1:2">
      <c r="A8235" s="31">
        <v>45120</v>
      </c>
      <c r="B8235">
        <v>616.818237</v>
      </c>
    </row>
    <row r="8236" spans="1:2">
      <c r="A8236" s="31">
        <v>45121</v>
      </c>
      <c r="B8236">
        <v>621.041931</v>
      </c>
    </row>
    <row r="8237" spans="1:2">
      <c r="A8237" s="31">
        <v>45124</v>
      </c>
      <c r="B8237">
        <v>614.681458</v>
      </c>
    </row>
    <row r="8238" spans="1:2">
      <c r="A8238" s="31">
        <v>45125</v>
      </c>
      <c r="B8238">
        <v>608.320923</v>
      </c>
    </row>
    <row r="8239" spans="1:2">
      <c r="A8239" s="31">
        <v>45126</v>
      </c>
      <c r="B8239">
        <v>616.768433</v>
      </c>
    </row>
    <row r="8240" spans="1:2">
      <c r="A8240" s="31">
        <v>45127</v>
      </c>
      <c r="B8240">
        <v>617.812073</v>
      </c>
    </row>
    <row r="8241" spans="1:2">
      <c r="A8241" s="31">
        <v>45128</v>
      </c>
      <c r="B8241">
        <v>621.886719</v>
      </c>
    </row>
    <row r="8242" spans="1:2">
      <c r="A8242" s="31">
        <v>45131</v>
      </c>
      <c r="B8242">
        <v>625.365112</v>
      </c>
    </row>
    <row r="8243" spans="1:2">
      <c r="A8243" s="31">
        <v>45132</v>
      </c>
      <c r="B8243">
        <v>635.502136</v>
      </c>
    </row>
    <row r="8244" spans="1:2">
      <c r="A8244" s="31">
        <v>45133</v>
      </c>
      <c r="B8244">
        <v>637.141907</v>
      </c>
    </row>
    <row r="8245" spans="1:2">
      <c r="A8245" s="31">
        <v>45134</v>
      </c>
      <c r="B8245">
        <v>639.725891</v>
      </c>
    </row>
    <row r="8246" spans="1:2">
      <c r="A8246" s="31">
        <v>45135</v>
      </c>
      <c r="B8246">
        <v>633.34552</v>
      </c>
    </row>
    <row r="8247" spans="1:2">
      <c r="A8247" s="31">
        <v>45138</v>
      </c>
      <c r="B8247">
        <v>642.317871</v>
      </c>
    </row>
    <row r="8248" spans="1:2">
      <c r="A8248" s="31">
        <v>45139</v>
      </c>
      <c r="B8248">
        <v>641.669861</v>
      </c>
    </row>
    <row r="8249" spans="1:2">
      <c r="A8249" s="31">
        <v>45140</v>
      </c>
      <c r="B8249">
        <v>620.734497</v>
      </c>
    </row>
    <row r="8250" spans="1:2">
      <c r="A8250" s="31">
        <v>45141</v>
      </c>
      <c r="B8250">
        <v>617.045837</v>
      </c>
    </row>
    <row r="8251" spans="1:2">
      <c r="A8251" s="31">
        <v>45142</v>
      </c>
      <c r="B8251">
        <v>613.107971</v>
      </c>
    </row>
    <row r="8252" spans="1:2">
      <c r="A8252" s="31">
        <v>45145</v>
      </c>
      <c r="B8252">
        <v>607.624939</v>
      </c>
    </row>
    <row r="8253" spans="1:2">
      <c r="A8253" s="31">
        <v>45146</v>
      </c>
      <c r="B8253">
        <v>605.431641</v>
      </c>
    </row>
    <row r="8254" spans="1:2">
      <c r="A8254" s="31">
        <v>45147</v>
      </c>
      <c r="B8254">
        <v>620.634766</v>
      </c>
    </row>
    <row r="8255" spans="1:2">
      <c r="A8255" s="31">
        <v>45148</v>
      </c>
      <c r="B8255">
        <v>616.348022</v>
      </c>
    </row>
    <row r="8256" spans="1:2">
      <c r="A8256" s="31">
        <v>45149</v>
      </c>
      <c r="B8256">
        <v>609.917847</v>
      </c>
    </row>
    <row r="8257" spans="1:2">
      <c r="A8257" s="31">
        <v>45152</v>
      </c>
      <c r="B8257">
        <v>605.481506</v>
      </c>
    </row>
    <row r="8258" spans="1:2">
      <c r="A8258" s="31">
        <v>45154</v>
      </c>
      <c r="B8258">
        <v>616.846436</v>
      </c>
    </row>
    <row r="8259" spans="1:2">
      <c r="A8259" s="31">
        <v>45155</v>
      </c>
      <c r="B8259">
        <v>611.861816</v>
      </c>
    </row>
    <row r="8260" spans="1:2">
      <c r="A8260" s="31">
        <v>45156</v>
      </c>
      <c r="B8260">
        <v>613.905518</v>
      </c>
    </row>
    <row r="8261" spans="1:2">
      <c r="A8261" s="31">
        <v>45159</v>
      </c>
      <c r="B8261">
        <v>618.591064</v>
      </c>
    </row>
    <row r="8262" spans="1:2">
      <c r="A8262" s="31">
        <v>45160</v>
      </c>
      <c r="B8262">
        <v>618.291992</v>
      </c>
    </row>
    <row r="8263" spans="1:2">
      <c r="A8263" s="31">
        <v>45161</v>
      </c>
      <c r="B8263">
        <v>612.011414</v>
      </c>
    </row>
    <row r="8264" spans="1:2">
      <c r="A8264" s="31">
        <v>45162</v>
      </c>
      <c r="B8264">
        <v>609.070435</v>
      </c>
    </row>
    <row r="8265" spans="1:2">
      <c r="A8265" s="31">
        <v>45163</v>
      </c>
      <c r="B8265">
        <v>603.238403</v>
      </c>
    </row>
    <row r="8266" spans="1:2">
      <c r="A8266" s="31">
        <v>45166</v>
      </c>
      <c r="B8266">
        <v>600.546753</v>
      </c>
    </row>
    <row r="8267" spans="1:2">
      <c r="A8267" s="31">
        <v>45167</v>
      </c>
      <c r="B8267">
        <v>605.282166</v>
      </c>
    </row>
    <row r="8268" spans="1:2">
      <c r="A8268" s="31">
        <v>45168</v>
      </c>
      <c r="B8268">
        <v>603.687073</v>
      </c>
    </row>
    <row r="8269" spans="1:2">
      <c r="A8269" s="31">
        <v>45169</v>
      </c>
      <c r="B8269">
        <v>599.151062</v>
      </c>
    </row>
    <row r="8270" spans="1:2">
      <c r="A8270" s="31">
        <v>45170</v>
      </c>
      <c r="B8270">
        <v>609.319702</v>
      </c>
    </row>
    <row r="8271" spans="1:2">
      <c r="A8271" s="31">
        <v>45173</v>
      </c>
      <c r="B8271">
        <v>607.126465</v>
      </c>
    </row>
    <row r="8272" spans="1:2">
      <c r="A8272" s="31">
        <v>45174</v>
      </c>
      <c r="B8272">
        <v>609.269836</v>
      </c>
    </row>
    <row r="8273" spans="1:2">
      <c r="A8273" s="31">
        <v>45175</v>
      </c>
      <c r="B8273">
        <v>608.37262</v>
      </c>
    </row>
    <row r="8274" spans="1:2">
      <c r="A8274" s="31">
        <v>45176</v>
      </c>
      <c r="B8274">
        <v>613.008301</v>
      </c>
    </row>
    <row r="8275" spans="1:2">
      <c r="A8275" s="31">
        <v>45177</v>
      </c>
      <c r="B8275">
        <v>625.320313</v>
      </c>
    </row>
    <row r="8276" spans="1:2">
      <c r="A8276" s="31">
        <v>45180</v>
      </c>
      <c r="B8276">
        <v>632.896912</v>
      </c>
    </row>
    <row r="8277" spans="1:2">
      <c r="A8277" s="31">
        <v>45181</v>
      </c>
      <c r="B8277">
        <v>618.890137</v>
      </c>
    </row>
    <row r="8278" spans="1:2">
      <c r="A8278" s="31">
        <v>45182</v>
      </c>
      <c r="B8278">
        <v>623.974487</v>
      </c>
    </row>
    <row r="8279" spans="1:2">
      <c r="A8279" s="31">
        <v>45183</v>
      </c>
      <c r="B8279">
        <v>622.678406</v>
      </c>
    </row>
    <row r="8280" spans="1:2">
      <c r="A8280" s="31">
        <v>45184</v>
      </c>
      <c r="B8280">
        <v>632.298767</v>
      </c>
    </row>
    <row r="8281" spans="1:2">
      <c r="A8281" s="31">
        <v>45187</v>
      </c>
      <c r="B8281">
        <v>638.679077</v>
      </c>
    </row>
    <row r="8282" spans="1:2">
      <c r="A8282" s="31">
        <v>45189</v>
      </c>
      <c r="B8282">
        <v>636.535706</v>
      </c>
    </row>
    <row r="8283" spans="1:2">
      <c r="A8283" s="31">
        <v>45190</v>
      </c>
      <c r="B8283">
        <v>625.120911</v>
      </c>
    </row>
    <row r="8284" spans="1:2">
      <c r="A8284" s="31">
        <v>45191</v>
      </c>
      <c r="B8284">
        <v>618.54126</v>
      </c>
    </row>
    <row r="8285" spans="1:2">
      <c r="A8285" s="31">
        <v>45194</v>
      </c>
      <c r="B8285">
        <v>616.796631</v>
      </c>
    </row>
    <row r="8286" spans="1:2">
      <c r="A8286" s="31">
        <v>45195</v>
      </c>
      <c r="B8286">
        <v>617.893188</v>
      </c>
    </row>
    <row r="8287" spans="1:2">
      <c r="A8287" s="31">
        <v>45196</v>
      </c>
      <c r="B8287">
        <v>618.242188</v>
      </c>
    </row>
    <row r="8288" spans="1:2">
      <c r="A8288" s="31">
        <v>45197</v>
      </c>
      <c r="B8288">
        <v>612.210754</v>
      </c>
    </row>
    <row r="8289" spans="1:2">
      <c r="A8289" s="31">
        <v>45198</v>
      </c>
      <c r="B8289">
        <v>628.26123</v>
      </c>
    </row>
    <row r="8290" spans="1:2">
      <c r="A8290" s="31">
        <v>45202</v>
      </c>
      <c r="B8290">
        <v>618.54126</v>
      </c>
    </row>
    <row r="8291" spans="1:2">
      <c r="A8291" s="31">
        <v>45203</v>
      </c>
      <c r="B8291">
        <v>611.71228</v>
      </c>
    </row>
    <row r="8292" spans="1:2">
      <c r="A8292" s="31">
        <v>45204</v>
      </c>
      <c r="B8292">
        <v>617.693787</v>
      </c>
    </row>
    <row r="8293" spans="1:2">
      <c r="A8293" s="31">
        <v>45205</v>
      </c>
      <c r="B8293">
        <v>620.535095</v>
      </c>
    </row>
    <row r="8294" spans="1:2">
      <c r="A8294" s="31">
        <v>45208</v>
      </c>
      <c r="B8294">
        <v>615.450745</v>
      </c>
    </row>
    <row r="8295" spans="1:2">
      <c r="A8295" s="31">
        <v>45209</v>
      </c>
      <c r="B8295">
        <v>628.610168</v>
      </c>
    </row>
    <row r="8296" spans="1:2">
      <c r="A8296" s="31">
        <v>45210</v>
      </c>
      <c r="B8296">
        <v>632.049561</v>
      </c>
    </row>
    <row r="8297" spans="1:2">
      <c r="A8297" s="31">
        <v>45211</v>
      </c>
      <c r="B8297">
        <v>634.990479</v>
      </c>
    </row>
    <row r="8298" spans="1:2">
      <c r="A8298" s="31">
        <v>45212</v>
      </c>
      <c r="B8298">
        <v>665.047668</v>
      </c>
    </row>
    <row r="8299" spans="1:2">
      <c r="A8299" s="31">
        <v>45215</v>
      </c>
      <c r="B8299">
        <v>664.150513</v>
      </c>
    </row>
    <row r="8300" spans="1:2">
      <c r="A8300" s="31">
        <v>45216</v>
      </c>
      <c r="B8300">
        <v>653.6828</v>
      </c>
    </row>
    <row r="8301" spans="1:2">
      <c r="A8301" s="31">
        <v>45217</v>
      </c>
      <c r="B8301">
        <v>666.44342</v>
      </c>
    </row>
    <row r="8302" spans="1:2">
      <c r="A8302" s="31">
        <v>45218</v>
      </c>
      <c r="B8302">
        <v>666.742493</v>
      </c>
    </row>
    <row r="8303" spans="1:2">
      <c r="A8303" s="31">
        <v>45219</v>
      </c>
      <c r="B8303">
        <v>661.159729</v>
      </c>
    </row>
    <row r="8304" spans="1:2">
      <c r="A8304" s="31">
        <v>45222</v>
      </c>
      <c r="B8304">
        <v>645.358459</v>
      </c>
    </row>
    <row r="8305" spans="1:2">
      <c r="A8305" s="31">
        <v>45224</v>
      </c>
      <c r="B8305">
        <v>635.887695</v>
      </c>
    </row>
    <row r="8306" spans="1:2">
      <c r="A8306" s="31">
        <v>45225</v>
      </c>
      <c r="B8306">
        <v>624.622437</v>
      </c>
    </row>
    <row r="8307" spans="1:2">
      <c r="A8307" s="31">
        <v>45226</v>
      </c>
      <c r="B8307">
        <v>639.07782</v>
      </c>
    </row>
    <row r="8308" spans="1:2">
      <c r="A8308" s="31">
        <v>45229</v>
      </c>
      <c r="B8308">
        <v>626.566467</v>
      </c>
    </row>
    <row r="8309" spans="1:2">
      <c r="A8309" s="31">
        <v>45230</v>
      </c>
      <c r="B8309">
        <v>626.716003</v>
      </c>
    </row>
    <row r="8310" spans="1:2">
      <c r="A8310" s="31">
        <v>45231</v>
      </c>
      <c r="B8310">
        <v>625.768921</v>
      </c>
    </row>
    <row r="8311" spans="1:2">
      <c r="A8311" s="31">
        <v>45232</v>
      </c>
      <c r="B8311">
        <v>634.492004</v>
      </c>
    </row>
    <row r="8312" spans="1:2">
      <c r="A8312" s="31">
        <v>45233</v>
      </c>
      <c r="B8312">
        <v>645.507996</v>
      </c>
    </row>
    <row r="8313" spans="1:2">
      <c r="A8313" s="31">
        <v>45236</v>
      </c>
      <c r="B8313">
        <v>644.062439</v>
      </c>
    </row>
    <row r="8314" spans="1:2">
      <c r="A8314" s="31">
        <v>45237</v>
      </c>
      <c r="B8314">
        <v>643.015686</v>
      </c>
    </row>
    <row r="8315" spans="1:2">
      <c r="A8315" s="31">
        <v>45238</v>
      </c>
      <c r="B8315">
        <v>640.573242</v>
      </c>
    </row>
    <row r="8316" spans="1:2">
      <c r="A8316" s="31">
        <v>45239</v>
      </c>
      <c r="B8316">
        <v>647.352295</v>
      </c>
    </row>
    <row r="8317" spans="1:2">
      <c r="A8317" s="31">
        <v>45240</v>
      </c>
      <c r="B8317">
        <v>649.047058</v>
      </c>
    </row>
    <row r="8318" spans="1:2">
      <c r="A8318" s="31">
        <v>45243</v>
      </c>
      <c r="B8318">
        <v>651.240295</v>
      </c>
    </row>
    <row r="8319" spans="1:2">
      <c r="A8319" s="31">
        <v>45245</v>
      </c>
      <c r="B8319">
        <v>669.484009</v>
      </c>
    </row>
    <row r="8320" spans="1:2">
      <c r="A8320" s="31">
        <v>45246</v>
      </c>
      <c r="B8320">
        <v>678.306824</v>
      </c>
    </row>
    <row r="8321" spans="1:2">
      <c r="A8321" s="31">
        <v>45247</v>
      </c>
      <c r="B8321">
        <v>679.453247</v>
      </c>
    </row>
    <row r="8322" spans="1:2">
      <c r="A8322" s="31">
        <v>45250</v>
      </c>
      <c r="B8322">
        <v>672.225525</v>
      </c>
    </row>
    <row r="8323" spans="1:2">
      <c r="A8323" s="31">
        <v>45251</v>
      </c>
      <c r="B8323">
        <v>679.602783</v>
      </c>
    </row>
    <row r="8324" spans="1:2">
      <c r="A8324" s="31">
        <v>45252</v>
      </c>
      <c r="B8324">
        <v>679.10437</v>
      </c>
    </row>
    <row r="8325" spans="1:2">
      <c r="A8325" s="31">
        <v>45253</v>
      </c>
      <c r="B8325">
        <v>677.858215</v>
      </c>
    </row>
    <row r="8326" spans="1:2">
      <c r="A8326" s="31">
        <v>45254</v>
      </c>
      <c r="B8326">
        <v>671.627441</v>
      </c>
    </row>
    <row r="8327" spans="1:2">
      <c r="A8327" s="31">
        <v>45258</v>
      </c>
      <c r="B8327">
        <v>695.354187</v>
      </c>
    </row>
    <row r="8328" spans="1:2">
      <c r="A8328" s="31">
        <v>45259</v>
      </c>
      <c r="B8328">
        <v>710.158508</v>
      </c>
    </row>
    <row r="8329" spans="1:2">
      <c r="A8329" s="31">
        <v>45260</v>
      </c>
      <c r="B8329">
        <v>704.226807</v>
      </c>
    </row>
    <row r="8330" spans="1:2">
      <c r="A8330" s="31">
        <v>45261</v>
      </c>
      <c r="B8330">
        <v>703.279724</v>
      </c>
    </row>
    <row r="8331" spans="1:2">
      <c r="A8331" s="31">
        <v>45264</v>
      </c>
      <c r="B8331">
        <v>703.42926</v>
      </c>
    </row>
    <row r="8332" spans="1:2">
      <c r="A8332" s="31">
        <v>45265</v>
      </c>
      <c r="B8332">
        <v>706.768982</v>
      </c>
    </row>
    <row r="8333" spans="1:2">
      <c r="A8333" s="31">
        <v>45266</v>
      </c>
      <c r="B8333">
        <v>720.227417</v>
      </c>
    </row>
    <row r="8334" spans="1:2">
      <c r="A8334" s="31">
        <v>45267</v>
      </c>
      <c r="B8334">
        <v>719.729004</v>
      </c>
    </row>
    <row r="8335" spans="1:2">
      <c r="A8335" s="31">
        <v>45268</v>
      </c>
      <c r="B8335">
        <v>712.351746</v>
      </c>
    </row>
    <row r="8336" spans="1:2">
      <c r="A8336" s="31">
        <v>45271</v>
      </c>
      <c r="B8336">
        <v>718.58252</v>
      </c>
    </row>
    <row r="8337" spans="1:2">
      <c r="A8337" s="31">
        <v>45272</v>
      </c>
      <c r="B8337">
        <v>713.199158</v>
      </c>
    </row>
    <row r="8338" spans="1:2">
      <c r="A8338" s="31">
        <v>45273</v>
      </c>
      <c r="B8338">
        <v>718.084045</v>
      </c>
    </row>
    <row r="8339" spans="1:2">
      <c r="A8339" s="31">
        <v>45274</v>
      </c>
      <c r="B8339">
        <v>717.535767</v>
      </c>
    </row>
    <row r="8340" spans="1:2">
      <c r="A8340" s="31">
        <v>45275</v>
      </c>
      <c r="B8340">
        <v>730.146851</v>
      </c>
    </row>
    <row r="8341" spans="1:2">
      <c r="A8341" s="31">
        <v>45278</v>
      </c>
      <c r="B8341">
        <v>728.551758</v>
      </c>
    </row>
    <row r="8342" spans="1:2">
      <c r="A8342" s="31">
        <v>45279</v>
      </c>
      <c r="B8342">
        <v>726.707458</v>
      </c>
    </row>
    <row r="8343" spans="1:2">
      <c r="A8343" s="31">
        <v>45280</v>
      </c>
      <c r="B8343">
        <v>703.080322</v>
      </c>
    </row>
    <row r="8344" spans="1:2">
      <c r="A8344" s="31">
        <v>45281</v>
      </c>
      <c r="B8344">
        <v>706.66925</v>
      </c>
    </row>
    <row r="8345" spans="1:2">
      <c r="A8345" s="31">
        <v>45282</v>
      </c>
      <c r="B8345">
        <v>722.47052</v>
      </c>
    </row>
    <row r="8346" spans="1:2">
      <c r="A8346" s="31">
        <v>45286</v>
      </c>
      <c r="B8346">
        <v>717.336365</v>
      </c>
    </row>
    <row r="8347" spans="1:2">
      <c r="A8347" s="31">
        <v>45287</v>
      </c>
      <c r="B8347">
        <v>738.620667</v>
      </c>
    </row>
    <row r="8348" spans="1:2">
      <c r="A8348" s="31">
        <v>45288</v>
      </c>
      <c r="B8348">
        <v>751.580688</v>
      </c>
    </row>
    <row r="8349" spans="1:2">
      <c r="A8349" s="31">
        <v>45289</v>
      </c>
      <c r="B8349">
        <v>777.550537</v>
      </c>
    </row>
    <row r="8350" spans="1:2">
      <c r="A8350" s="31">
        <v>45292</v>
      </c>
      <c r="B8350">
        <v>788.167725</v>
      </c>
    </row>
    <row r="8351" spans="1:2">
      <c r="A8351" s="31">
        <v>45293</v>
      </c>
      <c r="B8351">
        <v>781.986877</v>
      </c>
    </row>
    <row r="8352" spans="1:2">
      <c r="A8352" s="31">
        <v>45294</v>
      </c>
      <c r="B8352">
        <v>779.045959</v>
      </c>
    </row>
    <row r="8353" spans="1:2">
      <c r="A8353" s="31">
        <v>45295</v>
      </c>
      <c r="B8353">
        <v>793.301941</v>
      </c>
    </row>
    <row r="8354" spans="1:2">
      <c r="A8354" s="31">
        <v>45296</v>
      </c>
      <c r="B8354">
        <v>788.516724</v>
      </c>
    </row>
    <row r="8355" spans="1:2">
      <c r="A8355" s="31">
        <v>45299</v>
      </c>
      <c r="B8355">
        <v>786.672363</v>
      </c>
    </row>
    <row r="8356" spans="1:2">
      <c r="A8356" s="31">
        <v>45300</v>
      </c>
      <c r="B8356">
        <v>797.339478</v>
      </c>
    </row>
    <row r="8357" spans="1:2">
      <c r="A8357" s="31">
        <v>45301</v>
      </c>
      <c r="B8357">
        <v>805.962891</v>
      </c>
    </row>
    <row r="8358" spans="1:2">
      <c r="A8358" s="31">
        <v>45302</v>
      </c>
      <c r="B8358">
        <v>813.140747</v>
      </c>
    </row>
    <row r="8359" spans="1:2">
      <c r="A8359" s="31">
        <v>45303</v>
      </c>
      <c r="B8359">
        <v>813.938232</v>
      </c>
    </row>
    <row r="8360" spans="1:2">
      <c r="A8360" s="31">
        <v>45306</v>
      </c>
      <c r="B8360">
        <v>809.950562</v>
      </c>
    </row>
    <row r="8361" spans="1:2">
      <c r="A8361" s="31">
        <v>45307</v>
      </c>
      <c r="B8361">
        <v>816.330811</v>
      </c>
    </row>
    <row r="8362" spans="1:2">
      <c r="A8362" s="31">
        <v>45308</v>
      </c>
      <c r="B8362">
        <v>803.071777</v>
      </c>
    </row>
    <row r="8363" spans="1:2">
      <c r="A8363" s="31">
        <v>45309</v>
      </c>
      <c r="B8363">
        <v>816.530212</v>
      </c>
    </row>
    <row r="8364" spans="1:2">
      <c r="A8364" s="31">
        <v>45310</v>
      </c>
      <c r="B8364">
        <v>821.016418</v>
      </c>
    </row>
    <row r="8365" spans="1:2">
      <c r="A8365" s="31">
        <v>45314</v>
      </c>
      <c r="B8365">
        <v>797.987488</v>
      </c>
    </row>
    <row r="8366" spans="1:2">
      <c r="A8366" s="31">
        <v>45315</v>
      </c>
      <c r="B8366">
        <v>808.405334</v>
      </c>
    </row>
    <row r="8367" spans="1:2">
      <c r="A8367" s="31">
        <v>45316</v>
      </c>
      <c r="B8367">
        <v>809.352356</v>
      </c>
    </row>
    <row r="8368" spans="1:2">
      <c r="A8368" s="31">
        <v>45320</v>
      </c>
      <c r="B8368">
        <v>838.41272</v>
      </c>
    </row>
    <row r="8369" spans="1:2">
      <c r="A8369" s="31">
        <v>45321</v>
      </c>
      <c r="B8369">
        <v>856.207764</v>
      </c>
    </row>
    <row r="8370" spans="1:2">
      <c r="A8370" s="31">
        <v>45322</v>
      </c>
      <c r="B8370">
        <v>881.479858</v>
      </c>
    </row>
    <row r="8371" spans="1:2">
      <c r="A8371" s="31">
        <v>45323</v>
      </c>
      <c r="B8371">
        <v>875.797363</v>
      </c>
    </row>
    <row r="8372" spans="1:2">
      <c r="A8372" s="31">
        <v>45324</v>
      </c>
      <c r="B8372">
        <v>876.04657</v>
      </c>
    </row>
    <row r="8373" spans="1:2">
      <c r="A8373" s="31">
        <v>45327</v>
      </c>
      <c r="B8373">
        <v>923.94873</v>
      </c>
    </row>
    <row r="8374" spans="1:2">
      <c r="A8374" s="31">
        <v>45328</v>
      </c>
      <c r="B8374">
        <v>936.659546</v>
      </c>
    </row>
    <row r="8375" spans="1:2">
      <c r="A8375" s="31">
        <v>45329</v>
      </c>
      <c r="B8375">
        <v>930.927185</v>
      </c>
    </row>
    <row r="8376" spans="1:2">
      <c r="A8376" s="31">
        <v>45330</v>
      </c>
      <c r="B8376">
        <v>921.456421</v>
      </c>
    </row>
    <row r="8377" spans="1:2">
      <c r="A8377" s="31">
        <v>45331</v>
      </c>
      <c r="B8377">
        <v>912.185059</v>
      </c>
    </row>
    <row r="8378" spans="1:2">
      <c r="A8378" s="31">
        <v>45334</v>
      </c>
      <c r="B8378">
        <v>908.795471</v>
      </c>
    </row>
    <row r="8379" spans="1:2">
      <c r="A8379" s="31">
        <v>45335</v>
      </c>
      <c r="B8379">
        <v>904.109985</v>
      </c>
    </row>
    <row r="8380" spans="1:2">
      <c r="A8380" s="31">
        <v>45336</v>
      </c>
      <c r="B8380">
        <v>915.474915</v>
      </c>
    </row>
    <row r="8381" spans="1:2">
      <c r="A8381" s="31">
        <v>45337</v>
      </c>
      <c r="B8381">
        <v>917.717957</v>
      </c>
    </row>
    <row r="8382" spans="1:2">
      <c r="A8382" s="31">
        <v>45338</v>
      </c>
      <c r="B8382">
        <v>935.712463</v>
      </c>
    </row>
    <row r="8383" spans="1:2">
      <c r="A8383" s="31">
        <v>45341</v>
      </c>
      <c r="B8383">
        <v>929.730896</v>
      </c>
    </row>
    <row r="8384" spans="1:2">
      <c r="A8384" s="31">
        <v>45342</v>
      </c>
      <c r="B8384">
        <v>923.500122</v>
      </c>
    </row>
    <row r="8385" spans="1:2">
      <c r="A8385" s="31">
        <v>45343</v>
      </c>
      <c r="B8385">
        <v>918.216431</v>
      </c>
    </row>
    <row r="8386" spans="1:2">
      <c r="A8386" s="31">
        <v>45344</v>
      </c>
      <c r="B8386">
        <v>929.431824</v>
      </c>
    </row>
    <row r="8387" spans="1:2">
      <c r="A8387" s="31">
        <v>45345</v>
      </c>
      <c r="B8387">
        <v>934.516174</v>
      </c>
    </row>
    <row r="8388" spans="1:2">
      <c r="A8388" s="31">
        <v>45348</v>
      </c>
      <c r="B8388">
        <v>934.067566</v>
      </c>
    </row>
    <row r="8389" spans="1:2">
      <c r="A8389" s="31">
        <v>45349</v>
      </c>
      <c r="B8389">
        <v>959.738342</v>
      </c>
    </row>
    <row r="8390" spans="1:2">
      <c r="A8390" s="31">
        <v>45350</v>
      </c>
      <c r="B8390">
        <v>955.1026</v>
      </c>
    </row>
    <row r="8391" spans="1:2">
      <c r="A8391" s="31">
        <v>45351</v>
      </c>
      <c r="B8391">
        <v>947.276794</v>
      </c>
    </row>
    <row r="8392" spans="1:2">
      <c r="A8392" s="31">
        <v>45352</v>
      </c>
      <c r="B8392">
        <v>974.393127</v>
      </c>
    </row>
    <row r="8393" spans="1:2">
      <c r="A8393" s="31">
        <v>45355</v>
      </c>
      <c r="B8393">
        <v>984.162964</v>
      </c>
    </row>
    <row r="8394" spans="1:2">
      <c r="A8394" s="31">
        <v>45356</v>
      </c>
      <c r="B8394">
        <v>1018.756226</v>
      </c>
    </row>
    <row r="8395" spans="1:2">
      <c r="A8395" s="31">
        <v>45357</v>
      </c>
      <c r="B8395">
        <v>1014.519287</v>
      </c>
    </row>
    <row r="8396" spans="1:2">
      <c r="A8396" s="31">
        <v>45358</v>
      </c>
      <c r="B8396">
        <v>1036.102661</v>
      </c>
    </row>
    <row r="8397" spans="1:2">
      <c r="A8397" s="31">
        <v>45362</v>
      </c>
      <c r="B8397">
        <v>1024.837402</v>
      </c>
    </row>
    <row r="8398" spans="1:2">
      <c r="A8398" s="31">
        <v>45363</v>
      </c>
      <c r="B8398">
        <v>1013.372803</v>
      </c>
    </row>
    <row r="8399" spans="1:2">
      <c r="A8399" s="31">
        <v>45364</v>
      </c>
      <c r="B8399">
        <v>970.206055</v>
      </c>
    </row>
    <row r="8400" spans="1:2">
      <c r="A8400" s="31">
        <v>45365</v>
      </c>
      <c r="B8400">
        <v>964.772766</v>
      </c>
    </row>
    <row r="8401" spans="1:2">
      <c r="A8401" s="31">
        <v>45366</v>
      </c>
      <c r="B8401">
        <v>942.940125</v>
      </c>
    </row>
    <row r="8402" spans="1:2">
      <c r="A8402" s="31">
        <v>45369</v>
      </c>
      <c r="B8402">
        <v>969.458313</v>
      </c>
    </row>
    <row r="8403" spans="1:2">
      <c r="A8403" s="31">
        <v>45370</v>
      </c>
      <c r="B8403">
        <v>954.803528</v>
      </c>
    </row>
    <row r="8404" spans="1:2">
      <c r="A8404" s="31">
        <v>45371</v>
      </c>
      <c r="B8404">
        <v>937.556763</v>
      </c>
    </row>
    <row r="8405" spans="1:2">
      <c r="A8405" s="31">
        <v>45372</v>
      </c>
      <c r="B8405">
        <v>961.93158</v>
      </c>
    </row>
    <row r="8406" spans="1:2">
      <c r="A8406" s="31">
        <v>45373</v>
      </c>
      <c r="B8406">
        <v>976.785706</v>
      </c>
    </row>
    <row r="8407" spans="1:2">
      <c r="A8407" s="31">
        <v>45377</v>
      </c>
      <c r="B8407">
        <v>983.166016</v>
      </c>
    </row>
    <row r="8408" spans="1:2">
      <c r="A8408" s="31">
        <v>45378</v>
      </c>
      <c r="B8408">
        <v>975.639282</v>
      </c>
    </row>
    <row r="8409" spans="1:2">
      <c r="A8409" s="31">
        <v>45379</v>
      </c>
      <c r="B8409">
        <v>989.745728</v>
      </c>
    </row>
    <row r="8410" spans="1:2">
      <c r="A8410" s="31">
        <v>45383</v>
      </c>
      <c r="B8410">
        <v>989.197388</v>
      </c>
    </row>
    <row r="8411" spans="1:2">
      <c r="A8411" s="31">
        <v>45384</v>
      </c>
      <c r="B8411">
        <v>1001.559265</v>
      </c>
    </row>
    <row r="8412" spans="1:2">
      <c r="A8412" s="31">
        <v>45385</v>
      </c>
      <c r="B8412">
        <v>1006.045471</v>
      </c>
    </row>
    <row r="8413" spans="1:2">
      <c r="A8413" s="31">
        <v>45386</v>
      </c>
      <c r="B8413">
        <v>1008.487854</v>
      </c>
    </row>
    <row r="8414" spans="1:2">
      <c r="A8414" s="31">
        <v>45387</v>
      </c>
      <c r="B8414">
        <v>1004.001709</v>
      </c>
    </row>
    <row r="8415" spans="1:2">
      <c r="A8415" s="31">
        <v>45390</v>
      </c>
      <c r="B8415">
        <v>1010.082947</v>
      </c>
    </row>
    <row r="8416" spans="1:2">
      <c r="A8416" s="31">
        <v>45391</v>
      </c>
      <c r="B8416">
        <v>1005.3974</v>
      </c>
    </row>
    <row r="8417" spans="1:2">
      <c r="A8417" s="31">
        <v>45392</v>
      </c>
      <c r="B8417">
        <v>1010.382019</v>
      </c>
    </row>
    <row r="8418" spans="1:2">
      <c r="A8418" s="31">
        <v>45394</v>
      </c>
      <c r="B8418">
        <v>1015.366638</v>
      </c>
    </row>
    <row r="8419" spans="1:2">
      <c r="A8419" s="31">
        <v>45397</v>
      </c>
      <c r="B8419">
        <v>995.727234</v>
      </c>
    </row>
    <row r="8420" spans="1:2">
      <c r="A8420" s="31">
        <v>45398</v>
      </c>
      <c r="B8420">
        <v>989.745728</v>
      </c>
    </row>
    <row r="8421" spans="1:2">
      <c r="A8421" s="31">
        <v>45400</v>
      </c>
      <c r="B8421">
        <v>968.361694</v>
      </c>
    </row>
    <row r="8422" spans="1:2">
      <c r="A8422" s="31">
        <v>45401</v>
      </c>
      <c r="B8422">
        <v>960.236816</v>
      </c>
    </row>
    <row r="8423" spans="1:2">
      <c r="A8423" s="31">
        <v>45404</v>
      </c>
      <c r="B8423">
        <v>970.554932</v>
      </c>
    </row>
    <row r="8424" spans="1:2">
      <c r="A8424" s="31">
        <v>45405</v>
      </c>
      <c r="B8424">
        <v>983.714355</v>
      </c>
    </row>
    <row r="8425" spans="1:2">
      <c r="A8425" s="31">
        <v>45406</v>
      </c>
      <c r="B8425">
        <v>988.599304</v>
      </c>
    </row>
    <row r="8426" spans="1:2">
      <c r="A8426" s="31">
        <v>45407</v>
      </c>
      <c r="B8426">
        <v>998.169739</v>
      </c>
    </row>
    <row r="8427" spans="1:2">
      <c r="A8427" s="31">
        <v>45408</v>
      </c>
      <c r="B8427">
        <v>996.42511</v>
      </c>
    </row>
    <row r="8428" spans="1:2">
      <c r="A8428" s="31">
        <v>45411</v>
      </c>
      <c r="B8428">
        <v>997.521667</v>
      </c>
    </row>
    <row r="8429" spans="1:2">
      <c r="A8429" s="31">
        <v>45412</v>
      </c>
      <c r="B8429">
        <v>1004.799316</v>
      </c>
    </row>
    <row r="8430" spans="1:2">
      <c r="A8430" s="31">
        <v>45414</v>
      </c>
      <c r="B8430">
        <v>1024.638062</v>
      </c>
    </row>
    <row r="8431" spans="1:2">
      <c r="A8431" s="31">
        <v>45415</v>
      </c>
      <c r="B8431">
        <v>1010.282349</v>
      </c>
    </row>
    <row r="8432" spans="1:2">
      <c r="A8432" s="31">
        <v>45418</v>
      </c>
      <c r="B8432">
        <v>1013.07373</v>
      </c>
    </row>
    <row r="8433" spans="1:2">
      <c r="A8433" s="31">
        <v>45419</v>
      </c>
      <c r="B8433">
        <v>985.508789</v>
      </c>
    </row>
    <row r="8434" spans="1:2">
      <c r="A8434" s="31">
        <v>45420</v>
      </c>
      <c r="B8434">
        <v>1008.986328</v>
      </c>
    </row>
    <row r="8435" spans="1:2">
      <c r="A8435" s="31">
        <v>45421</v>
      </c>
      <c r="B8435">
        <v>1027.130371</v>
      </c>
    </row>
    <row r="8436" spans="1:2">
      <c r="A8436" s="31">
        <v>45422</v>
      </c>
      <c r="B8436">
        <v>1043.430054</v>
      </c>
    </row>
    <row r="8437" spans="1:2">
      <c r="A8437" s="31">
        <v>45425</v>
      </c>
      <c r="B8437">
        <v>956.797363</v>
      </c>
    </row>
    <row r="8438" spans="1:2">
      <c r="A8438" s="31">
        <v>45426</v>
      </c>
      <c r="B8438">
        <v>961.682312</v>
      </c>
    </row>
    <row r="8439" spans="1:2">
      <c r="A8439" s="31">
        <v>45427</v>
      </c>
      <c r="B8439">
        <v>944.385681</v>
      </c>
    </row>
    <row r="8440" spans="1:2">
      <c r="A8440" s="31">
        <v>45428</v>
      </c>
      <c r="B8440">
        <v>933.519226</v>
      </c>
    </row>
    <row r="8441" spans="1:2">
      <c r="A8441" s="31">
        <v>45429</v>
      </c>
      <c r="B8441">
        <v>942.790649</v>
      </c>
    </row>
    <row r="8442" spans="1:2">
      <c r="A8442" s="31">
        <v>45433</v>
      </c>
      <c r="B8442">
        <v>948.373352</v>
      </c>
    </row>
    <row r="8443" spans="1:2">
      <c r="A8443" s="31">
        <v>45434</v>
      </c>
      <c r="B8443">
        <v>944.585083</v>
      </c>
    </row>
    <row r="8444" spans="1:2">
      <c r="A8444" s="31">
        <v>45435</v>
      </c>
      <c r="B8444">
        <v>959.389343</v>
      </c>
    </row>
    <row r="8445" spans="1:2">
      <c r="A8445" s="31">
        <v>45436</v>
      </c>
      <c r="B8445">
        <v>957.59491</v>
      </c>
    </row>
    <row r="8446" spans="1:2">
      <c r="A8446" s="31">
        <v>45439</v>
      </c>
      <c r="B8446">
        <v>955.551208</v>
      </c>
    </row>
    <row r="8447" spans="1:2">
      <c r="A8447" s="31">
        <v>45440</v>
      </c>
      <c r="B8447">
        <v>944.634888</v>
      </c>
    </row>
    <row r="8448" spans="1:2">
      <c r="A8448" s="31">
        <v>45441</v>
      </c>
      <c r="B8448">
        <v>940.697083</v>
      </c>
    </row>
    <row r="8449" spans="1:2">
      <c r="A8449" s="31">
        <v>45442</v>
      </c>
      <c r="B8449">
        <v>921.107544</v>
      </c>
    </row>
    <row r="8450" spans="1:2">
      <c r="A8450" s="31">
        <v>45443</v>
      </c>
      <c r="B8450">
        <v>920.160461</v>
      </c>
    </row>
    <row r="8451" spans="1:2">
      <c r="A8451" s="31">
        <v>45446</v>
      </c>
      <c r="B8451">
        <v>947.526001</v>
      </c>
    </row>
    <row r="8452" spans="1:2">
      <c r="A8452" s="31">
        <v>45447</v>
      </c>
      <c r="B8452">
        <v>901.119263</v>
      </c>
    </row>
    <row r="8453" spans="1:2">
      <c r="A8453" s="31">
        <v>45448</v>
      </c>
      <c r="B8453">
        <v>927.089111</v>
      </c>
    </row>
    <row r="8454" spans="1:2">
      <c r="A8454" s="31">
        <v>45449</v>
      </c>
      <c r="B8454">
        <v>935.363525</v>
      </c>
    </row>
    <row r="8455" spans="1:2">
      <c r="A8455" s="31">
        <v>45450</v>
      </c>
      <c r="B8455">
        <v>967.514343</v>
      </c>
    </row>
    <row r="8456" spans="1:2">
      <c r="A8456" s="31">
        <v>45453</v>
      </c>
      <c r="B8456">
        <v>972.150024</v>
      </c>
    </row>
    <row r="8457" spans="1:2">
      <c r="A8457" s="31">
        <v>45454</v>
      </c>
      <c r="B8457">
        <v>987.099976</v>
      </c>
    </row>
    <row r="8458" spans="1:2">
      <c r="A8458" s="31">
        <v>45455</v>
      </c>
      <c r="B8458">
        <v>988.700012</v>
      </c>
    </row>
    <row r="8459" spans="1:2">
      <c r="A8459" s="31">
        <v>45456</v>
      </c>
      <c r="B8459">
        <v>985.849976</v>
      </c>
    </row>
    <row r="8460" spans="1:2">
      <c r="A8460" s="31">
        <v>45457</v>
      </c>
      <c r="B8460">
        <v>993.400024</v>
      </c>
    </row>
    <row r="8461" spans="1:2">
      <c r="A8461" s="31">
        <v>45461</v>
      </c>
      <c r="B8461">
        <v>985.900024</v>
      </c>
    </row>
    <row r="8462" spans="1:2">
      <c r="A8462" s="31">
        <v>45462</v>
      </c>
      <c r="B8462">
        <v>977.349976</v>
      </c>
    </row>
    <row r="8463" spans="1:2">
      <c r="A8463" s="31">
        <v>45463</v>
      </c>
      <c r="B8463">
        <v>978.25</v>
      </c>
    </row>
    <row r="8464" spans="1:2">
      <c r="A8464" s="31">
        <v>45464</v>
      </c>
      <c r="B8464">
        <v>961.799988</v>
      </c>
    </row>
    <row r="8465" spans="1:2">
      <c r="A8465" s="31">
        <v>45467</v>
      </c>
      <c r="B8465">
        <v>958.049988</v>
      </c>
    </row>
    <row r="8466" spans="1:2">
      <c r="A8466" s="31">
        <v>45468</v>
      </c>
      <c r="B8466">
        <v>955</v>
      </c>
    </row>
    <row r="8467" spans="1:2">
      <c r="A8467" s="31">
        <v>45469</v>
      </c>
      <c r="B8467">
        <v>951.849976</v>
      </c>
    </row>
    <row r="8468" spans="1:2">
      <c r="A8468" s="31">
        <v>45470</v>
      </c>
      <c r="B8468">
        <v>972.099976</v>
      </c>
    </row>
    <row r="8469" spans="1:2">
      <c r="A8469" s="31">
        <v>45471</v>
      </c>
      <c r="B8469">
        <v>989.75</v>
      </c>
    </row>
    <row r="8470" spans="1:2">
      <c r="A8470" s="31">
        <v>45474</v>
      </c>
      <c r="B8470">
        <v>1002.049988</v>
      </c>
    </row>
    <row r="8471" spans="1:2">
      <c r="A8471" s="31">
        <v>45475</v>
      </c>
      <c r="B8471">
        <v>981.299988</v>
      </c>
    </row>
    <row r="8472" spans="1:2">
      <c r="A8472" s="31">
        <v>45476</v>
      </c>
      <c r="B8472">
        <v>975.650024</v>
      </c>
    </row>
    <row r="8473" spans="1:2">
      <c r="A8473" s="31">
        <v>45477</v>
      </c>
      <c r="B8473">
        <v>998.200012</v>
      </c>
    </row>
    <row r="8474" spans="1:2">
      <c r="A8474" s="31">
        <v>45478</v>
      </c>
      <c r="B8474">
        <v>993.650024</v>
      </c>
    </row>
    <row r="8475" spans="1:2">
      <c r="A8475" s="31">
        <v>45481</v>
      </c>
      <c r="B8475">
        <v>1002.599976</v>
      </c>
    </row>
    <row r="8476" spans="1:2">
      <c r="A8476" s="31">
        <v>45482</v>
      </c>
      <c r="B8476">
        <v>1014.950012</v>
      </c>
    </row>
    <row r="8477" spans="1:2">
      <c r="A8477" s="31">
        <v>45483</v>
      </c>
      <c r="B8477">
        <v>1005.5</v>
      </c>
    </row>
    <row r="8478" spans="1:2">
      <c r="A8478" s="31">
        <v>45484</v>
      </c>
      <c r="B8478">
        <v>1020.799988</v>
      </c>
    </row>
    <row r="8479" spans="1:2">
      <c r="A8479" s="31">
        <v>45485</v>
      </c>
      <c r="B8479">
        <v>1016.75</v>
      </c>
    </row>
    <row r="8480" spans="1:2">
      <c r="A8480" s="31">
        <v>45488</v>
      </c>
      <c r="B8480">
        <v>1024.449951</v>
      </c>
    </row>
    <row r="8481" spans="1:2">
      <c r="A8481" s="31">
        <v>45489</v>
      </c>
      <c r="B8481">
        <v>1021.150024</v>
      </c>
    </row>
    <row r="8482" spans="1:2">
      <c r="A8482" s="31">
        <v>45491</v>
      </c>
      <c r="B8482">
        <v>1024.550049</v>
      </c>
    </row>
    <row r="8483" spans="1:2">
      <c r="A8483" s="31">
        <v>45492</v>
      </c>
      <c r="B8483">
        <v>990</v>
      </c>
    </row>
    <row r="8484" spans="1:2">
      <c r="A8484" s="31">
        <v>45495</v>
      </c>
      <c r="B8484">
        <v>1003.150024</v>
      </c>
    </row>
    <row r="8485" spans="1:2">
      <c r="A8485" s="31">
        <v>45496</v>
      </c>
      <c r="B8485">
        <v>1001.799988</v>
      </c>
    </row>
    <row r="8486" spans="1:2">
      <c r="A8486" s="31">
        <v>45497</v>
      </c>
      <c r="B8486">
        <v>1027.699951</v>
      </c>
    </row>
    <row r="8487" spans="1:2">
      <c r="A8487" s="31">
        <v>45498</v>
      </c>
      <c r="B8487">
        <v>1090.949951</v>
      </c>
    </row>
    <row r="8488" spans="1:2">
      <c r="A8488" s="31">
        <v>45499</v>
      </c>
      <c r="B8488">
        <v>1118.300049</v>
      </c>
    </row>
    <row r="8489" spans="1:2">
      <c r="A8489" s="31">
        <v>45502</v>
      </c>
      <c r="B8489">
        <v>1124</v>
      </c>
    </row>
    <row r="8490" spans="1:2">
      <c r="A8490" s="31">
        <v>45503</v>
      </c>
      <c r="B8490">
        <v>1161.849976</v>
      </c>
    </row>
    <row r="8491" spans="1:2">
      <c r="A8491" s="31">
        <v>45504</v>
      </c>
      <c r="B8491">
        <v>1156.650024</v>
      </c>
    </row>
    <row r="8492" spans="1:2">
      <c r="A8492" s="31">
        <v>45505</v>
      </c>
      <c r="B8492">
        <v>1144.400024</v>
      </c>
    </row>
    <row r="8493" spans="1:2">
      <c r="A8493" s="31">
        <v>45506</v>
      </c>
      <c r="B8493">
        <v>1096.650024</v>
      </c>
    </row>
    <row r="8494" spans="1:2">
      <c r="A8494" s="31">
        <v>45509</v>
      </c>
      <c r="B8494">
        <v>1016.450012</v>
      </c>
    </row>
    <row r="8495" spans="1:2">
      <c r="A8495" s="31">
        <v>45510</v>
      </c>
      <c r="B8495">
        <v>1013.75</v>
      </c>
    </row>
    <row r="8496" spans="1:2">
      <c r="A8496" s="31">
        <v>45511</v>
      </c>
      <c r="B8496">
        <v>1025.300049</v>
      </c>
    </row>
    <row r="8497" spans="1:2">
      <c r="A8497" s="31">
        <v>45512</v>
      </c>
      <c r="B8497">
        <v>1041.75</v>
      </c>
    </row>
  </sheetData>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4"/>
  <sheetViews>
    <sheetView showGridLines="0" view="pageBreakPreview" zoomScale="141" zoomScalePageLayoutView="18" zoomScaleNormal="94" workbookViewId="0">
      <selection activeCell="B4" sqref="B4"/>
    </sheetView>
  </sheetViews>
  <sheetFormatPr defaultColWidth="9" defaultRowHeight="15"/>
  <cols>
    <col min="1" max="1" width="1.85714285714286" customWidth="1"/>
    <col min="2" max="2" width="35.8571428571429" customWidth="1"/>
    <col min="3" max="3" width="10.5714285714286" customWidth="1"/>
    <col min="4" max="4" width="10.4285714285714" customWidth="1"/>
    <col min="5" max="5" width="10.7142857142857" customWidth="1"/>
    <col min="6" max="6" width="9.85714285714286" customWidth="1"/>
    <col min="7" max="7" width="10" customWidth="1"/>
    <col min="8" max="8" width="10.1428571428571" customWidth="1"/>
    <col min="9" max="9" width="11" customWidth="1"/>
  </cols>
  <sheetData>
    <row r="1" ht="11.25" customHeight="1" spans="2:9">
      <c r="B1" s="1"/>
      <c r="C1" s="1"/>
      <c r="D1" s="1"/>
      <c r="E1" s="1"/>
      <c r="F1" s="1"/>
      <c r="G1" s="1"/>
      <c r="H1" s="1"/>
      <c r="I1" s="1"/>
    </row>
    <row r="3" ht="35.25" customHeight="1" spans="2:2">
      <c r="B3" s="13" t="str">
        <f>'Data Sheet'!B1</f>
        <v>TATA MOTORS LTD</v>
      </c>
    </row>
    <row r="4" spans="2:2">
      <c r="B4" t="str">
        <f>CONCATENATE("","(",VLOOKUP(B3,'List of stocks'!B3:D5445,3,FALSE)," | ","BSE Code: ",VLOOKUP(B3,'List of stocks'!B3:C5443,2,FALSE),")")</f>
        <v>(TATAMOTORS | BSE Code: 500570)</v>
      </c>
    </row>
    <row r="5" ht="20.25" customHeight="1" spans="2:2">
      <c r="B5" s="14" t="str">
        <f>CONCATENATE("","INR "&amp;'Data Sheet'!B8)</f>
        <v>INR 998.2</v>
      </c>
    </row>
    <row r="6" ht="12.75" customHeight="1" spans="2:2">
      <c r="B6" t="s">
        <v>526</v>
      </c>
    </row>
    <row r="7" ht="18.75" customHeight="1" spans="2:9">
      <c r="B7" s="15"/>
      <c r="C7" s="15"/>
      <c r="D7" s="15"/>
      <c r="E7" s="15"/>
      <c r="F7" s="15"/>
      <c r="G7" s="15"/>
      <c r="H7" s="15"/>
      <c r="I7" s="15"/>
    </row>
    <row r="8" ht="18.75" customHeight="1"/>
    <row r="9" ht="14.25" customHeight="1" spans="2:2">
      <c r="B9" s="14" t="s">
        <v>527</v>
      </c>
    </row>
    <row r="10" ht="17.25" customHeight="1" spans="2:9">
      <c r="B10" s="18" t="s">
        <v>528</v>
      </c>
      <c r="C10" s="18"/>
      <c r="D10" s="18"/>
      <c r="E10" s="18"/>
      <c r="F10" s="18"/>
      <c r="G10" s="18"/>
      <c r="H10" s="18"/>
      <c r="I10" s="18"/>
    </row>
    <row r="11" ht="17.25" customHeight="1" spans="2:9">
      <c r="B11" s="18"/>
      <c r="C11" s="18"/>
      <c r="D11" s="18"/>
      <c r="E11" s="18"/>
      <c r="F11" s="18"/>
      <c r="G11" s="18"/>
      <c r="H11" s="18"/>
      <c r="I11" s="18"/>
    </row>
    <row r="12" ht="18" customHeight="1" spans="2:9">
      <c r="B12" s="18"/>
      <c r="C12" s="18"/>
      <c r="D12" s="18"/>
      <c r="E12" s="18"/>
      <c r="F12" s="18"/>
      <c r="G12" s="18"/>
      <c r="H12" s="18"/>
      <c r="I12" s="18"/>
    </row>
    <row r="13" ht="27" customHeight="1" spans="2:9">
      <c r="B13" s="18"/>
      <c r="C13" s="18"/>
      <c r="D13" s="18"/>
      <c r="E13" s="18"/>
      <c r="F13" s="18"/>
      <c r="G13" s="18"/>
      <c r="H13" s="18"/>
      <c r="I13" s="18"/>
    </row>
    <row r="14" ht="6" customHeight="1"/>
    <row r="15" ht="24" customHeight="1" spans="2:2">
      <c r="B15" s="14" t="s">
        <v>529</v>
      </c>
    </row>
    <row r="16" ht="10.5" customHeight="1" spans="2:2">
      <c r="B16" s="14"/>
    </row>
    <row r="17" ht="2.25" customHeight="1"/>
    <row r="34" spans="2:2">
      <c r="B34" t="s">
        <v>48</v>
      </c>
    </row>
    <row r="40" spans="2:2">
      <c r="B40" s="19"/>
    </row>
    <row r="56" spans="2:9">
      <c r="B56" s="1"/>
      <c r="C56" s="1"/>
      <c r="D56" s="1"/>
      <c r="E56" s="1"/>
      <c r="F56" s="1"/>
      <c r="G56" s="1"/>
      <c r="H56" s="1"/>
      <c r="I56" s="1"/>
    </row>
    <row r="57" ht="0.75" customHeight="1"/>
    <row r="58" spans="2:9">
      <c r="B58" s="1"/>
      <c r="C58" s="1"/>
      <c r="D58" s="1"/>
      <c r="E58" s="1"/>
      <c r="F58" s="1"/>
      <c r="G58" s="1"/>
      <c r="H58" s="1"/>
      <c r="I58" s="1"/>
    </row>
    <row r="62" spans="2:9">
      <c r="B62" s="20" t="s">
        <v>530</v>
      </c>
      <c r="C62" s="20"/>
      <c r="D62" s="20"/>
      <c r="E62" s="20"/>
      <c r="F62" s="20"/>
      <c r="G62" s="20"/>
      <c r="H62" s="20"/>
      <c r="I62" s="20"/>
    </row>
    <row r="63" spans="3:9">
      <c r="C63" s="21">
        <f>'Historical Financial Statements'!$F$8</f>
        <v>43190</v>
      </c>
      <c r="D63" s="21">
        <f>'Historical Financial Statements'!$G$8</f>
        <v>43555</v>
      </c>
      <c r="E63" s="21">
        <f>'Historical Financial Statements'!$H$8</f>
        <v>43921</v>
      </c>
      <c r="F63" s="21">
        <f>'Historical Financial Statements'!$I$8</f>
        <v>44286</v>
      </c>
      <c r="G63" s="21">
        <f>'Historical Financial Statements'!$J$8</f>
        <v>44651</v>
      </c>
      <c r="H63" s="21">
        <f>'Historical Financial Statements'!$K$8</f>
        <v>45016</v>
      </c>
      <c r="I63" s="21">
        <f>'Historical Financial Statements'!$L$8</f>
        <v>45382</v>
      </c>
    </row>
    <row r="64" spans="2:9">
      <c r="B64" t="s">
        <v>169</v>
      </c>
      <c r="C64" s="22">
        <f>'Data Sheet'!E30</f>
        <v>8988.91</v>
      </c>
      <c r="D64" s="22">
        <f>'Data Sheet'!F30</f>
        <v>-28826.23</v>
      </c>
      <c r="E64" s="22">
        <f>'Data Sheet'!G30</f>
        <v>-12070.85</v>
      </c>
      <c r="F64" s="22">
        <f>'Data Sheet'!H30</f>
        <v>-13451.39</v>
      </c>
      <c r="G64" s="22">
        <f>'Data Sheet'!I30</f>
        <v>-11441.47</v>
      </c>
      <c r="H64" s="22">
        <f>'Data Sheet'!J30</f>
        <v>2414.29</v>
      </c>
      <c r="I64" s="22">
        <f>'Data Sheet'!K30</f>
        <v>31399.09</v>
      </c>
    </row>
    <row r="65" spans="2:9">
      <c r="B65" t="s">
        <v>531</v>
      </c>
      <c r="C65" s="22">
        <f>(('Data Sheet'!E57+'Data Sheet'!E58)+('Data Sheet'!D57+'Data Sheet'!D58))/2</f>
        <v>76744.9</v>
      </c>
      <c r="D65" s="22">
        <f>(('Data Sheet'!F57+'Data Sheet'!F58)+('Data Sheet'!E57+'Data Sheet'!E58))/2</f>
        <v>77803.735</v>
      </c>
      <c r="E65" s="22">
        <f>(('Data Sheet'!G57+'Data Sheet'!G58)+('Data Sheet'!F57+'Data Sheet'!F58))/2</f>
        <v>61195.295</v>
      </c>
      <c r="F65" s="22">
        <f>(('Data Sheet'!H57+'Data Sheet'!H58)+('Data Sheet'!G57+'Data Sheet'!G58))/2</f>
        <v>58728.875</v>
      </c>
      <c r="G65" s="22">
        <f>(('Data Sheet'!I57+'Data Sheet'!I58)+('Data Sheet'!H57+'Data Sheet'!H58))/2</f>
        <v>49903.98</v>
      </c>
      <c r="H65" s="22">
        <f>(('Data Sheet'!J57+'Data Sheet'!J58)+('Data Sheet'!I57+'Data Sheet'!I58))/2</f>
        <v>44941.515</v>
      </c>
      <c r="I65" s="22">
        <f>(('Data Sheet'!K57+'Data Sheet'!K58)+('Data Sheet'!J57+'Data Sheet'!J58))/2</f>
        <v>65119.905</v>
      </c>
    </row>
    <row r="66" spans="2:9">
      <c r="B66" s="23" t="s">
        <v>530</v>
      </c>
      <c r="C66" s="24">
        <f>C64/C65</f>
        <v>0.117127131574867</v>
      </c>
      <c r="D66" s="24">
        <f t="shared" ref="D66:I66" si="0">D64/D65</f>
        <v>-0.370499308291562</v>
      </c>
      <c r="E66" s="24">
        <f t="shared" si="0"/>
        <v>-0.197251275608689</v>
      </c>
      <c r="F66" s="24">
        <f t="shared" si="0"/>
        <v>-0.229042187509977</v>
      </c>
      <c r="G66" s="24">
        <f t="shared" si="0"/>
        <v>-0.229269689511738</v>
      </c>
      <c r="H66" s="24">
        <f t="shared" si="0"/>
        <v>0.0537207079022592</v>
      </c>
      <c r="I66" s="24">
        <f t="shared" si="0"/>
        <v>0.482173461401702</v>
      </c>
    </row>
    <row r="68" spans="2:9">
      <c r="B68" s="20" t="s">
        <v>532</v>
      </c>
      <c r="C68" s="20"/>
      <c r="D68" s="20"/>
      <c r="E68" s="20"/>
      <c r="F68" s="20"/>
      <c r="G68" s="20"/>
      <c r="H68" s="20"/>
      <c r="I68" s="20"/>
    </row>
    <row r="69" spans="3:9">
      <c r="C69" s="21">
        <f>C63</f>
        <v>43190</v>
      </c>
      <c r="D69" s="21">
        <f t="shared" ref="D69:I69" si="1">D63</f>
        <v>43555</v>
      </c>
      <c r="E69" s="21">
        <f t="shared" si="1"/>
        <v>43921</v>
      </c>
      <c r="F69" s="21">
        <f t="shared" si="1"/>
        <v>44286</v>
      </c>
      <c r="G69" s="21">
        <f t="shared" si="1"/>
        <v>44651</v>
      </c>
      <c r="H69" s="21">
        <f t="shared" si="1"/>
        <v>45016</v>
      </c>
      <c r="I69" s="21">
        <f t="shared" si="1"/>
        <v>45382</v>
      </c>
    </row>
    <row r="70" spans="2:9">
      <c r="B70" t="str">
        <f>B64</f>
        <v>Net Profit</v>
      </c>
      <c r="C70" s="22">
        <f t="shared" ref="C70:I70" si="2">C64</f>
        <v>8988.91</v>
      </c>
      <c r="D70" s="22">
        <f t="shared" si="2"/>
        <v>-28826.23</v>
      </c>
      <c r="E70" s="22">
        <f t="shared" si="2"/>
        <v>-12070.85</v>
      </c>
      <c r="F70" s="22">
        <f t="shared" si="2"/>
        <v>-13451.39</v>
      </c>
      <c r="G70" s="22">
        <f t="shared" si="2"/>
        <v>-11441.47</v>
      </c>
      <c r="H70" s="22">
        <f t="shared" si="2"/>
        <v>2414.29</v>
      </c>
      <c r="I70" s="22">
        <f t="shared" si="2"/>
        <v>31399.09</v>
      </c>
    </row>
    <row r="71" spans="2:9">
      <c r="B71" t="s">
        <v>461</v>
      </c>
      <c r="C71" s="22">
        <f>'Data Sheet'!E17</f>
        <v>291550.48</v>
      </c>
      <c r="D71" s="22">
        <f>'Data Sheet'!F17</f>
        <v>301938.4</v>
      </c>
      <c r="E71" s="22">
        <f>'Data Sheet'!G17</f>
        <v>261067.97</v>
      </c>
      <c r="F71" s="22">
        <f>'Data Sheet'!H17</f>
        <v>249794.75</v>
      </c>
      <c r="G71" s="22">
        <f>'Data Sheet'!I17</f>
        <v>278453.62</v>
      </c>
      <c r="H71" s="22">
        <f>'Data Sheet'!J17</f>
        <v>345966.97</v>
      </c>
      <c r="I71" s="22">
        <f>'Data Sheet'!K17</f>
        <v>437927.77</v>
      </c>
    </row>
    <row r="72" spans="2:9">
      <c r="B72" s="23" t="s">
        <v>533</v>
      </c>
      <c r="C72" s="24">
        <f t="shared" ref="C72:I72" si="3">C70/C71</f>
        <v>0.03083140182105</v>
      </c>
      <c r="D72" s="24">
        <f t="shared" si="3"/>
        <v>-0.0954705661817112</v>
      </c>
      <c r="E72" s="24">
        <f t="shared" si="3"/>
        <v>-0.0462364264754501</v>
      </c>
      <c r="F72" s="24">
        <f t="shared" si="3"/>
        <v>-0.0538497706617133</v>
      </c>
      <c r="G72" s="24">
        <f t="shared" si="3"/>
        <v>-0.0410893203686847</v>
      </c>
      <c r="H72" s="24">
        <f t="shared" si="3"/>
        <v>0.00697838293638263</v>
      </c>
      <c r="I72" s="24">
        <f t="shared" si="3"/>
        <v>0.0716992439186946</v>
      </c>
    </row>
    <row r="74" spans="2:9">
      <c r="B74" t="s">
        <v>461</v>
      </c>
      <c r="C74" s="22">
        <f>C71</f>
        <v>291550.48</v>
      </c>
      <c r="D74" s="22">
        <f t="shared" ref="D74:I74" si="4">D71</f>
        <v>301938.4</v>
      </c>
      <c r="E74" s="22">
        <f t="shared" si="4"/>
        <v>261067.97</v>
      </c>
      <c r="F74" s="22">
        <f t="shared" si="4"/>
        <v>249794.75</v>
      </c>
      <c r="G74" s="22">
        <f t="shared" si="4"/>
        <v>278453.62</v>
      </c>
      <c r="H74" s="22">
        <f t="shared" si="4"/>
        <v>345966.97</v>
      </c>
      <c r="I74" s="22">
        <f t="shared" si="4"/>
        <v>437927.77</v>
      </c>
    </row>
    <row r="75" spans="2:9">
      <c r="B75" t="s">
        <v>534</v>
      </c>
      <c r="C75" s="22">
        <f>('Data Sheet'!E66+'Data Sheet'!D66)/2</f>
        <v>299886.085</v>
      </c>
      <c r="D75" s="22">
        <f>('Data Sheet'!F66+'Data Sheet'!E66)/2</f>
        <v>316447.65</v>
      </c>
      <c r="E75" s="22">
        <f>('Data Sheet'!G66+'Data Sheet'!F66)/2</f>
        <v>312941.44</v>
      </c>
      <c r="F75" s="22">
        <f>('Data Sheet'!H66+'Data Sheet'!G66)/2</f>
        <v>330874.65</v>
      </c>
      <c r="G75" s="22">
        <f>('Data Sheet'!I66+'Data Sheet'!H66)/2</f>
        <v>335315.7</v>
      </c>
      <c r="H75" s="22">
        <f>('Data Sheet'!J66+'Data Sheet'!I66)/2</f>
        <v>331867.96</v>
      </c>
      <c r="I75" s="22">
        <f>('Data Sheet'!K66+'Data Sheet'!J66)/2</f>
        <v>352097.52</v>
      </c>
    </row>
    <row r="76" spans="2:9">
      <c r="B76" s="23" t="s">
        <v>535</v>
      </c>
      <c r="C76" s="29">
        <f t="shared" ref="C76:I76" si="5">C74/C75</f>
        <v>0.97220409543177</v>
      </c>
      <c r="D76" s="29">
        <f t="shared" si="5"/>
        <v>0.954149604207837</v>
      </c>
      <c r="E76" s="29">
        <f t="shared" si="5"/>
        <v>0.834239051242303</v>
      </c>
      <c r="F76" s="29">
        <f t="shared" si="5"/>
        <v>0.754952819746088</v>
      </c>
      <c r="G76" s="29">
        <f t="shared" si="5"/>
        <v>0.830422255802517</v>
      </c>
      <c r="H76" s="29">
        <f t="shared" si="5"/>
        <v>1.04248379385585</v>
      </c>
      <c r="I76" s="29">
        <f t="shared" si="5"/>
        <v>1.24376840257211</v>
      </c>
    </row>
    <row r="78" spans="2:9">
      <c r="B78" t="str">
        <f>B75</f>
        <v>Average Total Assets</v>
      </c>
      <c r="C78" s="22">
        <f t="shared" ref="C78:I78" si="6">C75</f>
        <v>299886.085</v>
      </c>
      <c r="D78" s="22">
        <f t="shared" si="6"/>
        <v>316447.65</v>
      </c>
      <c r="E78" s="22">
        <f t="shared" si="6"/>
        <v>312941.44</v>
      </c>
      <c r="F78" s="22">
        <f t="shared" si="6"/>
        <v>330874.65</v>
      </c>
      <c r="G78" s="22">
        <f t="shared" si="6"/>
        <v>335315.7</v>
      </c>
      <c r="H78" s="22">
        <f t="shared" si="6"/>
        <v>331867.96</v>
      </c>
      <c r="I78" s="22">
        <f t="shared" si="6"/>
        <v>352097.52</v>
      </c>
    </row>
    <row r="79" spans="2:9">
      <c r="B79" t="str">
        <f>B65</f>
        <v>Average Shareholder Equity</v>
      </c>
      <c r="C79" s="22">
        <f t="shared" ref="C79:I79" si="7">C65</f>
        <v>76744.9</v>
      </c>
      <c r="D79" s="22">
        <f t="shared" si="7"/>
        <v>77803.735</v>
      </c>
      <c r="E79" s="22">
        <f t="shared" si="7"/>
        <v>61195.295</v>
      </c>
      <c r="F79" s="22">
        <f t="shared" si="7"/>
        <v>58728.875</v>
      </c>
      <c r="G79" s="22">
        <f t="shared" si="7"/>
        <v>49903.98</v>
      </c>
      <c r="H79" s="22">
        <f t="shared" si="7"/>
        <v>44941.515</v>
      </c>
      <c r="I79" s="22">
        <f t="shared" si="7"/>
        <v>65119.905</v>
      </c>
    </row>
    <row r="80" spans="2:9">
      <c r="B80" s="23" t="s">
        <v>536</v>
      </c>
      <c r="C80" s="29">
        <f>C78/C79</f>
        <v>3.90757020987714</v>
      </c>
      <c r="D80" s="29">
        <f t="shared" ref="D80:I80" si="8">D78/D79</f>
        <v>4.06725525451959</v>
      </c>
      <c r="E80" s="29">
        <f t="shared" si="8"/>
        <v>5.11381536766838</v>
      </c>
      <c r="F80" s="29">
        <f t="shared" si="8"/>
        <v>5.63393475526306</v>
      </c>
      <c r="G80" s="29">
        <f t="shared" si="8"/>
        <v>6.7192175854511</v>
      </c>
      <c r="H80" s="29">
        <f t="shared" si="8"/>
        <v>7.38444086720263</v>
      </c>
      <c r="I80" s="29">
        <f t="shared" si="8"/>
        <v>5.40691083624892</v>
      </c>
    </row>
    <row r="82" spans="2:9">
      <c r="B82" s="23" t="s">
        <v>537</v>
      </c>
      <c r="C82" s="24">
        <f>C72*C76*C80</f>
        <v>0.117127131574867</v>
      </c>
      <c r="D82" s="24">
        <f t="shared" ref="D82:I82" si="9">D72*D76*D80</f>
        <v>-0.370499308291562</v>
      </c>
      <c r="E82" s="24">
        <f t="shared" si="9"/>
        <v>-0.197251275608689</v>
      </c>
      <c r="F82" s="24">
        <f t="shared" si="9"/>
        <v>-0.229042187509977</v>
      </c>
      <c r="G82" s="24">
        <f t="shared" si="9"/>
        <v>-0.229269689511738</v>
      </c>
      <c r="H82" s="24">
        <f t="shared" si="9"/>
        <v>0.0537207079022592</v>
      </c>
      <c r="I82" s="24">
        <f t="shared" si="9"/>
        <v>0.482173461401702</v>
      </c>
    </row>
    <row r="84" spans="2:9">
      <c r="B84" s="20" t="s">
        <v>538</v>
      </c>
      <c r="C84" s="20"/>
      <c r="D84" s="20"/>
      <c r="E84" s="20"/>
      <c r="F84" s="20"/>
      <c r="G84" s="20"/>
      <c r="H84" s="20"/>
      <c r="I84" s="20"/>
    </row>
    <row r="85" spans="3:9">
      <c r="C85" s="21">
        <f>'Historical Financial Statements'!$F$8</f>
        <v>43190</v>
      </c>
      <c r="D85" s="21">
        <f>'Historical Financial Statements'!$G$8</f>
        <v>43555</v>
      </c>
      <c r="E85" s="21">
        <f>'Historical Financial Statements'!$H$8</f>
        <v>43921</v>
      </c>
      <c r="F85" s="21">
        <f>'Historical Financial Statements'!$I$8</f>
        <v>44286</v>
      </c>
      <c r="G85" s="21">
        <f>'Historical Financial Statements'!$J$8</f>
        <v>44651</v>
      </c>
      <c r="H85" s="21">
        <f>'Historical Financial Statements'!$K$8</f>
        <v>45016</v>
      </c>
      <c r="I85" s="21">
        <f>'Historical Financial Statements'!$L$8</f>
        <v>45382</v>
      </c>
    </row>
    <row r="86" spans="2:9">
      <c r="B86" t="s">
        <v>169</v>
      </c>
      <c r="C86" s="22">
        <f>C70</f>
        <v>8988.91</v>
      </c>
      <c r="D86" s="22">
        <f t="shared" ref="D86:I86" si="10">D70</f>
        <v>-28826.23</v>
      </c>
      <c r="E86" s="22">
        <f t="shared" si="10"/>
        <v>-12070.85</v>
      </c>
      <c r="F86" s="22">
        <f t="shared" si="10"/>
        <v>-13451.39</v>
      </c>
      <c r="G86" s="22">
        <f t="shared" si="10"/>
        <v>-11441.47</v>
      </c>
      <c r="H86" s="22">
        <f t="shared" si="10"/>
        <v>2414.29</v>
      </c>
      <c r="I86" s="22">
        <f t="shared" si="10"/>
        <v>31399.09</v>
      </c>
    </row>
    <row r="87" spans="2:9">
      <c r="B87" t="s">
        <v>534</v>
      </c>
      <c r="C87" s="22">
        <f>C78</f>
        <v>299886.085</v>
      </c>
      <c r="D87" s="22">
        <f t="shared" ref="D87:I87" si="11">D78</f>
        <v>316447.65</v>
      </c>
      <c r="E87" s="22">
        <f t="shared" si="11"/>
        <v>312941.44</v>
      </c>
      <c r="F87" s="22">
        <f t="shared" si="11"/>
        <v>330874.65</v>
      </c>
      <c r="G87" s="22">
        <f t="shared" si="11"/>
        <v>335315.7</v>
      </c>
      <c r="H87" s="22">
        <f t="shared" si="11"/>
        <v>331867.96</v>
      </c>
      <c r="I87" s="22">
        <f t="shared" si="11"/>
        <v>352097.52</v>
      </c>
    </row>
    <row r="88" spans="2:9">
      <c r="B88" s="23" t="s">
        <v>539</v>
      </c>
      <c r="C88" s="24">
        <f>C86/C87</f>
        <v>0.0299744151183274</v>
      </c>
      <c r="D88" s="24">
        <f t="shared" ref="D88:I88" si="12">D86/D87</f>
        <v>-0.0910932029357778</v>
      </c>
      <c r="E88" s="24">
        <f t="shared" si="12"/>
        <v>-0.0385722325557139</v>
      </c>
      <c r="F88" s="24">
        <f t="shared" si="12"/>
        <v>-0.0406540362037406</v>
      </c>
      <c r="G88" s="24">
        <f t="shared" si="12"/>
        <v>-0.0341214861099555</v>
      </c>
      <c r="H88" s="24">
        <f t="shared" si="12"/>
        <v>0.00727485111849906</v>
      </c>
      <c r="I88" s="24">
        <f t="shared" si="12"/>
        <v>0.0891772540743826</v>
      </c>
    </row>
    <row r="90" spans="2:9">
      <c r="B90" s="20" t="s">
        <v>540</v>
      </c>
      <c r="C90" s="20"/>
      <c r="D90" s="20"/>
      <c r="E90" s="20"/>
      <c r="F90" s="20"/>
      <c r="G90" s="20"/>
      <c r="H90" s="20"/>
      <c r="I90" s="20"/>
    </row>
    <row r="91" spans="3:9">
      <c r="C91" s="21">
        <f>C85</f>
        <v>43190</v>
      </c>
      <c r="D91" s="21">
        <f t="shared" ref="D91:I91" si="13">D85</f>
        <v>43555</v>
      </c>
      <c r="E91" s="21">
        <f t="shared" si="13"/>
        <v>43921</v>
      </c>
      <c r="F91" s="21">
        <f t="shared" si="13"/>
        <v>44286</v>
      </c>
      <c r="G91" s="21">
        <f t="shared" si="13"/>
        <v>44651</v>
      </c>
      <c r="H91" s="21">
        <f t="shared" si="13"/>
        <v>45016</v>
      </c>
      <c r="I91" s="21">
        <f t="shared" si="13"/>
        <v>45382</v>
      </c>
    </row>
    <row r="92" spans="2:9">
      <c r="B92" t="str">
        <f>B86</f>
        <v>Net Profit</v>
      </c>
      <c r="C92" s="22">
        <f t="shared" ref="C92:I92" si="14">C86</f>
        <v>8988.91</v>
      </c>
      <c r="D92" s="22">
        <f t="shared" si="14"/>
        <v>-28826.23</v>
      </c>
      <c r="E92" s="22">
        <f t="shared" si="14"/>
        <v>-12070.85</v>
      </c>
      <c r="F92" s="22">
        <f t="shared" si="14"/>
        <v>-13451.39</v>
      </c>
      <c r="G92" s="22">
        <f t="shared" si="14"/>
        <v>-11441.47</v>
      </c>
      <c r="H92" s="22">
        <f t="shared" si="14"/>
        <v>2414.29</v>
      </c>
      <c r="I92" s="22">
        <f t="shared" si="14"/>
        <v>31399.09</v>
      </c>
    </row>
    <row r="93" spans="2:9">
      <c r="B93" t="s">
        <v>461</v>
      </c>
      <c r="C93" s="22">
        <f>C71</f>
        <v>291550.48</v>
      </c>
      <c r="D93" s="22">
        <f t="shared" ref="D93:I93" si="15">D71</f>
        <v>301938.4</v>
      </c>
      <c r="E93" s="22">
        <f t="shared" si="15"/>
        <v>261067.97</v>
      </c>
      <c r="F93" s="22">
        <f t="shared" si="15"/>
        <v>249794.75</v>
      </c>
      <c r="G93" s="22">
        <f t="shared" si="15"/>
        <v>278453.62</v>
      </c>
      <c r="H93" s="22">
        <f t="shared" si="15"/>
        <v>345966.97</v>
      </c>
      <c r="I93" s="22">
        <f t="shared" si="15"/>
        <v>437927.77</v>
      </c>
    </row>
    <row r="94" spans="2:9">
      <c r="B94" s="23" t="s">
        <v>533</v>
      </c>
      <c r="C94" s="24">
        <f t="shared" ref="C94:I94" si="16">C92/C93</f>
        <v>0.03083140182105</v>
      </c>
      <c r="D94" s="24">
        <f t="shared" si="16"/>
        <v>-0.0954705661817112</v>
      </c>
      <c r="E94" s="24">
        <f t="shared" si="16"/>
        <v>-0.0462364264754501</v>
      </c>
      <c r="F94" s="24">
        <f t="shared" si="16"/>
        <v>-0.0538497706617133</v>
      </c>
      <c r="G94" s="24">
        <f t="shared" si="16"/>
        <v>-0.0410893203686847</v>
      </c>
      <c r="H94" s="24">
        <f t="shared" si="16"/>
        <v>0.00697838293638263</v>
      </c>
      <c r="I94" s="24">
        <f t="shared" si="16"/>
        <v>0.0716992439186946</v>
      </c>
    </row>
    <row r="96" spans="2:9">
      <c r="B96" t="s">
        <v>461</v>
      </c>
      <c r="C96" s="22">
        <f>C93</f>
        <v>291550.48</v>
      </c>
      <c r="D96" s="22">
        <f t="shared" ref="D96:I96" si="17">D93</f>
        <v>301938.4</v>
      </c>
      <c r="E96" s="22">
        <f t="shared" si="17"/>
        <v>261067.97</v>
      </c>
      <c r="F96" s="22">
        <f t="shared" si="17"/>
        <v>249794.75</v>
      </c>
      <c r="G96" s="22">
        <f t="shared" si="17"/>
        <v>278453.62</v>
      </c>
      <c r="H96" s="22">
        <f t="shared" si="17"/>
        <v>345966.97</v>
      </c>
      <c r="I96" s="22">
        <f t="shared" si="17"/>
        <v>437927.77</v>
      </c>
    </row>
    <row r="97" spans="2:9">
      <c r="B97" t="s">
        <v>534</v>
      </c>
      <c r="C97" s="22">
        <f>C87</f>
        <v>299886.085</v>
      </c>
      <c r="D97" s="22">
        <f t="shared" ref="D97:I97" si="18">D87</f>
        <v>316447.65</v>
      </c>
      <c r="E97" s="22">
        <f t="shared" si="18"/>
        <v>312941.44</v>
      </c>
      <c r="F97" s="22">
        <f t="shared" si="18"/>
        <v>330874.65</v>
      </c>
      <c r="G97" s="22">
        <f t="shared" si="18"/>
        <v>335315.7</v>
      </c>
      <c r="H97" s="22">
        <f t="shared" si="18"/>
        <v>331867.96</v>
      </c>
      <c r="I97" s="22">
        <f t="shared" si="18"/>
        <v>352097.52</v>
      </c>
    </row>
    <row r="98" spans="2:9">
      <c r="B98" s="23" t="s">
        <v>535</v>
      </c>
      <c r="C98" s="29">
        <f t="shared" ref="C98:I98" si="19">C96/C97</f>
        <v>0.97220409543177</v>
      </c>
      <c r="D98" s="29">
        <f t="shared" si="19"/>
        <v>0.954149604207837</v>
      </c>
      <c r="E98" s="29">
        <f t="shared" si="19"/>
        <v>0.834239051242303</v>
      </c>
      <c r="F98" s="29">
        <f t="shared" si="19"/>
        <v>0.754952819746088</v>
      </c>
      <c r="G98" s="29">
        <f t="shared" si="19"/>
        <v>0.830422255802517</v>
      </c>
      <c r="H98" s="29">
        <f t="shared" si="19"/>
        <v>1.04248379385585</v>
      </c>
      <c r="I98" s="29">
        <f t="shared" si="19"/>
        <v>1.24376840257211</v>
      </c>
    </row>
    <row r="100" spans="2:9">
      <c r="B100" s="23" t="s">
        <v>541</v>
      </c>
      <c r="C100" s="24">
        <f>C94*C98</f>
        <v>0.0299744151183274</v>
      </c>
      <c r="D100" s="24">
        <f t="shared" ref="D100:I100" si="20">D94*D98</f>
        <v>-0.0910932029357778</v>
      </c>
      <c r="E100" s="24">
        <f t="shared" si="20"/>
        <v>-0.0385722325557139</v>
      </c>
      <c r="F100" s="24">
        <f t="shared" si="20"/>
        <v>-0.0406540362037406</v>
      </c>
      <c r="G100" s="24">
        <f t="shared" si="20"/>
        <v>-0.0341214861099555</v>
      </c>
      <c r="H100" s="24">
        <f t="shared" si="20"/>
        <v>0.00727485111849906</v>
      </c>
      <c r="I100" s="24">
        <f t="shared" si="20"/>
        <v>0.0891772540743826</v>
      </c>
    </row>
    <row r="114" spans="2:9">
      <c r="B114" s="1"/>
      <c r="C114" s="1"/>
      <c r="D114" s="1"/>
      <c r="E114" s="1"/>
      <c r="F114" s="1"/>
      <c r="G114" s="1"/>
      <c r="H114" s="1"/>
      <c r="I114" s="1"/>
    </row>
  </sheetData>
  <mergeCells count="5">
    <mergeCell ref="B62:I62"/>
    <mergeCell ref="B68:I68"/>
    <mergeCell ref="B84:I84"/>
    <mergeCell ref="B90:I90"/>
    <mergeCell ref="B10:I13"/>
  </mergeCells>
  <printOptions verticalCentered="1"/>
  <pageMargins left="0.393700787401575" right="0.236220472440945" top="0" bottom="0.236220472440945" header="0" footer="0"/>
  <pageSetup paperSize="9" scale="88" fitToWidth="2" fitToHeight="2" orientation="portrait"/>
  <headerFooter>
    <oddFooter>&amp;RPage &amp;P</oddFooter>
  </headerFooter>
  <rowBreaks count="1" manualBreakCount="1">
    <brk id="57" max="16383" man="1"/>
  </rowBreaks>
  <colBreaks count="1" manualBreakCount="1">
    <brk id="9" max="1048575" man="1"/>
  </col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5443"/>
  <sheetViews>
    <sheetView workbookViewId="0">
      <selection activeCell="E1" sqref="E1"/>
    </sheetView>
  </sheetViews>
  <sheetFormatPr defaultColWidth="9" defaultRowHeight="15" outlineLevelCol="4"/>
  <cols>
    <col min="2" max="2" width="35.8571428571429" customWidth="1"/>
    <col min="3" max="3" width="23.7142857142857" customWidth="1"/>
    <col min="4" max="5" width="33.4285714285714" customWidth="1"/>
  </cols>
  <sheetData>
    <row r="3" spans="2:5">
      <c r="B3" t="s">
        <v>542</v>
      </c>
      <c r="C3" t="s">
        <v>543</v>
      </c>
      <c r="D3" t="s">
        <v>544</v>
      </c>
      <c r="E3" t="s">
        <v>545</v>
      </c>
    </row>
    <row r="4" spans="2:5">
      <c r="B4" t="s">
        <v>546</v>
      </c>
      <c r="C4">
        <v>533022</v>
      </c>
      <c r="D4" t="s">
        <v>547</v>
      </c>
      <c r="E4" t="s">
        <v>548</v>
      </c>
    </row>
    <row r="5" spans="2:5">
      <c r="B5" t="s">
        <v>549</v>
      </c>
      <c r="C5">
        <v>526921</v>
      </c>
      <c r="D5" t="s">
        <v>550</v>
      </c>
      <c r="E5" t="s">
        <v>551</v>
      </c>
    </row>
    <row r="6" spans="2:5">
      <c r="B6" t="s">
        <v>552</v>
      </c>
      <c r="C6">
        <v>532628</v>
      </c>
      <c r="D6" t="s">
        <v>553</v>
      </c>
      <c r="E6" t="s">
        <v>554</v>
      </c>
    </row>
    <row r="7" spans="2:5">
      <c r="B7" t="s">
        <v>555</v>
      </c>
      <c r="C7">
        <v>523395</v>
      </c>
      <c r="D7" t="s">
        <v>556</v>
      </c>
      <c r="E7" t="s">
        <v>557</v>
      </c>
    </row>
    <row r="8" spans="2:5">
      <c r="B8" t="s">
        <v>558</v>
      </c>
      <c r="C8">
        <v>523395</v>
      </c>
      <c r="D8" t="s">
        <v>559</v>
      </c>
      <c r="E8" t="s">
        <v>557</v>
      </c>
    </row>
    <row r="9" spans="2:5">
      <c r="B9" t="s">
        <v>560</v>
      </c>
      <c r="C9">
        <v>516092</v>
      </c>
      <c r="D9" t="s">
        <v>561</v>
      </c>
      <c r="E9" t="s">
        <v>562</v>
      </c>
    </row>
    <row r="10" spans="2:5">
      <c r="B10" t="s">
        <v>563</v>
      </c>
      <c r="C10">
        <v>540776</v>
      </c>
      <c r="D10" t="s">
        <v>564</v>
      </c>
      <c r="E10" t="s">
        <v>551</v>
      </c>
    </row>
    <row r="11" spans="2:5">
      <c r="B11" t="s">
        <v>565</v>
      </c>
      <c r="C11">
        <v>526881</v>
      </c>
      <c r="D11" t="s">
        <v>566</v>
      </c>
      <c r="E11" t="s">
        <v>554</v>
      </c>
    </row>
    <row r="12" spans="2:5">
      <c r="B12" t="s">
        <v>567</v>
      </c>
      <c r="C12">
        <v>540615</v>
      </c>
      <c r="D12" t="s">
        <v>568</v>
      </c>
      <c r="E12" t="s">
        <v>569</v>
      </c>
    </row>
    <row r="13" spans="2:5">
      <c r="B13" t="s">
        <v>570</v>
      </c>
      <c r="C13">
        <v>540874</v>
      </c>
      <c r="D13" t="s">
        <v>568</v>
      </c>
      <c r="E13" t="s">
        <v>571</v>
      </c>
    </row>
    <row r="14" spans="2:5">
      <c r="B14" t="s">
        <v>572</v>
      </c>
      <c r="C14">
        <v>512161</v>
      </c>
      <c r="D14" t="s">
        <v>573</v>
      </c>
      <c r="E14" t="s">
        <v>574</v>
      </c>
    </row>
    <row r="15" spans="2:5">
      <c r="B15" t="s">
        <v>575</v>
      </c>
      <c r="C15">
        <v>540697</v>
      </c>
      <c r="D15" t="s">
        <v>568</v>
      </c>
      <c r="E15" t="s">
        <v>576</v>
      </c>
    </row>
    <row r="16" spans="2:5">
      <c r="B16" t="s">
        <v>577</v>
      </c>
      <c r="C16" t="s">
        <v>568</v>
      </c>
      <c r="D16" t="s">
        <v>578</v>
      </c>
      <c r="E16" t="s">
        <v>579</v>
      </c>
    </row>
    <row r="17" spans="2:5">
      <c r="B17" t="s">
        <v>580</v>
      </c>
      <c r="C17">
        <v>539620</v>
      </c>
      <c r="D17" t="s">
        <v>568</v>
      </c>
      <c r="E17" t="s">
        <v>581</v>
      </c>
    </row>
    <row r="18" spans="2:5">
      <c r="B18" t="s">
        <v>582</v>
      </c>
      <c r="C18">
        <v>539300</v>
      </c>
      <c r="D18" t="s">
        <v>568</v>
      </c>
      <c r="E18" t="s">
        <v>583</v>
      </c>
    </row>
    <row r="19" spans="2:5">
      <c r="B19" t="s">
        <v>584</v>
      </c>
      <c r="C19">
        <v>530499</v>
      </c>
      <c r="D19" t="s">
        <v>568</v>
      </c>
      <c r="E19" t="s">
        <v>585</v>
      </c>
    </row>
    <row r="20" spans="2:5">
      <c r="B20" t="s">
        <v>586</v>
      </c>
      <c r="C20">
        <v>538351</v>
      </c>
      <c r="D20" t="s">
        <v>587</v>
      </c>
      <c r="E20" t="s">
        <v>588</v>
      </c>
    </row>
    <row r="21" spans="2:5">
      <c r="B21" t="s">
        <v>589</v>
      </c>
      <c r="C21">
        <v>542012</v>
      </c>
      <c r="D21" t="s">
        <v>568</v>
      </c>
      <c r="E21" t="s">
        <v>590</v>
      </c>
    </row>
    <row r="22" spans="2:5">
      <c r="B22" t="s">
        <v>591</v>
      </c>
      <c r="C22">
        <v>533292</v>
      </c>
      <c r="D22" t="s">
        <v>592</v>
      </c>
      <c r="E22" t="s">
        <v>593</v>
      </c>
    </row>
    <row r="23" spans="2:5">
      <c r="B23" t="s">
        <v>594</v>
      </c>
      <c r="C23">
        <v>531611</v>
      </c>
      <c r="D23" t="s">
        <v>568</v>
      </c>
      <c r="E23" t="s">
        <v>585</v>
      </c>
    </row>
    <row r="24" spans="2:5">
      <c r="B24" t="s">
        <v>595</v>
      </c>
      <c r="C24">
        <v>531611</v>
      </c>
      <c r="D24" t="s">
        <v>568</v>
      </c>
      <c r="E24" t="s">
        <v>585</v>
      </c>
    </row>
    <row r="25" spans="2:5">
      <c r="B25" t="s">
        <v>596</v>
      </c>
      <c r="C25" t="s">
        <v>568</v>
      </c>
      <c r="D25" t="s">
        <v>597</v>
      </c>
      <c r="E25" t="s">
        <v>579</v>
      </c>
    </row>
    <row r="26" spans="2:5">
      <c r="B26" t="s">
        <v>598</v>
      </c>
      <c r="C26">
        <v>539096</v>
      </c>
      <c r="D26" t="s">
        <v>568</v>
      </c>
      <c r="E26" t="s">
        <v>583</v>
      </c>
    </row>
    <row r="27" spans="2:5">
      <c r="B27" t="s">
        <v>599</v>
      </c>
      <c r="C27">
        <v>538812</v>
      </c>
      <c r="D27" t="s">
        <v>568</v>
      </c>
      <c r="E27" t="s">
        <v>600</v>
      </c>
    </row>
    <row r="28" spans="2:5">
      <c r="B28" t="s">
        <v>601</v>
      </c>
      <c r="C28">
        <v>539632</v>
      </c>
      <c r="D28" t="s">
        <v>568</v>
      </c>
      <c r="E28" t="s">
        <v>602</v>
      </c>
    </row>
    <row r="29" spans="2:5">
      <c r="B29" t="s">
        <v>603</v>
      </c>
      <c r="C29">
        <v>542377</v>
      </c>
      <c r="D29" t="s">
        <v>604</v>
      </c>
      <c r="E29" t="s">
        <v>585</v>
      </c>
    </row>
    <row r="30" spans="2:5">
      <c r="B30" t="s">
        <v>605</v>
      </c>
      <c r="C30">
        <v>524412</v>
      </c>
      <c r="D30" t="s">
        <v>568</v>
      </c>
      <c r="E30" t="s">
        <v>606</v>
      </c>
    </row>
    <row r="31" spans="2:5">
      <c r="B31" t="s">
        <v>607</v>
      </c>
      <c r="C31" t="s">
        <v>568</v>
      </c>
      <c r="D31" t="s">
        <v>608</v>
      </c>
      <c r="E31" t="s">
        <v>579</v>
      </c>
    </row>
    <row r="32" spans="2:5">
      <c r="B32" t="s">
        <v>609</v>
      </c>
      <c r="C32">
        <v>542580</v>
      </c>
      <c r="D32" t="s">
        <v>610</v>
      </c>
      <c r="E32" t="s">
        <v>611</v>
      </c>
    </row>
    <row r="33" spans="2:5">
      <c r="B33" t="s">
        <v>612</v>
      </c>
      <c r="C33">
        <v>524348</v>
      </c>
      <c r="D33" t="s">
        <v>613</v>
      </c>
      <c r="E33" t="s">
        <v>606</v>
      </c>
    </row>
    <row r="34" spans="2:5">
      <c r="B34" t="s">
        <v>614</v>
      </c>
      <c r="C34">
        <v>524208</v>
      </c>
      <c r="D34" t="s">
        <v>615</v>
      </c>
      <c r="E34" t="s">
        <v>616</v>
      </c>
    </row>
    <row r="35" spans="2:5">
      <c r="B35" t="s">
        <v>617</v>
      </c>
      <c r="C35">
        <v>526488</v>
      </c>
      <c r="D35" t="s">
        <v>568</v>
      </c>
      <c r="E35" t="s">
        <v>583</v>
      </c>
    </row>
    <row r="36" spans="2:5">
      <c r="B36" t="s">
        <v>618</v>
      </c>
      <c r="C36">
        <v>514274</v>
      </c>
      <c r="D36" t="s">
        <v>619</v>
      </c>
      <c r="E36" t="s">
        <v>583</v>
      </c>
    </row>
    <row r="37" spans="2:5">
      <c r="B37" t="s">
        <v>620</v>
      </c>
      <c r="C37" t="s">
        <v>568</v>
      </c>
      <c r="D37" t="s">
        <v>621</v>
      </c>
      <c r="E37" t="s">
        <v>579</v>
      </c>
    </row>
    <row r="38" spans="2:5">
      <c r="B38" t="s">
        <v>622</v>
      </c>
      <c r="C38">
        <v>519319</v>
      </c>
      <c r="D38" t="s">
        <v>568</v>
      </c>
      <c r="E38" t="s">
        <v>574</v>
      </c>
    </row>
    <row r="39" spans="2:5">
      <c r="B39" t="s">
        <v>623</v>
      </c>
      <c r="C39">
        <v>512038</v>
      </c>
      <c r="D39" t="s">
        <v>568</v>
      </c>
      <c r="E39" t="s">
        <v>590</v>
      </c>
    </row>
    <row r="40" spans="2:5">
      <c r="B40" t="s">
        <v>624</v>
      </c>
      <c r="C40">
        <v>541988</v>
      </c>
      <c r="D40" t="s">
        <v>625</v>
      </c>
      <c r="E40" t="s">
        <v>626</v>
      </c>
    </row>
    <row r="41" spans="2:5">
      <c r="B41" t="s">
        <v>627</v>
      </c>
      <c r="C41">
        <v>539528</v>
      </c>
      <c r="D41" t="s">
        <v>568</v>
      </c>
      <c r="E41" t="s">
        <v>628</v>
      </c>
    </row>
    <row r="42" spans="2:5">
      <c r="B42" t="s">
        <v>629</v>
      </c>
      <c r="C42">
        <v>523204</v>
      </c>
      <c r="D42" t="s">
        <v>630</v>
      </c>
      <c r="E42" t="s">
        <v>631</v>
      </c>
    </row>
    <row r="43" spans="2:5">
      <c r="B43" t="s">
        <v>632</v>
      </c>
      <c r="C43">
        <v>512165</v>
      </c>
      <c r="D43" t="s">
        <v>568</v>
      </c>
      <c r="E43" t="s">
        <v>590</v>
      </c>
    </row>
    <row r="44" spans="2:5">
      <c r="B44" t="s">
        <v>633</v>
      </c>
      <c r="C44">
        <v>500002</v>
      </c>
      <c r="D44" t="s">
        <v>634</v>
      </c>
      <c r="E44" t="s">
        <v>611</v>
      </c>
    </row>
    <row r="45" spans="2:5">
      <c r="B45" t="s">
        <v>635</v>
      </c>
      <c r="C45">
        <v>500488</v>
      </c>
      <c r="D45" t="s">
        <v>636</v>
      </c>
      <c r="E45" t="s">
        <v>606</v>
      </c>
    </row>
    <row r="46" spans="2:5">
      <c r="B46" t="s">
        <v>637</v>
      </c>
      <c r="C46">
        <v>500488</v>
      </c>
      <c r="D46" t="s">
        <v>638</v>
      </c>
      <c r="E46" t="s">
        <v>606</v>
      </c>
    </row>
    <row r="47" spans="2:5">
      <c r="B47" t="s">
        <v>639</v>
      </c>
      <c r="C47">
        <v>520123</v>
      </c>
      <c r="D47" t="s">
        <v>568</v>
      </c>
      <c r="E47" t="s">
        <v>640</v>
      </c>
    </row>
    <row r="48" spans="2:5">
      <c r="B48" t="s">
        <v>641</v>
      </c>
      <c r="C48">
        <v>513119</v>
      </c>
      <c r="D48" t="s">
        <v>568</v>
      </c>
      <c r="E48" t="s">
        <v>642</v>
      </c>
    </row>
    <row r="49" spans="2:5">
      <c r="B49" t="s">
        <v>643</v>
      </c>
      <c r="C49">
        <v>520123</v>
      </c>
      <c r="D49" t="s">
        <v>568</v>
      </c>
      <c r="E49" t="s">
        <v>640</v>
      </c>
    </row>
    <row r="50" spans="2:5">
      <c r="B50" t="s">
        <v>644</v>
      </c>
      <c r="C50">
        <v>532682</v>
      </c>
      <c r="D50" t="s">
        <v>645</v>
      </c>
      <c r="E50" t="s">
        <v>646</v>
      </c>
    </row>
    <row r="51" spans="2:5">
      <c r="B51" t="s">
        <v>647</v>
      </c>
      <c r="C51">
        <v>539560</v>
      </c>
      <c r="D51" t="s">
        <v>568</v>
      </c>
      <c r="E51" t="s">
        <v>648</v>
      </c>
    </row>
    <row r="52" spans="2:5">
      <c r="B52" t="s">
        <v>649</v>
      </c>
      <c r="C52">
        <v>532057</v>
      </c>
      <c r="D52" t="s">
        <v>568</v>
      </c>
      <c r="E52" t="s">
        <v>585</v>
      </c>
    </row>
    <row r="53" spans="2:5">
      <c r="B53" t="s">
        <v>650</v>
      </c>
      <c r="C53">
        <v>538952</v>
      </c>
      <c r="D53" t="s">
        <v>568</v>
      </c>
      <c r="E53" t="s">
        <v>585</v>
      </c>
    </row>
    <row r="54" spans="2:5">
      <c r="B54" t="s">
        <v>651</v>
      </c>
      <c r="C54">
        <v>538935</v>
      </c>
      <c r="D54" t="s">
        <v>568</v>
      </c>
      <c r="E54" t="s">
        <v>652</v>
      </c>
    </row>
    <row r="55" spans="2:5">
      <c r="B55" t="s">
        <v>653</v>
      </c>
      <c r="C55">
        <v>539544</v>
      </c>
      <c r="D55" t="s">
        <v>568</v>
      </c>
      <c r="E55" t="s">
        <v>654</v>
      </c>
    </row>
    <row r="56" spans="2:5">
      <c r="B56" t="s">
        <v>655</v>
      </c>
      <c r="C56">
        <v>511756</v>
      </c>
      <c r="D56" t="s">
        <v>568</v>
      </c>
      <c r="E56" t="s">
        <v>585</v>
      </c>
    </row>
    <row r="57" spans="2:5">
      <c r="B57" t="s">
        <v>656</v>
      </c>
      <c r="C57">
        <v>511756</v>
      </c>
      <c r="D57" t="s">
        <v>568</v>
      </c>
      <c r="E57" t="s">
        <v>585</v>
      </c>
    </row>
    <row r="58" spans="2:5">
      <c r="B58" t="s">
        <v>657</v>
      </c>
      <c r="C58" t="s">
        <v>568</v>
      </c>
      <c r="D58" t="s">
        <v>658</v>
      </c>
      <c r="E58" t="s">
        <v>659</v>
      </c>
    </row>
    <row r="59" spans="2:5">
      <c r="B59" t="s">
        <v>660</v>
      </c>
      <c r="C59">
        <v>531161</v>
      </c>
      <c r="D59" t="s">
        <v>568</v>
      </c>
      <c r="E59" t="s">
        <v>661</v>
      </c>
    </row>
    <row r="60" spans="2:5">
      <c r="B60" t="s">
        <v>662</v>
      </c>
      <c r="C60">
        <v>500410</v>
      </c>
      <c r="D60" t="s">
        <v>663</v>
      </c>
      <c r="E60" t="s">
        <v>581</v>
      </c>
    </row>
    <row r="61" spans="2:5">
      <c r="B61" t="s">
        <v>664</v>
      </c>
      <c r="C61">
        <v>517494</v>
      </c>
      <c r="D61" t="s">
        <v>568</v>
      </c>
      <c r="E61" t="s">
        <v>665</v>
      </c>
    </row>
    <row r="62" spans="2:5">
      <c r="B62" t="s">
        <v>666</v>
      </c>
      <c r="C62">
        <v>532268</v>
      </c>
      <c r="D62" t="s">
        <v>667</v>
      </c>
      <c r="E62" t="s">
        <v>554</v>
      </c>
    </row>
    <row r="63" spans="2:5">
      <c r="B63" t="s">
        <v>668</v>
      </c>
      <c r="C63" t="s">
        <v>568</v>
      </c>
      <c r="D63" t="s">
        <v>669</v>
      </c>
      <c r="E63" t="s">
        <v>579</v>
      </c>
    </row>
    <row r="64" spans="2:5">
      <c r="B64" t="s">
        <v>670</v>
      </c>
      <c r="C64" t="s">
        <v>568</v>
      </c>
      <c r="D64" t="s">
        <v>671</v>
      </c>
      <c r="E64" t="s">
        <v>579</v>
      </c>
    </row>
    <row r="65" spans="2:5">
      <c r="B65" t="s">
        <v>672</v>
      </c>
      <c r="C65">
        <v>530093</v>
      </c>
      <c r="D65" t="s">
        <v>568</v>
      </c>
      <c r="E65" t="s">
        <v>673</v>
      </c>
    </row>
    <row r="66" spans="2:5">
      <c r="B66" t="s">
        <v>674</v>
      </c>
      <c r="C66" t="s">
        <v>568</v>
      </c>
      <c r="D66" t="s">
        <v>675</v>
      </c>
      <c r="E66" t="s">
        <v>579</v>
      </c>
    </row>
    <row r="67" spans="2:5">
      <c r="B67" t="s">
        <v>676</v>
      </c>
      <c r="C67">
        <v>539661</v>
      </c>
      <c r="D67" t="s">
        <v>568</v>
      </c>
      <c r="E67" t="s">
        <v>602</v>
      </c>
    </row>
    <row r="68" spans="2:5">
      <c r="B68" t="s">
        <v>677</v>
      </c>
      <c r="C68">
        <v>531525</v>
      </c>
      <c r="D68" t="s">
        <v>568</v>
      </c>
      <c r="E68" t="s">
        <v>661</v>
      </c>
    </row>
    <row r="69" spans="2:5">
      <c r="B69" t="s">
        <v>678</v>
      </c>
      <c r="C69">
        <v>538570</v>
      </c>
      <c r="D69" t="s">
        <v>679</v>
      </c>
      <c r="E69" t="s">
        <v>551</v>
      </c>
    </row>
    <row r="70" spans="2:5">
      <c r="B70" t="s">
        <v>680</v>
      </c>
      <c r="C70">
        <v>517356</v>
      </c>
      <c r="D70" t="s">
        <v>568</v>
      </c>
      <c r="E70" t="s">
        <v>665</v>
      </c>
    </row>
    <row r="71" spans="2:5">
      <c r="B71" t="s">
        <v>681</v>
      </c>
      <c r="C71">
        <v>530043</v>
      </c>
      <c r="D71" t="s">
        <v>568</v>
      </c>
      <c r="E71" t="s">
        <v>682</v>
      </c>
    </row>
    <row r="72" spans="2:5">
      <c r="B72" t="s">
        <v>683</v>
      </c>
      <c r="C72">
        <v>539391</v>
      </c>
      <c r="D72" t="s">
        <v>568</v>
      </c>
      <c r="E72" t="s">
        <v>585</v>
      </c>
    </row>
    <row r="73" spans="2:5">
      <c r="B73" t="s">
        <v>684</v>
      </c>
      <c r="C73">
        <v>513149</v>
      </c>
      <c r="D73" t="s">
        <v>685</v>
      </c>
      <c r="E73" t="s">
        <v>686</v>
      </c>
    </row>
    <row r="74" spans="2:5">
      <c r="B74" t="s">
        <v>687</v>
      </c>
      <c r="C74">
        <v>524091</v>
      </c>
      <c r="D74" t="s">
        <v>568</v>
      </c>
      <c r="E74" t="s">
        <v>688</v>
      </c>
    </row>
    <row r="75" spans="2:5">
      <c r="B75" t="s">
        <v>689</v>
      </c>
      <c r="C75">
        <v>532762</v>
      </c>
      <c r="D75" t="s">
        <v>690</v>
      </c>
      <c r="E75" t="s">
        <v>691</v>
      </c>
    </row>
    <row r="76" spans="2:5">
      <c r="B76" t="s">
        <v>692</v>
      </c>
      <c r="C76">
        <v>511706</v>
      </c>
      <c r="D76" t="s">
        <v>568</v>
      </c>
      <c r="E76" t="s">
        <v>551</v>
      </c>
    </row>
    <row r="77" spans="2:5">
      <c r="B77" t="s">
        <v>693</v>
      </c>
      <c r="C77">
        <v>511706</v>
      </c>
      <c r="D77" t="s">
        <v>568</v>
      </c>
      <c r="E77" t="s">
        <v>551</v>
      </c>
    </row>
    <row r="78" spans="2:5">
      <c r="B78" t="s">
        <v>694</v>
      </c>
      <c r="C78">
        <v>541144</v>
      </c>
      <c r="D78" t="s">
        <v>568</v>
      </c>
      <c r="E78" t="s">
        <v>682</v>
      </c>
    </row>
    <row r="79" spans="2:5">
      <c r="B79" t="s">
        <v>695</v>
      </c>
      <c r="C79">
        <v>512599</v>
      </c>
      <c r="D79" t="s">
        <v>696</v>
      </c>
      <c r="E79" t="s">
        <v>590</v>
      </c>
    </row>
    <row r="80" spans="2:5">
      <c r="B80" t="s">
        <v>697</v>
      </c>
      <c r="C80">
        <v>542066</v>
      </c>
      <c r="D80" t="s">
        <v>698</v>
      </c>
      <c r="E80" t="s">
        <v>699</v>
      </c>
    </row>
    <row r="81" spans="2:5">
      <c r="B81" t="s">
        <v>700</v>
      </c>
      <c r="C81">
        <v>541450</v>
      </c>
      <c r="D81" t="s">
        <v>701</v>
      </c>
      <c r="E81" t="s">
        <v>611</v>
      </c>
    </row>
    <row r="82" spans="2:5">
      <c r="B82" t="s">
        <v>702</v>
      </c>
      <c r="C82">
        <v>532921</v>
      </c>
      <c r="D82" t="s">
        <v>703</v>
      </c>
      <c r="E82" t="s">
        <v>704</v>
      </c>
    </row>
    <row r="83" spans="2:5">
      <c r="B83" t="s">
        <v>705</v>
      </c>
      <c r="C83">
        <v>533096</v>
      </c>
      <c r="D83" t="s">
        <v>706</v>
      </c>
      <c r="E83" t="s">
        <v>707</v>
      </c>
    </row>
    <row r="84" spans="2:5">
      <c r="B84" t="s">
        <v>708</v>
      </c>
      <c r="C84">
        <v>539254</v>
      </c>
      <c r="D84" t="s">
        <v>709</v>
      </c>
      <c r="E84" t="s">
        <v>707</v>
      </c>
    </row>
    <row r="85" spans="2:5">
      <c r="B85" t="s">
        <v>710</v>
      </c>
      <c r="C85">
        <v>538563</v>
      </c>
      <c r="D85" t="s">
        <v>568</v>
      </c>
      <c r="E85" t="s">
        <v>590</v>
      </c>
    </row>
    <row r="86" spans="2:5">
      <c r="B86" t="s">
        <v>711</v>
      </c>
      <c r="C86">
        <v>526711</v>
      </c>
      <c r="D86" t="s">
        <v>568</v>
      </c>
      <c r="E86" t="s">
        <v>712</v>
      </c>
    </row>
    <row r="87" spans="2:5">
      <c r="B87" t="s">
        <v>713</v>
      </c>
      <c r="C87">
        <v>523411</v>
      </c>
      <c r="D87" t="s">
        <v>568</v>
      </c>
      <c r="E87" t="s">
        <v>714</v>
      </c>
    </row>
    <row r="88" spans="2:5">
      <c r="B88" t="s">
        <v>715</v>
      </c>
      <c r="C88">
        <v>539506</v>
      </c>
      <c r="D88" t="s">
        <v>568</v>
      </c>
      <c r="E88" t="s">
        <v>585</v>
      </c>
    </row>
    <row r="89" spans="2:5">
      <c r="B89" t="s">
        <v>716</v>
      </c>
      <c r="C89">
        <v>507852</v>
      </c>
      <c r="D89" t="s">
        <v>568</v>
      </c>
      <c r="E89" t="s">
        <v>682</v>
      </c>
    </row>
    <row r="90" spans="2:5">
      <c r="B90" t="s">
        <v>717</v>
      </c>
      <c r="C90">
        <v>541865</v>
      </c>
      <c r="D90" t="s">
        <v>568</v>
      </c>
      <c r="E90" t="s">
        <v>602</v>
      </c>
    </row>
    <row r="91" spans="2:5">
      <c r="B91" t="s">
        <v>718</v>
      </c>
      <c r="C91">
        <v>519183</v>
      </c>
      <c r="D91" t="s">
        <v>719</v>
      </c>
      <c r="E91" t="s">
        <v>628</v>
      </c>
    </row>
    <row r="92" spans="2:5">
      <c r="B92" t="s">
        <v>720</v>
      </c>
      <c r="C92">
        <v>539493</v>
      </c>
      <c r="D92" t="s">
        <v>568</v>
      </c>
      <c r="E92" t="s">
        <v>585</v>
      </c>
    </row>
    <row r="93" spans="2:5">
      <c r="B93" t="s">
        <v>721</v>
      </c>
      <c r="C93">
        <v>539189</v>
      </c>
      <c r="D93" t="s">
        <v>568</v>
      </c>
      <c r="E93" t="s">
        <v>654</v>
      </c>
    </row>
    <row r="94" spans="2:5">
      <c r="B94" t="s">
        <v>722</v>
      </c>
      <c r="C94">
        <v>780018</v>
      </c>
      <c r="D94" t="s">
        <v>568</v>
      </c>
      <c r="E94" t="s">
        <v>659</v>
      </c>
    </row>
    <row r="95" spans="2:5">
      <c r="B95" t="s">
        <v>723</v>
      </c>
      <c r="C95">
        <v>538365</v>
      </c>
      <c r="D95" t="s">
        <v>724</v>
      </c>
      <c r="E95" t="s">
        <v>600</v>
      </c>
    </row>
    <row r="96" spans="2:5">
      <c r="B96" t="s">
        <v>725</v>
      </c>
      <c r="C96">
        <v>532727</v>
      </c>
      <c r="D96" t="s">
        <v>726</v>
      </c>
      <c r="E96" t="s">
        <v>600</v>
      </c>
    </row>
    <row r="97" spans="2:5">
      <c r="B97" t="s">
        <v>727</v>
      </c>
      <c r="C97">
        <v>531592</v>
      </c>
      <c r="D97" t="s">
        <v>568</v>
      </c>
      <c r="E97" t="s">
        <v>728</v>
      </c>
    </row>
    <row r="98" spans="2:5">
      <c r="B98" t="s">
        <v>729</v>
      </c>
      <c r="C98">
        <v>532056</v>
      </c>
      <c r="D98" t="s">
        <v>568</v>
      </c>
      <c r="E98" t="s">
        <v>588</v>
      </c>
    </row>
    <row r="99" spans="2:5">
      <c r="B99" t="s">
        <v>730</v>
      </c>
      <c r="C99">
        <v>514113</v>
      </c>
      <c r="D99" t="s">
        <v>568</v>
      </c>
      <c r="E99" t="s">
        <v>583</v>
      </c>
    </row>
    <row r="100" spans="2:5">
      <c r="B100" t="s">
        <v>731</v>
      </c>
      <c r="C100">
        <v>534707</v>
      </c>
      <c r="D100" t="s">
        <v>568</v>
      </c>
      <c r="E100" t="s">
        <v>682</v>
      </c>
    </row>
    <row r="101" spans="2:5">
      <c r="B101" t="s">
        <v>732</v>
      </c>
      <c r="C101">
        <v>540691</v>
      </c>
      <c r="D101" t="s">
        <v>733</v>
      </c>
      <c r="E101" t="s">
        <v>734</v>
      </c>
    </row>
    <row r="102" spans="2:5">
      <c r="B102" t="s">
        <v>735</v>
      </c>
      <c r="C102">
        <v>535755</v>
      </c>
      <c r="D102" t="s">
        <v>736</v>
      </c>
      <c r="E102" t="s">
        <v>737</v>
      </c>
    </row>
    <row r="103" spans="2:5">
      <c r="B103" t="s">
        <v>738</v>
      </c>
      <c r="C103">
        <v>532974</v>
      </c>
      <c r="D103" t="s">
        <v>739</v>
      </c>
      <c r="E103" t="s">
        <v>551</v>
      </c>
    </row>
    <row r="104" spans="2:5">
      <c r="B104" t="s">
        <v>740</v>
      </c>
      <c r="C104">
        <v>540146</v>
      </c>
      <c r="D104" t="s">
        <v>568</v>
      </c>
      <c r="E104" t="s">
        <v>602</v>
      </c>
    </row>
    <row r="105" spans="2:5">
      <c r="B105" t="s">
        <v>741</v>
      </c>
      <c r="C105">
        <v>513513</v>
      </c>
      <c r="D105" t="s">
        <v>568</v>
      </c>
      <c r="E105" t="s">
        <v>600</v>
      </c>
    </row>
    <row r="106" spans="2:5">
      <c r="B106" t="s">
        <v>742</v>
      </c>
      <c r="C106">
        <v>521141</v>
      </c>
      <c r="D106" t="s">
        <v>568</v>
      </c>
      <c r="E106" t="s">
        <v>583</v>
      </c>
    </row>
    <row r="107" spans="2:5">
      <c r="B107" t="s">
        <v>743</v>
      </c>
      <c r="C107">
        <v>540205</v>
      </c>
      <c r="D107" t="s">
        <v>568</v>
      </c>
      <c r="E107" t="s">
        <v>590</v>
      </c>
    </row>
    <row r="108" spans="2:5">
      <c r="B108" t="s">
        <v>744</v>
      </c>
      <c r="C108">
        <v>539056</v>
      </c>
      <c r="D108" t="s">
        <v>745</v>
      </c>
      <c r="E108" t="s">
        <v>746</v>
      </c>
    </row>
    <row r="109" spans="2:5">
      <c r="B109" t="s">
        <v>747</v>
      </c>
      <c r="C109">
        <v>511359</v>
      </c>
      <c r="D109" t="s">
        <v>568</v>
      </c>
      <c r="E109" t="s">
        <v>585</v>
      </c>
    </row>
    <row r="110" spans="2:5">
      <c r="B110" t="s">
        <v>748</v>
      </c>
      <c r="C110">
        <v>530431</v>
      </c>
      <c r="D110" t="s">
        <v>568</v>
      </c>
      <c r="E110" t="s">
        <v>590</v>
      </c>
    </row>
    <row r="111" spans="2:5">
      <c r="B111" t="s">
        <v>749</v>
      </c>
      <c r="C111">
        <v>523120</v>
      </c>
      <c r="D111" t="s">
        <v>568</v>
      </c>
      <c r="E111" t="s">
        <v>750</v>
      </c>
    </row>
    <row r="112" spans="2:5">
      <c r="B112" t="s">
        <v>751</v>
      </c>
      <c r="C112">
        <v>517041</v>
      </c>
      <c r="D112" t="s">
        <v>752</v>
      </c>
      <c r="E112" t="s">
        <v>753</v>
      </c>
    </row>
    <row r="113" spans="2:5">
      <c r="B113" t="s">
        <v>754</v>
      </c>
      <c r="C113">
        <v>532172</v>
      </c>
      <c r="D113" t="s">
        <v>755</v>
      </c>
      <c r="E113" t="s">
        <v>554</v>
      </c>
    </row>
    <row r="114" spans="2:5">
      <c r="B114" t="s">
        <v>756</v>
      </c>
      <c r="C114">
        <v>523031</v>
      </c>
      <c r="D114" t="s">
        <v>568</v>
      </c>
      <c r="E114" t="s">
        <v>757</v>
      </c>
    </row>
    <row r="115" spans="2:5">
      <c r="B115" t="s">
        <v>758</v>
      </c>
      <c r="C115">
        <v>521048</v>
      </c>
      <c r="D115" t="s">
        <v>568</v>
      </c>
      <c r="E115" t="s">
        <v>583</v>
      </c>
    </row>
    <row r="116" spans="2:5">
      <c r="B116" t="s">
        <v>759</v>
      </c>
      <c r="C116">
        <v>534612</v>
      </c>
      <c r="D116" t="s">
        <v>568</v>
      </c>
      <c r="E116" t="s">
        <v>707</v>
      </c>
    </row>
    <row r="117" spans="2:5">
      <c r="B117" t="s">
        <v>760</v>
      </c>
      <c r="C117">
        <v>506947</v>
      </c>
      <c r="D117" t="s">
        <v>568</v>
      </c>
      <c r="E117" t="s">
        <v>616</v>
      </c>
    </row>
    <row r="118" spans="2:5">
      <c r="B118" t="s">
        <v>761</v>
      </c>
      <c r="C118">
        <v>531047</v>
      </c>
      <c r="D118" t="s">
        <v>568</v>
      </c>
      <c r="E118" t="s">
        <v>585</v>
      </c>
    </row>
    <row r="119" spans="2:5">
      <c r="B119" t="s">
        <v>762</v>
      </c>
      <c r="C119">
        <v>539982</v>
      </c>
      <c r="D119" t="s">
        <v>568</v>
      </c>
      <c r="E119" t="s">
        <v>763</v>
      </c>
    </row>
    <row r="120" spans="2:5">
      <c r="B120" t="s">
        <v>764</v>
      </c>
      <c r="C120">
        <v>540025</v>
      </c>
      <c r="D120" t="s">
        <v>765</v>
      </c>
      <c r="E120" t="s">
        <v>766</v>
      </c>
    </row>
    <row r="121" spans="2:5">
      <c r="B121" t="s">
        <v>767</v>
      </c>
      <c r="C121">
        <v>523269</v>
      </c>
      <c r="D121" t="s">
        <v>768</v>
      </c>
      <c r="E121" t="s">
        <v>769</v>
      </c>
    </row>
    <row r="122" spans="2:5">
      <c r="B122" t="s">
        <v>770</v>
      </c>
      <c r="C122">
        <v>523269</v>
      </c>
      <c r="D122" t="s">
        <v>768</v>
      </c>
      <c r="E122" t="s">
        <v>769</v>
      </c>
    </row>
    <row r="123" spans="2:5">
      <c r="B123" t="s">
        <v>771</v>
      </c>
      <c r="C123">
        <v>531429</v>
      </c>
      <c r="D123" t="s">
        <v>568</v>
      </c>
      <c r="E123" t="s">
        <v>661</v>
      </c>
    </row>
    <row r="124" spans="2:5">
      <c r="B124" t="s">
        <v>772</v>
      </c>
      <c r="C124">
        <v>539773</v>
      </c>
      <c r="D124" t="s">
        <v>568</v>
      </c>
      <c r="E124" t="s">
        <v>585</v>
      </c>
    </row>
    <row r="125" spans="2:5">
      <c r="B125" t="s">
        <v>773</v>
      </c>
      <c r="C125">
        <v>531686</v>
      </c>
      <c r="D125" t="s">
        <v>568</v>
      </c>
      <c r="E125" t="s">
        <v>606</v>
      </c>
    </row>
    <row r="126" spans="2:5">
      <c r="B126" t="s">
        <v>774</v>
      </c>
      <c r="C126">
        <v>541152</v>
      </c>
      <c r="D126" t="s">
        <v>568</v>
      </c>
      <c r="E126" t="s">
        <v>590</v>
      </c>
    </row>
    <row r="127" spans="2:5">
      <c r="B127" t="s">
        <v>775</v>
      </c>
      <c r="C127">
        <v>541152</v>
      </c>
      <c r="D127" t="s">
        <v>568</v>
      </c>
      <c r="E127" t="s">
        <v>590</v>
      </c>
    </row>
    <row r="128" spans="2:5">
      <c r="B128" t="s">
        <v>776</v>
      </c>
      <c r="C128">
        <v>500003</v>
      </c>
      <c r="D128" t="s">
        <v>777</v>
      </c>
      <c r="E128" t="s">
        <v>778</v>
      </c>
    </row>
    <row r="129" spans="2:5">
      <c r="B129" t="s">
        <v>779</v>
      </c>
      <c r="C129">
        <v>541402</v>
      </c>
      <c r="D129" t="s">
        <v>568</v>
      </c>
      <c r="E129" t="s">
        <v>576</v>
      </c>
    </row>
    <row r="130" spans="2:5">
      <c r="B130" t="s">
        <v>780</v>
      </c>
      <c r="C130">
        <v>531921</v>
      </c>
      <c r="D130" t="s">
        <v>781</v>
      </c>
      <c r="E130" t="s">
        <v>782</v>
      </c>
    </row>
    <row r="131" spans="2:5">
      <c r="B131" t="s">
        <v>783</v>
      </c>
      <c r="C131">
        <v>500463</v>
      </c>
      <c r="D131" t="s">
        <v>784</v>
      </c>
      <c r="E131" t="s">
        <v>554</v>
      </c>
    </row>
    <row r="132" spans="2:5">
      <c r="B132" t="s">
        <v>785</v>
      </c>
      <c r="C132">
        <v>539042</v>
      </c>
      <c r="D132" t="s">
        <v>568</v>
      </c>
      <c r="E132" t="s">
        <v>654</v>
      </c>
    </row>
    <row r="133" spans="2:5">
      <c r="B133" t="s">
        <v>786</v>
      </c>
      <c r="C133">
        <v>516020</v>
      </c>
      <c r="D133" t="s">
        <v>568</v>
      </c>
      <c r="E133" t="s">
        <v>562</v>
      </c>
    </row>
    <row r="134" spans="2:5">
      <c r="B134" t="s">
        <v>787</v>
      </c>
      <c r="C134">
        <v>537492</v>
      </c>
      <c r="D134" t="s">
        <v>568</v>
      </c>
      <c r="E134" t="s">
        <v>590</v>
      </c>
    </row>
    <row r="135" spans="2:5">
      <c r="B135" t="s">
        <v>788</v>
      </c>
      <c r="C135">
        <v>537292</v>
      </c>
      <c r="D135" t="s">
        <v>789</v>
      </c>
      <c r="E135" t="s">
        <v>766</v>
      </c>
    </row>
    <row r="136" spans="2:5">
      <c r="B136" t="s">
        <v>790</v>
      </c>
      <c r="C136">
        <v>537292</v>
      </c>
      <c r="D136" t="s">
        <v>789</v>
      </c>
      <c r="E136" t="s">
        <v>766</v>
      </c>
    </row>
    <row r="137" spans="2:5">
      <c r="B137" t="s">
        <v>791</v>
      </c>
      <c r="C137" t="s">
        <v>568</v>
      </c>
      <c r="D137" t="s">
        <v>792</v>
      </c>
      <c r="E137" t="s">
        <v>579</v>
      </c>
    </row>
    <row r="138" spans="2:5">
      <c r="B138" t="s">
        <v>793</v>
      </c>
      <c r="C138" t="s">
        <v>568</v>
      </c>
      <c r="D138" t="s">
        <v>792</v>
      </c>
      <c r="E138" t="s">
        <v>579</v>
      </c>
    </row>
    <row r="139" spans="2:5">
      <c r="B139" t="s">
        <v>794</v>
      </c>
      <c r="C139">
        <v>500215</v>
      </c>
      <c r="D139" t="s">
        <v>795</v>
      </c>
      <c r="E139" t="s">
        <v>766</v>
      </c>
    </row>
    <row r="140" spans="2:5">
      <c r="B140" t="s">
        <v>796</v>
      </c>
      <c r="C140" t="s">
        <v>568</v>
      </c>
      <c r="D140" t="s">
        <v>797</v>
      </c>
      <c r="E140" t="s">
        <v>579</v>
      </c>
    </row>
    <row r="141" spans="2:5">
      <c r="B141" t="s">
        <v>798</v>
      </c>
      <c r="C141" t="s">
        <v>568</v>
      </c>
      <c r="D141" t="s">
        <v>799</v>
      </c>
      <c r="E141" t="s">
        <v>579</v>
      </c>
    </row>
    <row r="142" spans="2:5">
      <c r="B142" t="s">
        <v>800</v>
      </c>
      <c r="C142">
        <v>532811</v>
      </c>
      <c r="D142" t="s">
        <v>801</v>
      </c>
      <c r="E142" t="s">
        <v>654</v>
      </c>
    </row>
    <row r="143" spans="2:5">
      <c r="B143" t="s">
        <v>802</v>
      </c>
      <c r="C143">
        <v>532811</v>
      </c>
      <c r="D143" t="s">
        <v>801</v>
      </c>
      <c r="E143" t="s">
        <v>654</v>
      </c>
    </row>
    <row r="144" spans="2:5">
      <c r="B144" t="s">
        <v>803</v>
      </c>
      <c r="C144">
        <v>522273</v>
      </c>
      <c r="D144" t="s">
        <v>568</v>
      </c>
      <c r="E144" t="s">
        <v>600</v>
      </c>
    </row>
    <row r="145" spans="2:5">
      <c r="B145" t="s">
        <v>804</v>
      </c>
      <c r="C145">
        <v>532806</v>
      </c>
      <c r="D145" t="s">
        <v>568</v>
      </c>
      <c r="E145" t="s">
        <v>805</v>
      </c>
    </row>
    <row r="146" spans="2:5">
      <c r="B146" t="s">
        <v>806</v>
      </c>
      <c r="C146">
        <v>532683</v>
      </c>
      <c r="D146" t="s">
        <v>807</v>
      </c>
      <c r="E146" t="s">
        <v>753</v>
      </c>
    </row>
    <row r="147" spans="2:5">
      <c r="B147" t="s">
        <v>808</v>
      </c>
      <c r="C147">
        <v>524288</v>
      </c>
      <c r="D147" t="s">
        <v>568</v>
      </c>
      <c r="E147" t="s">
        <v>712</v>
      </c>
    </row>
    <row r="148" spans="2:5">
      <c r="B148" t="s">
        <v>809</v>
      </c>
      <c r="C148" t="s">
        <v>568</v>
      </c>
      <c r="D148" t="s">
        <v>810</v>
      </c>
      <c r="E148" t="s">
        <v>579</v>
      </c>
    </row>
    <row r="149" spans="2:5">
      <c r="B149" t="s">
        <v>811</v>
      </c>
      <c r="C149" t="s">
        <v>568</v>
      </c>
      <c r="D149" t="s">
        <v>812</v>
      </c>
      <c r="E149" t="s">
        <v>579</v>
      </c>
    </row>
    <row r="150" spans="2:5">
      <c r="B150" t="s">
        <v>813</v>
      </c>
      <c r="C150">
        <v>532975</v>
      </c>
      <c r="D150" t="s">
        <v>568</v>
      </c>
      <c r="E150" t="s">
        <v>714</v>
      </c>
    </row>
    <row r="151" spans="2:5">
      <c r="B151" t="s">
        <v>814</v>
      </c>
      <c r="C151">
        <v>532331</v>
      </c>
      <c r="D151" t="s">
        <v>815</v>
      </c>
      <c r="E151" t="s">
        <v>606</v>
      </c>
    </row>
    <row r="152" spans="2:5">
      <c r="B152" t="s">
        <v>816</v>
      </c>
      <c r="C152">
        <v>519216</v>
      </c>
      <c r="D152" t="s">
        <v>568</v>
      </c>
      <c r="E152" t="s">
        <v>817</v>
      </c>
    </row>
    <row r="153" spans="2:5">
      <c r="B153" t="s">
        <v>818</v>
      </c>
      <c r="C153">
        <v>511692</v>
      </c>
      <c r="D153" t="s">
        <v>568</v>
      </c>
      <c r="E153" t="s">
        <v>551</v>
      </c>
    </row>
    <row r="154" spans="2:5">
      <c r="B154" t="s">
        <v>819</v>
      </c>
      <c r="C154">
        <v>530713</v>
      </c>
      <c r="D154" t="s">
        <v>568</v>
      </c>
      <c r="E154" t="s">
        <v>554</v>
      </c>
    </row>
    <row r="155" spans="2:5">
      <c r="B155" t="s">
        <v>820</v>
      </c>
      <c r="C155">
        <v>513349</v>
      </c>
      <c r="D155" t="s">
        <v>821</v>
      </c>
      <c r="E155" t="s">
        <v>654</v>
      </c>
    </row>
    <row r="156" spans="2:5">
      <c r="B156" t="s">
        <v>822</v>
      </c>
      <c r="C156">
        <v>513349</v>
      </c>
      <c r="D156" t="s">
        <v>821</v>
      </c>
      <c r="E156" t="s">
        <v>654</v>
      </c>
    </row>
    <row r="157" spans="2:5">
      <c r="B157" t="s">
        <v>823</v>
      </c>
      <c r="C157" t="s">
        <v>568</v>
      </c>
      <c r="D157" t="s">
        <v>824</v>
      </c>
      <c r="E157" t="s">
        <v>579</v>
      </c>
    </row>
    <row r="158" spans="2:5">
      <c r="B158" t="s">
        <v>825</v>
      </c>
      <c r="C158">
        <v>526628</v>
      </c>
      <c r="D158" t="s">
        <v>568</v>
      </c>
      <c r="E158" t="s">
        <v>746</v>
      </c>
    </row>
    <row r="159" spans="2:5">
      <c r="B159" t="s">
        <v>826</v>
      </c>
      <c r="C159">
        <v>530621</v>
      </c>
      <c r="D159" t="s">
        <v>568</v>
      </c>
      <c r="E159" t="s">
        <v>576</v>
      </c>
    </row>
    <row r="160" spans="2:5">
      <c r="B160" t="s">
        <v>827</v>
      </c>
      <c r="C160" t="s">
        <v>568</v>
      </c>
      <c r="D160" t="s">
        <v>828</v>
      </c>
      <c r="E160" t="s">
        <v>579</v>
      </c>
    </row>
    <row r="161" spans="2:5">
      <c r="B161" t="s">
        <v>829</v>
      </c>
      <c r="C161">
        <v>538778</v>
      </c>
      <c r="D161" t="s">
        <v>568</v>
      </c>
      <c r="E161" t="s">
        <v>585</v>
      </c>
    </row>
    <row r="162" spans="2:5">
      <c r="B162" t="s">
        <v>830</v>
      </c>
      <c r="C162" t="s">
        <v>568</v>
      </c>
      <c r="D162" t="s">
        <v>831</v>
      </c>
      <c r="E162" t="s">
        <v>579</v>
      </c>
    </row>
    <row r="163" spans="2:5">
      <c r="B163" t="s">
        <v>832</v>
      </c>
      <c r="C163">
        <v>542020</v>
      </c>
      <c r="D163" t="s">
        <v>568</v>
      </c>
      <c r="E163" t="s">
        <v>682</v>
      </c>
    </row>
    <row r="164" spans="2:5">
      <c r="B164" t="s">
        <v>833</v>
      </c>
      <c r="C164">
        <v>542020</v>
      </c>
      <c r="D164" t="s">
        <v>568</v>
      </c>
      <c r="E164" t="s">
        <v>682</v>
      </c>
    </row>
    <row r="165" spans="2:5">
      <c r="B165" t="s">
        <v>834</v>
      </c>
      <c r="C165">
        <v>540718</v>
      </c>
      <c r="D165" t="s">
        <v>568</v>
      </c>
      <c r="E165" t="s">
        <v>583</v>
      </c>
    </row>
    <row r="166" spans="2:5">
      <c r="B166" t="s">
        <v>835</v>
      </c>
      <c r="C166">
        <v>539017</v>
      </c>
      <c r="D166" t="s">
        <v>568</v>
      </c>
      <c r="E166" t="s">
        <v>626</v>
      </c>
    </row>
    <row r="167" spans="2:5">
      <c r="B167" t="s">
        <v>836</v>
      </c>
      <c r="C167">
        <v>532351</v>
      </c>
      <c r="D167" t="s">
        <v>837</v>
      </c>
      <c r="E167" t="s">
        <v>838</v>
      </c>
    </row>
    <row r="168" spans="2:5">
      <c r="B168" t="s">
        <v>839</v>
      </c>
      <c r="C168">
        <v>541303</v>
      </c>
      <c r="D168" t="s">
        <v>568</v>
      </c>
      <c r="E168" t="s">
        <v>583</v>
      </c>
    </row>
    <row r="169" spans="2:5">
      <c r="B169" t="s">
        <v>840</v>
      </c>
      <c r="C169">
        <v>524598</v>
      </c>
      <c r="D169" t="s">
        <v>841</v>
      </c>
      <c r="E169" t="s">
        <v>728</v>
      </c>
    </row>
    <row r="170" spans="2:5">
      <c r="B170" t="s">
        <v>842</v>
      </c>
      <c r="C170">
        <v>524598</v>
      </c>
      <c r="D170" t="s">
        <v>841</v>
      </c>
      <c r="E170" t="s">
        <v>728</v>
      </c>
    </row>
    <row r="171" spans="2:5">
      <c r="B171" t="s">
        <v>843</v>
      </c>
      <c r="C171">
        <v>500710</v>
      </c>
      <c r="D171" t="s">
        <v>844</v>
      </c>
      <c r="E171" t="s">
        <v>845</v>
      </c>
    </row>
    <row r="172" spans="2:5">
      <c r="B172" t="s">
        <v>846</v>
      </c>
      <c r="C172">
        <v>500710</v>
      </c>
      <c r="D172" t="s">
        <v>847</v>
      </c>
      <c r="E172" t="s">
        <v>845</v>
      </c>
    </row>
    <row r="173" spans="2:5">
      <c r="B173" t="s">
        <v>848</v>
      </c>
      <c r="C173">
        <v>535916</v>
      </c>
      <c r="D173" t="s">
        <v>568</v>
      </c>
      <c r="E173" t="s">
        <v>551</v>
      </c>
    </row>
    <row r="174" spans="2:5">
      <c r="B174" t="s">
        <v>849</v>
      </c>
      <c r="C174">
        <v>539115</v>
      </c>
      <c r="D174" t="s">
        <v>568</v>
      </c>
      <c r="E174" t="s">
        <v>571</v>
      </c>
    </row>
    <row r="175" spans="2:5">
      <c r="B175" t="s">
        <v>850</v>
      </c>
      <c r="C175">
        <v>531082</v>
      </c>
      <c r="D175" t="s">
        <v>851</v>
      </c>
      <c r="E175" t="s">
        <v>551</v>
      </c>
    </row>
    <row r="176" spans="2:5">
      <c r="B176" t="s">
        <v>852</v>
      </c>
      <c r="C176">
        <v>524075</v>
      </c>
      <c r="D176" t="s">
        <v>853</v>
      </c>
      <c r="E176" t="s">
        <v>606</v>
      </c>
    </row>
    <row r="177" spans="2:5">
      <c r="B177" t="s">
        <v>854</v>
      </c>
      <c r="C177">
        <v>531409</v>
      </c>
      <c r="D177" t="s">
        <v>568</v>
      </c>
      <c r="E177" t="s">
        <v>616</v>
      </c>
    </row>
    <row r="178" spans="2:5">
      <c r="B178" t="s">
        <v>855</v>
      </c>
      <c r="C178">
        <v>526707</v>
      </c>
      <c r="D178" t="s">
        <v>856</v>
      </c>
      <c r="E178" t="s">
        <v>590</v>
      </c>
    </row>
    <row r="179" spans="2:5">
      <c r="B179" t="s">
        <v>857</v>
      </c>
      <c r="C179">
        <v>532114</v>
      </c>
      <c r="D179" t="s">
        <v>568</v>
      </c>
      <c r="E179" t="s">
        <v>654</v>
      </c>
    </row>
    <row r="180" spans="2:5">
      <c r="B180" t="s">
        <v>858</v>
      </c>
      <c r="C180">
        <v>506235</v>
      </c>
      <c r="D180" t="s">
        <v>859</v>
      </c>
      <c r="E180" t="s">
        <v>606</v>
      </c>
    </row>
    <row r="181" spans="2:5">
      <c r="B181" t="s">
        <v>860</v>
      </c>
      <c r="C181">
        <v>533573</v>
      </c>
      <c r="D181" t="s">
        <v>861</v>
      </c>
      <c r="E181" t="s">
        <v>606</v>
      </c>
    </row>
    <row r="182" spans="2:5">
      <c r="B182" t="s">
        <v>862</v>
      </c>
      <c r="C182">
        <v>511463</v>
      </c>
      <c r="D182" t="s">
        <v>568</v>
      </c>
      <c r="E182" t="s">
        <v>557</v>
      </c>
    </row>
    <row r="183" spans="2:5">
      <c r="B183" t="s">
        <v>863</v>
      </c>
      <c r="C183">
        <v>530973</v>
      </c>
      <c r="D183" t="s">
        <v>568</v>
      </c>
      <c r="E183" t="s">
        <v>688</v>
      </c>
    </row>
    <row r="184" spans="2:5">
      <c r="B184" t="s">
        <v>864</v>
      </c>
      <c r="C184">
        <v>530973</v>
      </c>
      <c r="D184" t="s">
        <v>568</v>
      </c>
      <c r="E184" t="s">
        <v>688</v>
      </c>
    </row>
    <row r="185" spans="2:5">
      <c r="B185" t="s">
        <v>865</v>
      </c>
      <c r="C185">
        <v>517546</v>
      </c>
      <c r="D185" t="s">
        <v>568</v>
      </c>
      <c r="E185" t="s">
        <v>866</v>
      </c>
    </row>
    <row r="186" spans="2:5">
      <c r="B186" t="s">
        <v>867</v>
      </c>
      <c r="C186">
        <v>531156</v>
      </c>
      <c r="D186" t="s">
        <v>568</v>
      </c>
      <c r="E186" t="s">
        <v>585</v>
      </c>
    </row>
    <row r="187" spans="2:5">
      <c r="B187" t="s">
        <v>868</v>
      </c>
      <c r="C187">
        <v>531156</v>
      </c>
      <c r="D187" t="s">
        <v>568</v>
      </c>
      <c r="E187" t="s">
        <v>585</v>
      </c>
    </row>
    <row r="188" spans="2:5">
      <c r="B188" t="s">
        <v>869</v>
      </c>
      <c r="C188">
        <v>505216</v>
      </c>
      <c r="D188" t="s">
        <v>568</v>
      </c>
      <c r="E188" t="s">
        <v>585</v>
      </c>
    </row>
    <row r="189" spans="2:5">
      <c r="B189" t="s">
        <v>870</v>
      </c>
      <c r="C189">
        <v>505216</v>
      </c>
      <c r="D189" t="s">
        <v>568</v>
      </c>
      <c r="E189" t="s">
        <v>585</v>
      </c>
    </row>
    <row r="190" spans="2:5">
      <c r="B190" t="s">
        <v>871</v>
      </c>
      <c r="C190">
        <v>531147</v>
      </c>
      <c r="D190" t="s">
        <v>872</v>
      </c>
      <c r="E190" t="s">
        <v>873</v>
      </c>
    </row>
    <row r="191" spans="2:5">
      <c r="B191" t="s">
        <v>874</v>
      </c>
      <c r="C191">
        <v>530889</v>
      </c>
      <c r="D191" t="s">
        <v>568</v>
      </c>
      <c r="E191" t="s">
        <v>583</v>
      </c>
    </row>
    <row r="192" spans="2:5">
      <c r="B192" t="s">
        <v>875</v>
      </c>
      <c r="C192">
        <v>531581</v>
      </c>
      <c r="D192" t="s">
        <v>568</v>
      </c>
      <c r="E192" t="s">
        <v>682</v>
      </c>
    </row>
    <row r="193" spans="2:5">
      <c r="B193" t="s">
        <v>876</v>
      </c>
      <c r="C193">
        <v>530889</v>
      </c>
      <c r="D193" t="s">
        <v>568</v>
      </c>
      <c r="E193" t="s">
        <v>583</v>
      </c>
    </row>
    <row r="194" spans="2:5">
      <c r="B194" t="s">
        <v>877</v>
      </c>
      <c r="C194">
        <v>532166</v>
      </c>
      <c r="D194" t="s">
        <v>568</v>
      </c>
      <c r="E194" t="s">
        <v>585</v>
      </c>
    </row>
    <row r="195" spans="2:5">
      <c r="B195" t="s">
        <v>878</v>
      </c>
      <c r="C195">
        <v>533029</v>
      </c>
      <c r="D195" t="s">
        <v>879</v>
      </c>
      <c r="E195" t="s">
        <v>728</v>
      </c>
    </row>
    <row r="196" spans="2:5">
      <c r="B196" t="s">
        <v>880</v>
      </c>
      <c r="C196">
        <v>539523</v>
      </c>
      <c r="D196" t="s">
        <v>881</v>
      </c>
      <c r="E196" t="s">
        <v>606</v>
      </c>
    </row>
    <row r="197" spans="2:5">
      <c r="B197" t="s">
        <v>882</v>
      </c>
      <c r="C197">
        <v>506767</v>
      </c>
      <c r="D197" t="s">
        <v>883</v>
      </c>
      <c r="E197" t="s">
        <v>728</v>
      </c>
    </row>
    <row r="198" spans="2:5">
      <c r="B198" t="s">
        <v>884</v>
      </c>
      <c r="C198">
        <v>532480</v>
      </c>
      <c r="D198" t="s">
        <v>885</v>
      </c>
      <c r="E198" t="s">
        <v>886</v>
      </c>
    </row>
    <row r="199" spans="2:5">
      <c r="B199" t="s">
        <v>887</v>
      </c>
      <c r="C199">
        <v>532749</v>
      </c>
      <c r="D199" t="s">
        <v>888</v>
      </c>
      <c r="E199" t="s">
        <v>889</v>
      </c>
    </row>
    <row r="200" spans="2:5">
      <c r="B200" t="s">
        <v>890</v>
      </c>
      <c r="C200">
        <v>534064</v>
      </c>
      <c r="D200" t="s">
        <v>568</v>
      </c>
      <c r="E200" t="s">
        <v>891</v>
      </c>
    </row>
    <row r="201" spans="2:5">
      <c r="B201" t="s">
        <v>892</v>
      </c>
      <c r="C201">
        <v>532919</v>
      </c>
      <c r="D201" t="s">
        <v>568</v>
      </c>
      <c r="E201" t="s">
        <v>893</v>
      </c>
    </row>
    <row r="202" spans="2:5">
      <c r="B202" t="s">
        <v>894</v>
      </c>
      <c r="C202">
        <v>532875</v>
      </c>
      <c r="D202" t="s">
        <v>895</v>
      </c>
      <c r="E202" t="s">
        <v>554</v>
      </c>
    </row>
    <row r="203" spans="2:5">
      <c r="B203" t="s">
        <v>896</v>
      </c>
      <c r="C203">
        <v>532633</v>
      </c>
      <c r="D203" t="s">
        <v>897</v>
      </c>
      <c r="E203" t="s">
        <v>898</v>
      </c>
    </row>
    <row r="204" spans="2:5">
      <c r="B204" t="s">
        <v>899</v>
      </c>
      <c r="C204">
        <v>531400</v>
      </c>
      <c r="D204" t="s">
        <v>900</v>
      </c>
      <c r="E204" t="s">
        <v>551</v>
      </c>
    </row>
    <row r="205" spans="2:5">
      <c r="B205" t="s">
        <v>901</v>
      </c>
      <c r="C205">
        <v>506120</v>
      </c>
      <c r="D205" t="s">
        <v>568</v>
      </c>
      <c r="E205" t="s">
        <v>590</v>
      </c>
    </row>
    <row r="206" spans="2:5">
      <c r="B206" t="s">
        <v>902</v>
      </c>
      <c r="C206">
        <v>521070</v>
      </c>
      <c r="D206" t="s">
        <v>903</v>
      </c>
      <c r="E206" t="s">
        <v>583</v>
      </c>
    </row>
    <row r="207" spans="2:5">
      <c r="B207" t="s">
        <v>904</v>
      </c>
      <c r="C207">
        <v>532878</v>
      </c>
      <c r="D207" t="s">
        <v>905</v>
      </c>
      <c r="E207" t="s">
        <v>906</v>
      </c>
    </row>
    <row r="208" spans="2:5">
      <c r="B208" t="s">
        <v>907</v>
      </c>
      <c r="C208">
        <v>526397</v>
      </c>
      <c r="D208" t="s">
        <v>908</v>
      </c>
      <c r="E208" t="s">
        <v>909</v>
      </c>
    </row>
    <row r="209" spans="2:5">
      <c r="B209" t="s">
        <v>910</v>
      </c>
      <c r="C209">
        <v>526397</v>
      </c>
      <c r="D209" t="s">
        <v>908</v>
      </c>
      <c r="E209" t="s">
        <v>909</v>
      </c>
    </row>
    <row r="210" spans="2:5">
      <c r="B210" t="s">
        <v>911</v>
      </c>
      <c r="C210">
        <v>526519</v>
      </c>
      <c r="D210" t="s">
        <v>568</v>
      </c>
      <c r="E210" t="s">
        <v>654</v>
      </c>
    </row>
    <row r="211" spans="2:5">
      <c r="B211" t="s">
        <v>912</v>
      </c>
      <c r="C211">
        <v>530715</v>
      </c>
      <c r="D211" t="s">
        <v>913</v>
      </c>
      <c r="E211" t="s">
        <v>583</v>
      </c>
    </row>
    <row r="212" spans="2:5">
      <c r="B212" t="s">
        <v>914</v>
      </c>
      <c r="C212">
        <v>538423</v>
      </c>
      <c r="D212" t="s">
        <v>915</v>
      </c>
      <c r="E212" t="s">
        <v>551</v>
      </c>
    </row>
    <row r="213" spans="2:5">
      <c r="B213" t="s">
        <v>916</v>
      </c>
      <c r="C213">
        <v>539277</v>
      </c>
      <c r="D213" t="s">
        <v>568</v>
      </c>
      <c r="E213" t="s">
        <v>602</v>
      </c>
    </row>
    <row r="214" spans="2:5">
      <c r="B214" t="s">
        <v>917</v>
      </c>
      <c r="C214">
        <v>539277</v>
      </c>
      <c r="D214" t="s">
        <v>568</v>
      </c>
      <c r="E214" t="s">
        <v>602</v>
      </c>
    </row>
    <row r="215" spans="2:5">
      <c r="B215" t="s">
        <v>918</v>
      </c>
      <c r="C215">
        <v>524634</v>
      </c>
      <c r="D215" t="s">
        <v>568</v>
      </c>
      <c r="E215" t="s">
        <v>616</v>
      </c>
    </row>
    <row r="216" spans="2:5">
      <c r="B216" t="s">
        <v>919</v>
      </c>
      <c r="C216">
        <v>506597</v>
      </c>
      <c r="D216" t="s">
        <v>568</v>
      </c>
      <c r="E216" t="s">
        <v>728</v>
      </c>
    </row>
    <row r="217" spans="2:5">
      <c r="B217" t="s">
        <v>920</v>
      </c>
      <c r="C217">
        <v>512008</v>
      </c>
      <c r="D217" t="s">
        <v>568</v>
      </c>
      <c r="E217" t="s">
        <v>590</v>
      </c>
    </row>
    <row r="218" spans="2:5">
      <c r="B218" t="s">
        <v>921</v>
      </c>
      <c r="C218">
        <v>500008</v>
      </c>
      <c r="D218" t="s">
        <v>922</v>
      </c>
      <c r="E218" t="s">
        <v>923</v>
      </c>
    </row>
    <row r="219" spans="2:5">
      <c r="B219" t="s">
        <v>924</v>
      </c>
      <c r="C219">
        <v>521097</v>
      </c>
      <c r="D219" t="s">
        <v>568</v>
      </c>
      <c r="E219" t="s">
        <v>583</v>
      </c>
    </row>
    <row r="220" spans="2:5">
      <c r="B220" t="s">
        <v>925</v>
      </c>
      <c r="C220">
        <v>538465</v>
      </c>
      <c r="D220" t="s">
        <v>568</v>
      </c>
      <c r="E220" t="s">
        <v>585</v>
      </c>
    </row>
    <row r="221" spans="2:5">
      <c r="B221" t="s">
        <v>926</v>
      </c>
      <c r="C221">
        <v>531112</v>
      </c>
      <c r="D221" t="s">
        <v>568</v>
      </c>
      <c r="E221" t="s">
        <v>576</v>
      </c>
    </row>
    <row r="222" spans="2:5">
      <c r="B222" t="s">
        <v>927</v>
      </c>
      <c r="C222">
        <v>539196</v>
      </c>
      <c r="D222" t="s">
        <v>568</v>
      </c>
      <c r="E222" t="s">
        <v>866</v>
      </c>
    </row>
    <row r="223" spans="2:5">
      <c r="B223" t="s">
        <v>928</v>
      </c>
      <c r="C223">
        <v>500009</v>
      </c>
      <c r="D223" t="s">
        <v>568</v>
      </c>
      <c r="E223" t="s">
        <v>606</v>
      </c>
    </row>
    <row r="224" spans="2:5">
      <c r="B224" t="s">
        <v>929</v>
      </c>
      <c r="C224" t="s">
        <v>568</v>
      </c>
      <c r="D224" t="s">
        <v>930</v>
      </c>
      <c r="E224" t="s">
        <v>579</v>
      </c>
    </row>
    <row r="225" spans="2:5">
      <c r="B225" t="s">
        <v>931</v>
      </c>
      <c r="C225">
        <v>519471</v>
      </c>
      <c r="D225" t="s">
        <v>568</v>
      </c>
      <c r="E225" t="s">
        <v>817</v>
      </c>
    </row>
    <row r="226" spans="2:5">
      <c r="B226" t="s">
        <v>932</v>
      </c>
      <c r="C226">
        <v>542524</v>
      </c>
      <c r="D226" t="s">
        <v>933</v>
      </c>
      <c r="E226" t="s">
        <v>934</v>
      </c>
    </row>
    <row r="227" spans="2:5">
      <c r="B227" t="s">
        <v>935</v>
      </c>
      <c r="C227">
        <v>540902</v>
      </c>
      <c r="D227" t="s">
        <v>936</v>
      </c>
      <c r="E227" t="s">
        <v>937</v>
      </c>
    </row>
    <row r="228" spans="2:5">
      <c r="B228" t="s">
        <v>938</v>
      </c>
      <c r="C228">
        <v>540902</v>
      </c>
      <c r="D228" t="s">
        <v>936</v>
      </c>
      <c r="E228" t="s">
        <v>937</v>
      </c>
    </row>
    <row r="229" spans="2:5">
      <c r="B229" t="s">
        <v>939</v>
      </c>
      <c r="C229">
        <v>531978</v>
      </c>
      <c r="D229" t="s">
        <v>940</v>
      </c>
      <c r="E229" t="s">
        <v>583</v>
      </c>
    </row>
    <row r="230" spans="2:5">
      <c r="B230" t="s">
        <v>941</v>
      </c>
      <c r="C230">
        <v>539223</v>
      </c>
      <c r="D230" t="s">
        <v>568</v>
      </c>
      <c r="E230" t="s">
        <v>562</v>
      </c>
    </row>
    <row r="231" spans="2:5">
      <c r="B231" t="s">
        <v>942</v>
      </c>
      <c r="C231">
        <v>500425</v>
      </c>
      <c r="D231" t="s">
        <v>943</v>
      </c>
      <c r="E231" t="s">
        <v>581</v>
      </c>
    </row>
    <row r="232" spans="2:5">
      <c r="B232" t="s">
        <v>944</v>
      </c>
      <c r="C232">
        <v>530133</v>
      </c>
      <c r="D232" t="s">
        <v>568</v>
      </c>
      <c r="E232" t="s">
        <v>945</v>
      </c>
    </row>
    <row r="233" spans="2:5">
      <c r="B233" t="s">
        <v>946</v>
      </c>
      <c r="C233">
        <v>530133</v>
      </c>
      <c r="D233" t="s">
        <v>568</v>
      </c>
      <c r="E233" t="s">
        <v>945</v>
      </c>
    </row>
    <row r="234" spans="2:5">
      <c r="B234" t="s">
        <v>947</v>
      </c>
      <c r="C234">
        <v>532828</v>
      </c>
      <c r="D234" t="s">
        <v>948</v>
      </c>
      <c r="E234" t="s">
        <v>753</v>
      </c>
    </row>
    <row r="235" spans="2:5">
      <c r="B235" t="s">
        <v>949</v>
      </c>
      <c r="C235">
        <v>513117</v>
      </c>
      <c r="D235" t="s">
        <v>568</v>
      </c>
      <c r="E235" t="s">
        <v>923</v>
      </c>
    </row>
    <row r="236" spans="2:5">
      <c r="B236" t="s">
        <v>950</v>
      </c>
      <c r="C236">
        <v>541771</v>
      </c>
      <c r="D236" t="s">
        <v>568</v>
      </c>
      <c r="E236" t="s">
        <v>682</v>
      </c>
    </row>
    <row r="237" spans="2:5">
      <c r="B237" t="s">
        <v>951</v>
      </c>
      <c r="C237">
        <v>506248</v>
      </c>
      <c r="D237" t="s">
        <v>568</v>
      </c>
      <c r="E237" t="s">
        <v>616</v>
      </c>
    </row>
    <row r="238" spans="2:5">
      <c r="B238" t="s">
        <v>952</v>
      </c>
      <c r="C238">
        <v>531300</v>
      </c>
      <c r="D238" t="s">
        <v>568</v>
      </c>
      <c r="E238" t="s">
        <v>583</v>
      </c>
    </row>
    <row r="239" spans="2:5">
      <c r="B239" t="s">
        <v>953</v>
      </c>
      <c r="C239">
        <v>531557</v>
      </c>
      <c r="D239" t="s">
        <v>568</v>
      </c>
      <c r="E239" t="s">
        <v>585</v>
      </c>
    </row>
    <row r="240" spans="2:5">
      <c r="B240" t="s">
        <v>954</v>
      </c>
      <c r="C240">
        <v>500343</v>
      </c>
      <c r="D240" t="s">
        <v>955</v>
      </c>
      <c r="E240" t="s">
        <v>654</v>
      </c>
    </row>
    <row r="241" spans="2:5">
      <c r="B241" t="s">
        <v>956</v>
      </c>
      <c r="C241">
        <v>531681</v>
      </c>
      <c r="D241" t="s">
        <v>568</v>
      </c>
      <c r="E241" t="s">
        <v>688</v>
      </c>
    </row>
    <row r="242" spans="2:5">
      <c r="B242" t="s">
        <v>957</v>
      </c>
      <c r="C242">
        <v>536737</v>
      </c>
      <c r="D242" t="s">
        <v>568</v>
      </c>
      <c r="E242" t="s">
        <v>585</v>
      </c>
    </row>
    <row r="243" spans="2:5">
      <c r="B243" t="s">
        <v>958</v>
      </c>
      <c r="C243">
        <v>539265</v>
      </c>
      <c r="D243" t="s">
        <v>568</v>
      </c>
      <c r="E243" t="s">
        <v>585</v>
      </c>
    </row>
    <row r="244" spans="2:5">
      <c r="B244" t="s">
        <v>959</v>
      </c>
      <c r="C244">
        <v>526241</v>
      </c>
      <c r="D244" t="s">
        <v>568</v>
      </c>
      <c r="E244" t="s">
        <v>590</v>
      </c>
    </row>
    <row r="245" spans="2:5">
      <c r="B245" t="s">
        <v>960</v>
      </c>
      <c r="C245">
        <v>531991</v>
      </c>
      <c r="D245" t="s">
        <v>568</v>
      </c>
      <c r="E245" t="s">
        <v>583</v>
      </c>
    </row>
    <row r="246" spans="2:5">
      <c r="B246" t="s">
        <v>961</v>
      </c>
      <c r="C246">
        <v>507525</v>
      </c>
      <c r="D246" t="s">
        <v>568</v>
      </c>
      <c r="E246" t="s">
        <v>628</v>
      </c>
    </row>
    <row r="247" spans="2:5">
      <c r="B247" t="s">
        <v>962</v>
      </c>
      <c r="C247">
        <v>590006</v>
      </c>
      <c r="D247" t="s">
        <v>963</v>
      </c>
      <c r="E247" t="s">
        <v>606</v>
      </c>
    </row>
    <row r="248" spans="2:5">
      <c r="B248" t="s">
        <v>964</v>
      </c>
      <c r="C248">
        <v>538861</v>
      </c>
      <c r="D248" t="s">
        <v>568</v>
      </c>
      <c r="E248" t="s">
        <v>590</v>
      </c>
    </row>
    <row r="249" spans="2:5">
      <c r="B249" t="s">
        <v>965</v>
      </c>
      <c r="C249">
        <v>501630</v>
      </c>
      <c r="D249" t="s">
        <v>568</v>
      </c>
      <c r="E249" t="s">
        <v>966</v>
      </c>
    </row>
    <row r="250" spans="2:5">
      <c r="B250" t="s">
        <v>967</v>
      </c>
      <c r="C250">
        <v>515055</v>
      </c>
      <c r="D250" t="s">
        <v>968</v>
      </c>
      <c r="E250" t="s">
        <v>654</v>
      </c>
    </row>
    <row r="251" spans="2:5">
      <c r="B251" t="s">
        <v>969</v>
      </c>
      <c r="C251">
        <v>532418</v>
      </c>
      <c r="D251" t="s">
        <v>970</v>
      </c>
      <c r="E251" t="s">
        <v>886</v>
      </c>
    </row>
    <row r="252" spans="2:5">
      <c r="B252" t="s">
        <v>971</v>
      </c>
      <c r="C252">
        <v>532141</v>
      </c>
      <c r="D252" t="s">
        <v>972</v>
      </c>
      <c r="E252" t="s">
        <v>581</v>
      </c>
    </row>
    <row r="253" spans="2:5">
      <c r="B253" t="s">
        <v>973</v>
      </c>
      <c r="C253">
        <v>500012</v>
      </c>
      <c r="D253" t="s">
        <v>568</v>
      </c>
      <c r="E253" t="s">
        <v>616</v>
      </c>
    </row>
    <row r="254" spans="2:5">
      <c r="B254" t="s">
        <v>974</v>
      </c>
      <c r="C254">
        <v>526173</v>
      </c>
      <c r="D254" t="s">
        <v>568</v>
      </c>
      <c r="E254" t="s">
        <v>975</v>
      </c>
    </row>
    <row r="255" spans="2:5">
      <c r="B255" t="s">
        <v>976</v>
      </c>
      <c r="C255">
        <v>531252</v>
      </c>
      <c r="D255" t="s">
        <v>568</v>
      </c>
      <c r="E255" t="s">
        <v>585</v>
      </c>
    </row>
    <row r="256" spans="2:5">
      <c r="B256" t="s">
        <v>977</v>
      </c>
      <c r="C256">
        <v>530721</v>
      </c>
      <c r="D256" t="s">
        <v>978</v>
      </c>
      <c r="E256" t="s">
        <v>923</v>
      </c>
    </row>
    <row r="257" spans="2:5">
      <c r="B257" t="s">
        <v>979</v>
      </c>
      <c r="C257">
        <v>540694</v>
      </c>
      <c r="D257" t="s">
        <v>568</v>
      </c>
      <c r="E257" t="s">
        <v>757</v>
      </c>
    </row>
    <row r="258" spans="2:5">
      <c r="B258" t="s">
        <v>980</v>
      </c>
      <c r="C258">
        <v>540694</v>
      </c>
      <c r="D258" t="s">
        <v>568</v>
      </c>
      <c r="E258" t="s">
        <v>757</v>
      </c>
    </row>
    <row r="259" spans="2:5">
      <c r="B259" t="s">
        <v>981</v>
      </c>
      <c r="C259">
        <v>541006</v>
      </c>
      <c r="D259" t="s">
        <v>568</v>
      </c>
      <c r="E259" t="s">
        <v>583</v>
      </c>
    </row>
    <row r="260" spans="2:5">
      <c r="B260" t="s">
        <v>982</v>
      </c>
      <c r="C260" t="s">
        <v>568</v>
      </c>
      <c r="D260" t="s">
        <v>983</v>
      </c>
      <c r="E260" t="s">
        <v>579</v>
      </c>
    </row>
    <row r="261" spans="2:5">
      <c r="B261" t="s">
        <v>984</v>
      </c>
      <c r="C261">
        <v>519383</v>
      </c>
      <c r="D261" t="s">
        <v>985</v>
      </c>
      <c r="E261" t="s">
        <v>766</v>
      </c>
    </row>
    <row r="262" spans="2:5">
      <c r="B262" t="s">
        <v>986</v>
      </c>
      <c r="C262">
        <v>537785</v>
      </c>
      <c r="D262" t="s">
        <v>568</v>
      </c>
      <c r="E262" t="s">
        <v>602</v>
      </c>
    </row>
    <row r="263" spans="2:5">
      <c r="B263" t="s">
        <v>987</v>
      </c>
      <c r="C263">
        <v>531878</v>
      </c>
      <c r="D263" t="s">
        <v>568</v>
      </c>
      <c r="E263" t="s">
        <v>585</v>
      </c>
    </row>
    <row r="264" spans="2:5">
      <c r="B264" t="s">
        <v>988</v>
      </c>
      <c r="C264">
        <v>511153</v>
      </c>
      <c r="D264" t="s">
        <v>568</v>
      </c>
      <c r="E264" t="s">
        <v>989</v>
      </c>
    </row>
    <row r="265" spans="2:5">
      <c r="B265" t="s">
        <v>990</v>
      </c>
      <c r="C265">
        <v>518091</v>
      </c>
      <c r="D265" t="s">
        <v>991</v>
      </c>
      <c r="E265" t="s">
        <v>581</v>
      </c>
    </row>
    <row r="266" spans="2:5">
      <c r="B266" t="s">
        <v>992</v>
      </c>
      <c r="C266">
        <v>531223</v>
      </c>
      <c r="D266" t="s">
        <v>568</v>
      </c>
      <c r="E266" t="s">
        <v>583</v>
      </c>
    </row>
    <row r="267" spans="2:5">
      <c r="B267" t="s">
        <v>993</v>
      </c>
      <c r="C267">
        <v>531673</v>
      </c>
      <c r="D267" t="s">
        <v>568</v>
      </c>
      <c r="E267" t="s">
        <v>994</v>
      </c>
    </row>
    <row r="268" spans="2:5">
      <c r="B268" t="s">
        <v>995</v>
      </c>
      <c r="C268">
        <v>531673</v>
      </c>
      <c r="D268" t="s">
        <v>568</v>
      </c>
      <c r="E268" t="s">
        <v>994</v>
      </c>
    </row>
    <row r="269" spans="2:5">
      <c r="B269" t="s">
        <v>996</v>
      </c>
      <c r="C269">
        <v>532870</v>
      </c>
      <c r="D269" t="s">
        <v>997</v>
      </c>
      <c r="E269" t="s">
        <v>600</v>
      </c>
    </row>
    <row r="270" spans="2:5">
      <c r="B270" t="s">
        <v>998</v>
      </c>
      <c r="C270">
        <v>531519</v>
      </c>
      <c r="D270" t="s">
        <v>568</v>
      </c>
      <c r="E270" t="s">
        <v>551</v>
      </c>
    </row>
    <row r="271" spans="2:5">
      <c r="B271" t="s">
        <v>999</v>
      </c>
      <c r="C271">
        <v>542437</v>
      </c>
      <c r="D271" t="s">
        <v>1000</v>
      </c>
      <c r="E271" t="s">
        <v>602</v>
      </c>
    </row>
    <row r="272" spans="2:5">
      <c r="B272" t="s">
        <v>1001</v>
      </c>
      <c r="C272">
        <v>530799</v>
      </c>
      <c r="D272" t="s">
        <v>568</v>
      </c>
      <c r="E272" t="s">
        <v>585</v>
      </c>
    </row>
    <row r="273" spans="2:5">
      <c r="B273" t="s">
        <v>1002</v>
      </c>
      <c r="C273">
        <v>531406</v>
      </c>
      <c r="D273" t="s">
        <v>568</v>
      </c>
      <c r="E273" t="s">
        <v>1003</v>
      </c>
    </row>
    <row r="274" spans="2:5">
      <c r="B274" t="s">
        <v>1004</v>
      </c>
      <c r="C274">
        <v>523007</v>
      </c>
      <c r="D274" t="s">
        <v>568</v>
      </c>
      <c r="E274" t="s">
        <v>654</v>
      </c>
    </row>
    <row r="275" spans="2:5">
      <c r="B275" t="s">
        <v>1005</v>
      </c>
      <c r="C275">
        <v>507828</v>
      </c>
      <c r="D275" t="s">
        <v>1006</v>
      </c>
      <c r="E275" t="s">
        <v>654</v>
      </c>
    </row>
    <row r="276" spans="2:5">
      <c r="B276" t="s">
        <v>1007</v>
      </c>
      <c r="C276">
        <v>500013</v>
      </c>
      <c r="D276" t="s">
        <v>1008</v>
      </c>
      <c r="E276" t="s">
        <v>654</v>
      </c>
    </row>
    <row r="277" spans="2:5">
      <c r="B277" t="s">
        <v>1009</v>
      </c>
      <c r="C277">
        <v>512091</v>
      </c>
      <c r="D277" t="s">
        <v>568</v>
      </c>
      <c r="E277" t="s">
        <v>682</v>
      </c>
    </row>
    <row r="278" spans="2:5">
      <c r="B278" t="s">
        <v>1010</v>
      </c>
      <c r="C278" t="s">
        <v>568</v>
      </c>
      <c r="D278" t="s">
        <v>1011</v>
      </c>
      <c r="E278" t="s">
        <v>659</v>
      </c>
    </row>
    <row r="279" spans="2:5">
      <c r="B279" t="s">
        <v>1012</v>
      </c>
      <c r="C279">
        <v>501270</v>
      </c>
      <c r="D279" t="s">
        <v>568</v>
      </c>
      <c r="E279" t="s">
        <v>654</v>
      </c>
    </row>
    <row r="280" spans="2:5">
      <c r="B280" t="s">
        <v>1013</v>
      </c>
      <c r="C280">
        <v>539697</v>
      </c>
      <c r="D280" t="s">
        <v>568</v>
      </c>
      <c r="E280" t="s">
        <v>1014</v>
      </c>
    </row>
    <row r="281" spans="2:5">
      <c r="B281" t="s">
        <v>1015</v>
      </c>
      <c r="C281">
        <v>538833</v>
      </c>
      <c r="D281" t="s">
        <v>568</v>
      </c>
      <c r="E281" t="s">
        <v>966</v>
      </c>
    </row>
    <row r="282" spans="2:5">
      <c r="B282" t="s">
        <v>1016</v>
      </c>
      <c r="C282">
        <v>506260</v>
      </c>
      <c r="D282" t="s">
        <v>568</v>
      </c>
      <c r="E282" t="s">
        <v>606</v>
      </c>
    </row>
    <row r="283" spans="2:5">
      <c r="B283" t="s">
        <v>1017</v>
      </c>
      <c r="C283">
        <v>506087</v>
      </c>
      <c r="D283" t="s">
        <v>568</v>
      </c>
      <c r="E283" t="s">
        <v>891</v>
      </c>
    </row>
    <row r="284" spans="2:5">
      <c r="B284" t="s">
        <v>1018</v>
      </c>
      <c r="C284">
        <v>530109</v>
      </c>
      <c r="D284" t="s">
        <v>568</v>
      </c>
      <c r="E284" t="s">
        <v>585</v>
      </c>
    </row>
    <row r="285" spans="2:5">
      <c r="B285" t="s">
        <v>1019</v>
      </c>
      <c r="C285">
        <v>532259</v>
      </c>
      <c r="D285" t="s">
        <v>1020</v>
      </c>
      <c r="E285" t="s">
        <v>866</v>
      </c>
    </row>
    <row r="286" spans="2:5">
      <c r="B286" t="s">
        <v>1021</v>
      </c>
      <c r="C286">
        <v>523694</v>
      </c>
      <c r="D286" t="s">
        <v>1022</v>
      </c>
      <c r="E286" t="s">
        <v>753</v>
      </c>
    </row>
    <row r="287" spans="2:5">
      <c r="B287" t="s">
        <v>1023</v>
      </c>
      <c r="C287">
        <v>540692</v>
      </c>
      <c r="D287" t="s">
        <v>1024</v>
      </c>
      <c r="E287" t="s">
        <v>628</v>
      </c>
    </row>
    <row r="288" spans="2:5">
      <c r="B288" t="s">
        <v>1025</v>
      </c>
      <c r="C288">
        <v>541133</v>
      </c>
      <c r="D288" t="s">
        <v>568</v>
      </c>
      <c r="E288" t="s">
        <v>585</v>
      </c>
    </row>
    <row r="289" spans="2:5">
      <c r="B289" t="s">
        <v>1026</v>
      </c>
      <c r="C289">
        <v>506166</v>
      </c>
      <c r="D289" t="s">
        <v>568</v>
      </c>
      <c r="E289" t="s">
        <v>648</v>
      </c>
    </row>
    <row r="290" spans="2:5">
      <c r="B290" t="s">
        <v>1027</v>
      </c>
      <c r="C290">
        <v>506166</v>
      </c>
      <c r="D290" t="s">
        <v>568</v>
      </c>
      <c r="E290" t="s">
        <v>648</v>
      </c>
    </row>
    <row r="291" spans="2:5">
      <c r="B291" t="s">
        <v>1028</v>
      </c>
      <c r="C291">
        <v>533758</v>
      </c>
      <c r="D291" t="s">
        <v>1029</v>
      </c>
      <c r="E291" t="s">
        <v>891</v>
      </c>
    </row>
    <row r="292" spans="2:5">
      <c r="B292" t="s">
        <v>1030</v>
      </c>
      <c r="C292">
        <v>517096</v>
      </c>
      <c r="D292" t="s">
        <v>568</v>
      </c>
      <c r="E292" t="s">
        <v>866</v>
      </c>
    </row>
    <row r="293" spans="2:5">
      <c r="B293" t="s">
        <v>1031</v>
      </c>
      <c r="C293">
        <v>511064</v>
      </c>
      <c r="D293" t="s">
        <v>1032</v>
      </c>
      <c r="E293" t="s">
        <v>934</v>
      </c>
    </row>
    <row r="294" spans="2:5">
      <c r="B294" t="s">
        <v>1033</v>
      </c>
      <c r="C294">
        <v>523537</v>
      </c>
      <c r="D294" t="s">
        <v>568</v>
      </c>
      <c r="E294" t="s">
        <v>583</v>
      </c>
    </row>
    <row r="295" spans="2:5">
      <c r="B295" t="s">
        <v>1034</v>
      </c>
      <c r="C295">
        <v>512437</v>
      </c>
      <c r="D295" t="s">
        <v>568</v>
      </c>
      <c r="E295" t="s">
        <v>551</v>
      </c>
    </row>
    <row r="296" spans="2:5">
      <c r="B296" t="s">
        <v>1035</v>
      </c>
      <c r="C296">
        <v>512437</v>
      </c>
      <c r="D296" t="s">
        <v>568</v>
      </c>
      <c r="E296" t="s">
        <v>551</v>
      </c>
    </row>
    <row r="297" spans="2:5">
      <c r="B297" t="s">
        <v>1036</v>
      </c>
      <c r="C297">
        <v>508869</v>
      </c>
      <c r="D297" t="s">
        <v>1037</v>
      </c>
      <c r="E297" t="s">
        <v>1038</v>
      </c>
    </row>
    <row r="298" spans="2:5">
      <c r="B298" t="s">
        <v>1039</v>
      </c>
      <c r="C298">
        <v>540879</v>
      </c>
      <c r="D298" t="s">
        <v>1040</v>
      </c>
      <c r="E298" t="s">
        <v>1041</v>
      </c>
    </row>
    <row r="299" spans="2:5">
      <c r="B299" t="s">
        <v>1042</v>
      </c>
      <c r="C299">
        <v>531761</v>
      </c>
      <c r="D299" t="s">
        <v>568</v>
      </c>
      <c r="E299" t="s">
        <v>688</v>
      </c>
    </row>
    <row r="300" spans="2:5">
      <c r="B300" t="s">
        <v>1043</v>
      </c>
      <c r="C300" t="s">
        <v>568</v>
      </c>
      <c r="D300" t="s">
        <v>1044</v>
      </c>
      <c r="E300" t="s">
        <v>659</v>
      </c>
    </row>
    <row r="301" spans="2:5">
      <c r="B301" t="s">
        <v>1045</v>
      </c>
      <c r="C301">
        <v>538566</v>
      </c>
      <c r="D301" t="s">
        <v>568</v>
      </c>
      <c r="E301" t="s">
        <v>590</v>
      </c>
    </row>
    <row r="302" spans="2:5">
      <c r="B302" t="s">
        <v>1046</v>
      </c>
      <c r="C302">
        <v>500877</v>
      </c>
      <c r="D302" t="s">
        <v>1047</v>
      </c>
      <c r="E302" t="s">
        <v>1048</v>
      </c>
    </row>
    <row r="303" spans="2:5">
      <c r="B303" t="s">
        <v>1049</v>
      </c>
      <c r="C303">
        <v>539545</v>
      </c>
      <c r="D303" t="s">
        <v>568</v>
      </c>
      <c r="E303" t="s">
        <v>588</v>
      </c>
    </row>
    <row r="304" spans="2:5">
      <c r="B304" t="s">
        <v>1050</v>
      </c>
      <c r="C304">
        <v>500014</v>
      </c>
      <c r="D304" t="s">
        <v>568</v>
      </c>
      <c r="E304" t="s">
        <v>585</v>
      </c>
    </row>
    <row r="305" spans="2:5">
      <c r="B305" t="s">
        <v>1051</v>
      </c>
      <c r="C305">
        <v>532475</v>
      </c>
      <c r="D305" t="s">
        <v>1052</v>
      </c>
      <c r="E305" t="s">
        <v>1053</v>
      </c>
    </row>
    <row r="306" spans="2:5">
      <c r="B306" t="s">
        <v>1054</v>
      </c>
      <c r="C306">
        <v>539469</v>
      </c>
      <c r="D306" t="s">
        <v>568</v>
      </c>
      <c r="E306" t="s">
        <v>590</v>
      </c>
    </row>
    <row r="307" spans="2:5">
      <c r="B307" t="s">
        <v>1055</v>
      </c>
      <c r="C307">
        <v>531364</v>
      </c>
      <c r="D307" t="s">
        <v>568</v>
      </c>
      <c r="E307" t="s">
        <v>966</v>
      </c>
    </row>
    <row r="308" spans="2:5">
      <c r="B308" t="s">
        <v>1056</v>
      </c>
      <c r="C308">
        <v>539403</v>
      </c>
      <c r="D308" t="s">
        <v>568</v>
      </c>
      <c r="E308" t="s">
        <v>1057</v>
      </c>
    </row>
    <row r="309" spans="2:5">
      <c r="B309" t="s">
        <v>1058</v>
      </c>
      <c r="C309">
        <v>540135</v>
      </c>
      <c r="D309" t="s">
        <v>568</v>
      </c>
      <c r="E309" t="s">
        <v>551</v>
      </c>
    </row>
    <row r="310" spans="2:5">
      <c r="B310" t="s">
        <v>1059</v>
      </c>
      <c r="C310">
        <v>520121</v>
      </c>
      <c r="D310" t="s">
        <v>568</v>
      </c>
      <c r="E310" t="s">
        <v>688</v>
      </c>
    </row>
    <row r="311" spans="2:5">
      <c r="B311" t="s">
        <v>1060</v>
      </c>
      <c r="C311">
        <v>530565</v>
      </c>
      <c r="D311" t="s">
        <v>568</v>
      </c>
      <c r="E311" t="s">
        <v>661</v>
      </c>
    </row>
    <row r="312" spans="2:5">
      <c r="B312" t="s">
        <v>1061</v>
      </c>
      <c r="C312">
        <v>532994</v>
      </c>
      <c r="D312" t="s">
        <v>1062</v>
      </c>
      <c r="E312" t="s">
        <v>1063</v>
      </c>
    </row>
    <row r="313" spans="2:5">
      <c r="B313" t="s">
        <v>1064</v>
      </c>
      <c r="C313">
        <v>532212</v>
      </c>
      <c r="D313" t="s">
        <v>1065</v>
      </c>
      <c r="E313" t="s">
        <v>1066</v>
      </c>
    </row>
    <row r="314" spans="2:5">
      <c r="B314" t="s">
        <v>1067</v>
      </c>
      <c r="C314">
        <v>524640</v>
      </c>
      <c r="D314" t="s">
        <v>568</v>
      </c>
      <c r="E314" t="s">
        <v>616</v>
      </c>
    </row>
    <row r="315" spans="2:5">
      <c r="B315" t="s">
        <v>1068</v>
      </c>
      <c r="C315">
        <v>532914</v>
      </c>
      <c r="D315" t="s">
        <v>1069</v>
      </c>
      <c r="E315" t="s">
        <v>642</v>
      </c>
    </row>
    <row r="316" spans="2:5">
      <c r="B316" t="s">
        <v>1070</v>
      </c>
      <c r="C316">
        <v>504370</v>
      </c>
      <c r="D316" t="s">
        <v>568</v>
      </c>
      <c r="E316" t="s">
        <v>989</v>
      </c>
    </row>
    <row r="317" spans="2:5">
      <c r="B317" t="s">
        <v>1071</v>
      </c>
      <c r="C317">
        <v>526851</v>
      </c>
      <c r="D317" t="s">
        <v>568</v>
      </c>
      <c r="E317" t="s">
        <v>583</v>
      </c>
    </row>
    <row r="318" spans="2:5">
      <c r="B318" t="s">
        <v>1072</v>
      </c>
      <c r="C318">
        <v>539151</v>
      </c>
      <c r="D318" t="s">
        <v>568</v>
      </c>
      <c r="E318" t="s">
        <v>873</v>
      </c>
    </row>
    <row r="319" spans="2:5">
      <c r="B319" t="s">
        <v>1073</v>
      </c>
      <c r="C319">
        <v>539151</v>
      </c>
      <c r="D319" t="s">
        <v>568</v>
      </c>
      <c r="E319" t="s">
        <v>873</v>
      </c>
    </row>
    <row r="320" spans="2:5">
      <c r="B320" t="s">
        <v>1074</v>
      </c>
      <c r="C320">
        <v>532935</v>
      </c>
      <c r="D320" t="s">
        <v>1075</v>
      </c>
      <c r="E320" t="s">
        <v>1076</v>
      </c>
    </row>
    <row r="321" spans="2:5">
      <c r="B321" t="s">
        <v>1077</v>
      </c>
      <c r="C321">
        <v>511605</v>
      </c>
      <c r="D321" t="s">
        <v>568</v>
      </c>
      <c r="E321" t="s">
        <v>551</v>
      </c>
    </row>
    <row r="322" spans="2:5">
      <c r="B322" t="s">
        <v>1078</v>
      </c>
      <c r="C322">
        <v>531381</v>
      </c>
      <c r="D322" t="s">
        <v>1079</v>
      </c>
      <c r="E322" t="s">
        <v>654</v>
      </c>
    </row>
    <row r="323" spans="2:5">
      <c r="B323" t="s">
        <v>1080</v>
      </c>
      <c r="C323">
        <v>541401</v>
      </c>
      <c r="D323" t="s">
        <v>568</v>
      </c>
      <c r="E323" t="s">
        <v>673</v>
      </c>
    </row>
    <row r="324" spans="2:5">
      <c r="B324" t="s">
        <v>1081</v>
      </c>
      <c r="C324">
        <v>506194</v>
      </c>
      <c r="D324" t="s">
        <v>1082</v>
      </c>
      <c r="E324" t="s">
        <v>654</v>
      </c>
    </row>
    <row r="325" spans="2:5">
      <c r="B325" t="s">
        <v>1083</v>
      </c>
      <c r="C325">
        <v>526125</v>
      </c>
      <c r="D325" t="s">
        <v>568</v>
      </c>
      <c r="E325" t="s">
        <v>590</v>
      </c>
    </row>
    <row r="326" spans="2:5">
      <c r="B326" t="s">
        <v>1084</v>
      </c>
      <c r="C326">
        <v>531017</v>
      </c>
      <c r="D326" t="s">
        <v>568</v>
      </c>
      <c r="E326" t="s">
        <v>989</v>
      </c>
    </row>
    <row r="327" spans="2:5">
      <c r="B327" t="s">
        <v>1085</v>
      </c>
      <c r="C327">
        <v>531677</v>
      </c>
      <c r="D327" t="s">
        <v>568</v>
      </c>
      <c r="E327" t="s">
        <v>554</v>
      </c>
    </row>
    <row r="328" spans="2:5">
      <c r="B328" t="s">
        <v>1086</v>
      </c>
      <c r="C328">
        <v>531179</v>
      </c>
      <c r="D328" t="s">
        <v>1087</v>
      </c>
      <c r="E328" t="s">
        <v>585</v>
      </c>
    </row>
    <row r="329" spans="2:5">
      <c r="B329" t="s">
        <v>1088</v>
      </c>
      <c r="C329">
        <v>538556</v>
      </c>
      <c r="D329" t="s">
        <v>1089</v>
      </c>
      <c r="E329" t="s">
        <v>588</v>
      </c>
    </row>
    <row r="330" spans="2:5">
      <c r="B330" t="s">
        <v>1090</v>
      </c>
      <c r="C330">
        <v>532397</v>
      </c>
      <c r="D330" t="s">
        <v>568</v>
      </c>
      <c r="E330" t="s">
        <v>562</v>
      </c>
    </row>
    <row r="331" spans="2:5">
      <c r="B331" t="s">
        <v>1091</v>
      </c>
      <c r="C331">
        <v>531467</v>
      </c>
      <c r="D331" t="s">
        <v>568</v>
      </c>
      <c r="E331" t="s">
        <v>1092</v>
      </c>
    </row>
    <row r="332" spans="2:5">
      <c r="B332" t="s">
        <v>1093</v>
      </c>
      <c r="C332">
        <v>537069</v>
      </c>
      <c r="D332" t="s">
        <v>568</v>
      </c>
      <c r="E332" t="s">
        <v>585</v>
      </c>
    </row>
    <row r="333" spans="2:5">
      <c r="B333" t="s">
        <v>1094</v>
      </c>
      <c r="C333">
        <v>513729</v>
      </c>
      <c r="D333" t="s">
        <v>1095</v>
      </c>
      <c r="E333" t="s">
        <v>1096</v>
      </c>
    </row>
    <row r="334" spans="2:5">
      <c r="B334" t="s">
        <v>1097</v>
      </c>
      <c r="C334">
        <v>531560</v>
      </c>
      <c r="D334" t="s">
        <v>568</v>
      </c>
      <c r="E334" t="s">
        <v>989</v>
      </c>
    </row>
    <row r="335" spans="2:5">
      <c r="B335" t="s">
        <v>1098</v>
      </c>
      <c r="C335">
        <v>531560</v>
      </c>
      <c r="D335" t="s">
        <v>568</v>
      </c>
      <c r="E335" t="s">
        <v>989</v>
      </c>
    </row>
    <row r="336" spans="2:5">
      <c r="B336" t="s">
        <v>1099</v>
      </c>
      <c r="C336">
        <v>516064</v>
      </c>
      <c r="D336" t="s">
        <v>1100</v>
      </c>
      <c r="E336" t="s">
        <v>688</v>
      </c>
    </row>
    <row r="337" spans="2:5">
      <c r="B337" t="s">
        <v>1101</v>
      </c>
      <c r="C337">
        <v>533068</v>
      </c>
      <c r="D337" t="s">
        <v>1102</v>
      </c>
      <c r="E337" t="s">
        <v>682</v>
      </c>
    </row>
    <row r="338" spans="2:5">
      <c r="B338" t="s">
        <v>1103</v>
      </c>
      <c r="C338">
        <v>506074</v>
      </c>
      <c r="D338" t="s">
        <v>1104</v>
      </c>
      <c r="E338" t="s">
        <v>889</v>
      </c>
    </row>
    <row r="339" spans="2:5">
      <c r="B339" t="s">
        <v>1105</v>
      </c>
      <c r="C339">
        <v>533163</v>
      </c>
      <c r="D339" t="s">
        <v>1106</v>
      </c>
      <c r="E339" t="s">
        <v>966</v>
      </c>
    </row>
    <row r="340" spans="2:5">
      <c r="B340" t="s">
        <v>1107</v>
      </c>
      <c r="C340" t="s">
        <v>568</v>
      </c>
      <c r="D340" t="s">
        <v>1108</v>
      </c>
      <c r="E340" t="s">
        <v>579</v>
      </c>
    </row>
    <row r="341" spans="2:5">
      <c r="B341" t="s">
        <v>1109</v>
      </c>
      <c r="C341">
        <v>517481</v>
      </c>
      <c r="D341" t="s">
        <v>568</v>
      </c>
      <c r="E341" t="s">
        <v>1110</v>
      </c>
    </row>
    <row r="342" spans="2:5">
      <c r="B342" t="s">
        <v>1111</v>
      </c>
      <c r="C342">
        <v>531297</v>
      </c>
      <c r="D342" t="s">
        <v>568</v>
      </c>
      <c r="E342" t="s">
        <v>652</v>
      </c>
    </row>
    <row r="343" spans="2:5">
      <c r="B343" t="s">
        <v>1112</v>
      </c>
      <c r="C343">
        <v>542670</v>
      </c>
      <c r="D343" t="s">
        <v>1113</v>
      </c>
      <c r="E343" t="s">
        <v>1114</v>
      </c>
    </row>
    <row r="344" spans="2:5">
      <c r="B344" t="s">
        <v>1115</v>
      </c>
      <c r="C344">
        <v>540616</v>
      </c>
      <c r="D344" t="s">
        <v>1116</v>
      </c>
      <c r="E344" t="s">
        <v>1038</v>
      </c>
    </row>
    <row r="345" spans="2:5">
      <c r="B345" t="s">
        <v>1117</v>
      </c>
      <c r="C345">
        <v>522134</v>
      </c>
      <c r="D345" t="s">
        <v>568</v>
      </c>
      <c r="E345" t="s">
        <v>576</v>
      </c>
    </row>
    <row r="346" spans="2:5">
      <c r="B346" t="s">
        <v>1118</v>
      </c>
      <c r="C346">
        <v>500016</v>
      </c>
      <c r="D346" t="s">
        <v>568</v>
      </c>
      <c r="E346" t="s">
        <v>769</v>
      </c>
    </row>
    <row r="347" spans="2:5">
      <c r="B347" t="s">
        <v>1119</v>
      </c>
      <c r="C347" t="s">
        <v>568</v>
      </c>
      <c r="D347" t="s">
        <v>1120</v>
      </c>
      <c r="E347" t="s">
        <v>579</v>
      </c>
    </row>
    <row r="348" spans="2:5">
      <c r="B348" t="s">
        <v>1121</v>
      </c>
      <c r="C348" t="s">
        <v>568</v>
      </c>
      <c r="D348" t="s">
        <v>1120</v>
      </c>
      <c r="E348" t="s">
        <v>579</v>
      </c>
    </row>
    <row r="349" spans="2:5">
      <c r="B349" t="s">
        <v>1122</v>
      </c>
      <c r="C349">
        <v>542484</v>
      </c>
      <c r="D349" t="s">
        <v>1123</v>
      </c>
      <c r="E349" t="s">
        <v>1124</v>
      </c>
    </row>
    <row r="350" spans="2:5">
      <c r="B350" t="s">
        <v>1125</v>
      </c>
      <c r="C350">
        <v>500101</v>
      </c>
      <c r="D350" t="s">
        <v>1126</v>
      </c>
      <c r="E350" t="s">
        <v>583</v>
      </c>
    </row>
    <row r="351" spans="2:5">
      <c r="B351" t="s">
        <v>1127</v>
      </c>
      <c r="C351">
        <v>539301</v>
      </c>
      <c r="D351" t="s">
        <v>1128</v>
      </c>
      <c r="E351" t="s">
        <v>654</v>
      </c>
    </row>
    <row r="352" spans="2:5">
      <c r="B352" t="s">
        <v>1129</v>
      </c>
      <c r="C352">
        <v>538716</v>
      </c>
      <c r="D352" t="s">
        <v>568</v>
      </c>
      <c r="E352" t="s">
        <v>551</v>
      </c>
    </row>
    <row r="353" spans="2:5">
      <c r="B353" t="s">
        <v>1130</v>
      </c>
      <c r="C353">
        <v>530245</v>
      </c>
      <c r="D353" t="s">
        <v>568</v>
      </c>
      <c r="E353" t="s">
        <v>585</v>
      </c>
    </row>
    <row r="354" spans="2:5">
      <c r="B354" t="s">
        <v>1131</v>
      </c>
      <c r="C354">
        <v>542176</v>
      </c>
      <c r="D354" t="s">
        <v>1132</v>
      </c>
      <c r="E354" t="s">
        <v>551</v>
      </c>
    </row>
    <row r="355" spans="2:5">
      <c r="B355" t="s">
        <v>1133</v>
      </c>
      <c r="C355">
        <v>515030</v>
      </c>
      <c r="D355" t="s">
        <v>1134</v>
      </c>
      <c r="E355" t="s">
        <v>923</v>
      </c>
    </row>
    <row r="356" spans="2:5">
      <c r="B356" t="s">
        <v>1135</v>
      </c>
      <c r="C356">
        <v>514482</v>
      </c>
      <c r="D356" t="s">
        <v>568</v>
      </c>
      <c r="E356" t="s">
        <v>583</v>
      </c>
    </row>
    <row r="357" spans="2:5">
      <c r="B357" t="s">
        <v>1136</v>
      </c>
      <c r="C357">
        <v>532853</v>
      </c>
      <c r="D357" t="s">
        <v>1137</v>
      </c>
      <c r="E357" t="s">
        <v>728</v>
      </c>
    </row>
    <row r="358" spans="2:5">
      <c r="B358" t="s">
        <v>1138</v>
      </c>
      <c r="C358">
        <v>535467</v>
      </c>
      <c r="D358" t="s">
        <v>1139</v>
      </c>
      <c r="E358" t="s">
        <v>682</v>
      </c>
    </row>
    <row r="359" spans="2:5">
      <c r="B359" t="s">
        <v>1140</v>
      </c>
      <c r="C359">
        <v>527001</v>
      </c>
      <c r="D359" t="s">
        <v>1141</v>
      </c>
      <c r="E359" t="s">
        <v>548</v>
      </c>
    </row>
    <row r="360" spans="2:5">
      <c r="B360" t="s">
        <v>1142</v>
      </c>
      <c r="C360">
        <v>542579</v>
      </c>
      <c r="D360" t="s">
        <v>1143</v>
      </c>
      <c r="E360" t="s">
        <v>1124</v>
      </c>
    </row>
    <row r="361" spans="2:5">
      <c r="B361" t="s">
        <v>1144</v>
      </c>
      <c r="C361">
        <v>540024</v>
      </c>
      <c r="D361" t="s">
        <v>568</v>
      </c>
      <c r="E361" t="s">
        <v>551</v>
      </c>
    </row>
    <row r="362" spans="2:5">
      <c r="B362" t="s">
        <v>1145</v>
      </c>
      <c r="C362">
        <v>519174</v>
      </c>
      <c r="D362" t="s">
        <v>568</v>
      </c>
      <c r="E362" t="s">
        <v>817</v>
      </c>
    </row>
    <row r="363" spans="2:5">
      <c r="B363" t="s">
        <v>1146</v>
      </c>
      <c r="C363">
        <v>523716</v>
      </c>
      <c r="D363" t="s">
        <v>1147</v>
      </c>
      <c r="E363" t="s">
        <v>654</v>
      </c>
    </row>
    <row r="364" spans="2:5">
      <c r="B364" t="s">
        <v>1148</v>
      </c>
      <c r="C364">
        <v>513401</v>
      </c>
      <c r="D364" t="s">
        <v>568</v>
      </c>
      <c r="E364" t="s">
        <v>600</v>
      </c>
    </row>
    <row r="365" spans="2:5">
      <c r="B365" t="s">
        <v>1149</v>
      </c>
      <c r="C365">
        <v>590122</v>
      </c>
      <c r="D365" t="s">
        <v>1150</v>
      </c>
      <c r="E365" t="s">
        <v>585</v>
      </c>
    </row>
    <row r="366" spans="2:5">
      <c r="B366" t="s">
        <v>1151</v>
      </c>
      <c r="C366">
        <v>514286</v>
      </c>
      <c r="D366" t="s">
        <v>1152</v>
      </c>
      <c r="E366" t="s">
        <v>583</v>
      </c>
    </row>
    <row r="367" spans="2:5">
      <c r="B367" t="s">
        <v>1153</v>
      </c>
      <c r="C367">
        <v>512247</v>
      </c>
      <c r="D367" t="s">
        <v>568</v>
      </c>
      <c r="E367" t="s">
        <v>551</v>
      </c>
    </row>
    <row r="368" spans="2:5">
      <c r="B368" t="s">
        <v>1154</v>
      </c>
      <c r="C368">
        <v>526847</v>
      </c>
      <c r="D368" t="s">
        <v>568</v>
      </c>
      <c r="E368" t="s">
        <v>600</v>
      </c>
    </row>
    <row r="369" spans="2:5">
      <c r="B369" t="s">
        <v>1155</v>
      </c>
      <c r="C369">
        <v>530429</v>
      </c>
      <c r="D369" t="s">
        <v>568</v>
      </c>
      <c r="E369" t="s">
        <v>688</v>
      </c>
    </row>
    <row r="370" spans="2:5">
      <c r="B370" t="s">
        <v>1156</v>
      </c>
      <c r="C370">
        <v>541702</v>
      </c>
      <c r="D370" t="s">
        <v>568</v>
      </c>
      <c r="E370" t="s">
        <v>590</v>
      </c>
    </row>
    <row r="371" spans="2:5">
      <c r="B371" t="s">
        <v>1157</v>
      </c>
      <c r="C371">
        <v>507872</v>
      </c>
      <c r="D371" t="s">
        <v>568</v>
      </c>
      <c r="E371" t="s">
        <v>583</v>
      </c>
    </row>
    <row r="372" spans="2:5">
      <c r="B372" t="s">
        <v>1158</v>
      </c>
      <c r="C372">
        <v>524594</v>
      </c>
      <c r="D372" t="s">
        <v>568</v>
      </c>
      <c r="E372" t="s">
        <v>616</v>
      </c>
    </row>
    <row r="373" spans="2:5">
      <c r="B373" t="s">
        <v>1159</v>
      </c>
      <c r="C373">
        <v>500477</v>
      </c>
      <c r="D373" t="s">
        <v>1160</v>
      </c>
      <c r="E373" t="s">
        <v>646</v>
      </c>
    </row>
    <row r="374" spans="2:5">
      <c r="B374" t="s">
        <v>1161</v>
      </c>
      <c r="C374">
        <v>533271</v>
      </c>
      <c r="D374" t="s">
        <v>1162</v>
      </c>
      <c r="E374" t="s">
        <v>1163</v>
      </c>
    </row>
    <row r="375" spans="2:5">
      <c r="B375" t="s">
        <v>1164</v>
      </c>
      <c r="C375">
        <v>540923</v>
      </c>
      <c r="D375" t="s">
        <v>568</v>
      </c>
      <c r="E375" t="s">
        <v>966</v>
      </c>
    </row>
    <row r="376" spans="2:5">
      <c r="B376" t="s">
        <v>1165</v>
      </c>
      <c r="C376">
        <v>526983</v>
      </c>
      <c r="D376" t="s">
        <v>568</v>
      </c>
      <c r="E376" t="s">
        <v>766</v>
      </c>
    </row>
    <row r="377" spans="2:5">
      <c r="B377" t="s">
        <v>1166</v>
      </c>
      <c r="C377">
        <v>526187</v>
      </c>
      <c r="D377" t="s">
        <v>568</v>
      </c>
      <c r="E377" t="s">
        <v>757</v>
      </c>
    </row>
    <row r="378" spans="2:5">
      <c r="B378" t="s">
        <v>1167</v>
      </c>
      <c r="C378">
        <v>531568</v>
      </c>
      <c r="D378" t="s">
        <v>568</v>
      </c>
      <c r="E378" t="s">
        <v>562</v>
      </c>
    </row>
    <row r="379" spans="2:5">
      <c r="B379" t="s">
        <v>1168</v>
      </c>
      <c r="C379">
        <v>502015</v>
      </c>
      <c r="D379" t="s">
        <v>568</v>
      </c>
      <c r="E379" t="s">
        <v>548</v>
      </c>
    </row>
    <row r="380" spans="2:5">
      <c r="B380" t="s">
        <v>1169</v>
      </c>
      <c r="C380">
        <v>538777</v>
      </c>
      <c r="D380" t="s">
        <v>568</v>
      </c>
      <c r="E380" t="s">
        <v>585</v>
      </c>
    </row>
    <row r="381" spans="2:5">
      <c r="B381" t="s">
        <v>1170</v>
      </c>
      <c r="C381">
        <v>530899</v>
      </c>
      <c r="D381" t="s">
        <v>568</v>
      </c>
      <c r="E381" t="s">
        <v>583</v>
      </c>
    </row>
    <row r="382" spans="2:5">
      <c r="B382" t="s">
        <v>1171</v>
      </c>
      <c r="C382">
        <v>531392</v>
      </c>
      <c r="D382" t="s">
        <v>568</v>
      </c>
      <c r="E382" t="s">
        <v>766</v>
      </c>
    </row>
    <row r="383" spans="2:5">
      <c r="B383" t="s">
        <v>1172</v>
      </c>
      <c r="C383">
        <v>532888</v>
      </c>
      <c r="D383" t="s">
        <v>1173</v>
      </c>
      <c r="E383" t="s">
        <v>845</v>
      </c>
    </row>
    <row r="384" spans="2:5">
      <c r="B384" t="s">
        <v>1174</v>
      </c>
      <c r="C384">
        <v>532888</v>
      </c>
      <c r="D384" t="s">
        <v>1173</v>
      </c>
      <c r="E384" t="s">
        <v>845</v>
      </c>
    </row>
    <row r="385" spans="2:5">
      <c r="B385" t="s">
        <v>1175</v>
      </c>
      <c r="C385">
        <v>533227</v>
      </c>
      <c r="D385" t="s">
        <v>1176</v>
      </c>
      <c r="E385" t="s">
        <v>769</v>
      </c>
    </row>
    <row r="386" spans="2:5">
      <c r="B386" t="s">
        <v>1177</v>
      </c>
      <c r="C386">
        <v>500023</v>
      </c>
      <c r="D386" t="s">
        <v>1178</v>
      </c>
      <c r="E386" t="s">
        <v>769</v>
      </c>
    </row>
    <row r="387" spans="2:5">
      <c r="B387" t="s">
        <v>1179</v>
      </c>
      <c r="C387">
        <v>533221</v>
      </c>
      <c r="D387" t="s">
        <v>1180</v>
      </c>
      <c r="E387" t="s">
        <v>769</v>
      </c>
    </row>
    <row r="388" spans="2:5">
      <c r="B388" t="s">
        <v>1181</v>
      </c>
      <c r="C388">
        <v>530355</v>
      </c>
      <c r="D388" t="s">
        <v>568</v>
      </c>
      <c r="E388" t="s">
        <v>909</v>
      </c>
    </row>
    <row r="389" spans="2:5">
      <c r="B389" t="s">
        <v>1182</v>
      </c>
      <c r="C389">
        <v>500820</v>
      </c>
      <c r="D389" t="s">
        <v>1183</v>
      </c>
      <c r="E389" t="s">
        <v>845</v>
      </c>
    </row>
    <row r="390" spans="2:5">
      <c r="B390" t="s">
        <v>1184</v>
      </c>
      <c r="C390">
        <v>524434</v>
      </c>
      <c r="D390" t="s">
        <v>568</v>
      </c>
      <c r="E390" t="s">
        <v>616</v>
      </c>
    </row>
    <row r="391" spans="2:5">
      <c r="B391" t="s">
        <v>1185</v>
      </c>
      <c r="C391">
        <v>531847</v>
      </c>
      <c r="D391" t="s">
        <v>568</v>
      </c>
      <c r="E391" t="s">
        <v>682</v>
      </c>
    </row>
    <row r="392" spans="2:5">
      <c r="B392" t="s">
        <v>1186</v>
      </c>
      <c r="C392">
        <v>519532</v>
      </c>
      <c r="D392" t="s">
        <v>568</v>
      </c>
      <c r="E392" t="s">
        <v>590</v>
      </c>
    </row>
    <row r="393" spans="2:5">
      <c r="B393" t="s">
        <v>1187</v>
      </c>
      <c r="C393">
        <v>506159</v>
      </c>
      <c r="D393" t="s">
        <v>1188</v>
      </c>
      <c r="E393" t="s">
        <v>889</v>
      </c>
    </row>
    <row r="394" spans="2:5">
      <c r="B394" t="s">
        <v>1189</v>
      </c>
      <c r="C394">
        <v>530723</v>
      </c>
      <c r="D394" t="s">
        <v>568</v>
      </c>
      <c r="E394" t="s">
        <v>551</v>
      </c>
    </row>
    <row r="395" spans="2:5">
      <c r="B395" t="s">
        <v>1190</v>
      </c>
      <c r="C395" t="s">
        <v>568</v>
      </c>
      <c r="D395" t="s">
        <v>1191</v>
      </c>
      <c r="E395" t="s">
        <v>579</v>
      </c>
    </row>
    <row r="396" spans="2:5">
      <c r="B396" t="s">
        <v>1192</v>
      </c>
      <c r="C396">
        <v>526433</v>
      </c>
      <c r="D396" t="s">
        <v>568</v>
      </c>
      <c r="E396" t="s">
        <v>554</v>
      </c>
    </row>
    <row r="397" spans="2:5">
      <c r="B397" t="s">
        <v>1193</v>
      </c>
      <c r="C397" t="s">
        <v>568</v>
      </c>
      <c r="D397" t="s">
        <v>1194</v>
      </c>
      <c r="E397" t="s">
        <v>659</v>
      </c>
    </row>
    <row r="398" spans="2:5">
      <c r="B398" t="s">
        <v>1195</v>
      </c>
      <c r="C398">
        <v>540788</v>
      </c>
      <c r="D398" t="s">
        <v>568</v>
      </c>
      <c r="E398" t="s">
        <v>757</v>
      </c>
    </row>
    <row r="399" spans="2:5">
      <c r="B399" t="s">
        <v>1196</v>
      </c>
      <c r="C399">
        <v>500024</v>
      </c>
      <c r="D399" t="s">
        <v>1197</v>
      </c>
      <c r="E399" t="s">
        <v>975</v>
      </c>
    </row>
    <row r="400" spans="2:5">
      <c r="B400" t="s">
        <v>1198</v>
      </c>
      <c r="C400">
        <v>500024</v>
      </c>
      <c r="D400" t="s">
        <v>1197</v>
      </c>
      <c r="E400" t="s">
        <v>975</v>
      </c>
    </row>
    <row r="401" spans="2:5">
      <c r="B401" t="s">
        <v>1199</v>
      </c>
      <c r="C401">
        <v>507526</v>
      </c>
      <c r="D401" t="s">
        <v>568</v>
      </c>
      <c r="E401" t="s">
        <v>1200</v>
      </c>
    </row>
    <row r="402" spans="2:5">
      <c r="B402" t="s">
        <v>1201</v>
      </c>
      <c r="C402">
        <v>533138</v>
      </c>
      <c r="D402" t="s">
        <v>1202</v>
      </c>
      <c r="E402" t="s">
        <v>712</v>
      </c>
    </row>
    <row r="403" spans="2:5">
      <c r="B403" t="s">
        <v>1203</v>
      </c>
      <c r="C403">
        <v>540975</v>
      </c>
      <c r="D403" t="s">
        <v>1204</v>
      </c>
      <c r="E403" t="s">
        <v>757</v>
      </c>
    </row>
    <row r="404" spans="2:5">
      <c r="B404" t="s">
        <v>1205</v>
      </c>
      <c r="C404">
        <v>532493</v>
      </c>
      <c r="D404" t="s">
        <v>1206</v>
      </c>
      <c r="E404" t="s">
        <v>1041</v>
      </c>
    </row>
    <row r="405" spans="2:5">
      <c r="B405" t="s">
        <v>1207</v>
      </c>
      <c r="C405">
        <v>532830</v>
      </c>
      <c r="D405" t="s">
        <v>1208</v>
      </c>
      <c r="E405" t="s">
        <v>688</v>
      </c>
    </row>
    <row r="406" spans="2:5">
      <c r="B406" t="s">
        <v>1209</v>
      </c>
      <c r="C406">
        <v>506820</v>
      </c>
      <c r="D406" t="s">
        <v>1210</v>
      </c>
      <c r="E406" t="s">
        <v>606</v>
      </c>
    </row>
    <row r="407" spans="2:5">
      <c r="B407" t="s">
        <v>1211</v>
      </c>
      <c r="C407">
        <v>506820</v>
      </c>
      <c r="D407" t="s">
        <v>1210</v>
      </c>
      <c r="E407" t="s">
        <v>606</v>
      </c>
    </row>
    <row r="408" spans="2:5">
      <c r="B408" t="s">
        <v>1212</v>
      </c>
      <c r="C408">
        <v>540824</v>
      </c>
      <c r="D408" t="s">
        <v>1213</v>
      </c>
      <c r="E408" t="s">
        <v>562</v>
      </c>
    </row>
    <row r="409" spans="2:5">
      <c r="B409" t="s">
        <v>1214</v>
      </c>
      <c r="C409">
        <v>512433</v>
      </c>
      <c r="D409" t="s">
        <v>568</v>
      </c>
      <c r="E409" t="s">
        <v>590</v>
      </c>
    </row>
    <row r="410" spans="2:5">
      <c r="B410" t="s">
        <v>1215</v>
      </c>
      <c r="C410">
        <v>511144</v>
      </c>
      <c r="D410" t="s">
        <v>568</v>
      </c>
      <c r="E410" t="s">
        <v>554</v>
      </c>
    </row>
    <row r="411" spans="2:5">
      <c r="B411" t="s">
        <v>1216</v>
      </c>
      <c r="C411">
        <v>530187</v>
      </c>
      <c r="D411" t="s">
        <v>568</v>
      </c>
      <c r="E411" t="s">
        <v>585</v>
      </c>
    </row>
    <row r="412" spans="2:5">
      <c r="B412" t="s">
        <v>1217</v>
      </c>
      <c r="C412">
        <v>539099</v>
      </c>
      <c r="D412" t="s">
        <v>568</v>
      </c>
      <c r="E412" t="s">
        <v>654</v>
      </c>
    </row>
    <row r="413" spans="2:5">
      <c r="B413" t="s">
        <v>1218</v>
      </c>
      <c r="C413">
        <v>517429</v>
      </c>
      <c r="D413" t="s">
        <v>1219</v>
      </c>
      <c r="E413" t="s">
        <v>661</v>
      </c>
    </row>
    <row r="414" spans="2:5">
      <c r="B414" t="s">
        <v>1220</v>
      </c>
      <c r="C414">
        <v>538713</v>
      </c>
      <c r="D414" t="s">
        <v>568</v>
      </c>
      <c r="E414" t="s">
        <v>661</v>
      </c>
    </row>
    <row r="415" spans="2:5">
      <c r="B415" t="s">
        <v>1221</v>
      </c>
      <c r="C415">
        <v>526843</v>
      </c>
      <c r="D415" t="s">
        <v>568</v>
      </c>
      <c r="E415" t="s">
        <v>590</v>
      </c>
    </row>
    <row r="416" spans="2:5">
      <c r="B416" t="s">
        <v>1222</v>
      </c>
      <c r="C416">
        <v>532759</v>
      </c>
      <c r="D416" t="s">
        <v>1223</v>
      </c>
      <c r="E416" t="s">
        <v>966</v>
      </c>
    </row>
    <row r="417" spans="2:5">
      <c r="B417" t="s">
        <v>1224</v>
      </c>
      <c r="C417">
        <v>505029</v>
      </c>
      <c r="D417" t="s">
        <v>1225</v>
      </c>
      <c r="E417" t="s">
        <v>1226</v>
      </c>
    </row>
    <row r="418" spans="2:5">
      <c r="B418" t="s">
        <v>1227</v>
      </c>
      <c r="C418">
        <v>514394</v>
      </c>
      <c r="D418" t="s">
        <v>568</v>
      </c>
      <c r="E418" t="s">
        <v>682</v>
      </c>
    </row>
    <row r="419" spans="2:5">
      <c r="B419" t="s">
        <v>1228</v>
      </c>
      <c r="C419">
        <v>514394</v>
      </c>
      <c r="D419" t="s">
        <v>568</v>
      </c>
      <c r="E419" t="s">
        <v>682</v>
      </c>
    </row>
    <row r="420" spans="2:5">
      <c r="B420" t="s">
        <v>1229</v>
      </c>
      <c r="C420">
        <v>531795</v>
      </c>
      <c r="D420" t="s">
        <v>1230</v>
      </c>
      <c r="E420" t="s">
        <v>1226</v>
      </c>
    </row>
    <row r="421" spans="2:5">
      <c r="B421" t="s">
        <v>1231</v>
      </c>
      <c r="C421">
        <v>500027</v>
      </c>
      <c r="D421" t="s">
        <v>1232</v>
      </c>
      <c r="E421" t="s">
        <v>712</v>
      </c>
    </row>
    <row r="422" spans="2:5">
      <c r="B422" t="s">
        <v>1233</v>
      </c>
      <c r="C422">
        <v>500028</v>
      </c>
      <c r="D422" t="s">
        <v>568</v>
      </c>
      <c r="E422" t="s">
        <v>966</v>
      </c>
    </row>
    <row r="423" spans="2:5">
      <c r="B423" t="s">
        <v>1234</v>
      </c>
      <c r="C423">
        <v>500028</v>
      </c>
      <c r="D423" t="s">
        <v>568</v>
      </c>
      <c r="E423" t="s">
        <v>966</v>
      </c>
    </row>
    <row r="424" spans="2:5">
      <c r="B424" t="s">
        <v>1235</v>
      </c>
      <c r="C424">
        <v>540611</v>
      </c>
      <c r="D424" t="s">
        <v>1236</v>
      </c>
      <c r="E424" t="s">
        <v>886</v>
      </c>
    </row>
    <row r="425" spans="2:5">
      <c r="B425" t="s">
        <v>1237</v>
      </c>
      <c r="C425">
        <v>532459</v>
      </c>
      <c r="D425" t="s">
        <v>568</v>
      </c>
      <c r="E425" t="s">
        <v>583</v>
      </c>
    </row>
    <row r="426" spans="2:5">
      <c r="B426" t="s">
        <v>1238</v>
      </c>
      <c r="C426" t="s">
        <v>568</v>
      </c>
      <c r="D426" t="s">
        <v>1239</v>
      </c>
      <c r="E426" t="s">
        <v>579</v>
      </c>
    </row>
    <row r="427" spans="2:5">
      <c r="B427" t="s">
        <v>1240</v>
      </c>
      <c r="C427">
        <v>532668</v>
      </c>
      <c r="D427" t="s">
        <v>1241</v>
      </c>
      <c r="E427" t="s">
        <v>661</v>
      </c>
    </row>
    <row r="428" spans="2:5">
      <c r="B428" t="s">
        <v>1242</v>
      </c>
      <c r="C428">
        <v>530233</v>
      </c>
      <c r="D428" t="s">
        <v>568</v>
      </c>
      <c r="E428" t="s">
        <v>606</v>
      </c>
    </row>
    <row r="429" spans="2:5">
      <c r="B429" t="s">
        <v>1243</v>
      </c>
      <c r="C429">
        <v>524804</v>
      </c>
      <c r="D429" t="s">
        <v>1244</v>
      </c>
      <c r="E429" t="s">
        <v>606</v>
      </c>
    </row>
    <row r="430" spans="2:5">
      <c r="B430" t="s">
        <v>1245</v>
      </c>
      <c r="C430">
        <v>531336</v>
      </c>
      <c r="D430" t="s">
        <v>568</v>
      </c>
      <c r="E430" t="s">
        <v>1246</v>
      </c>
    </row>
    <row r="431" spans="2:5">
      <c r="B431" t="s">
        <v>1247</v>
      </c>
      <c r="C431">
        <v>509009</v>
      </c>
      <c r="D431" t="s">
        <v>1248</v>
      </c>
      <c r="E431" t="s">
        <v>590</v>
      </c>
    </row>
    <row r="432" spans="2:5">
      <c r="B432" t="s">
        <v>1249</v>
      </c>
      <c r="C432">
        <v>522005</v>
      </c>
      <c r="D432" t="s">
        <v>568</v>
      </c>
      <c r="E432" t="s">
        <v>576</v>
      </c>
    </row>
    <row r="433" spans="2:5">
      <c r="B433" t="s">
        <v>1250</v>
      </c>
      <c r="C433">
        <v>539177</v>
      </c>
      <c r="D433" t="s">
        <v>568</v>
      </c>
      <c r="E433" t="s">
        <v>585</v>
      </c>
    </row>
    <row r="434" spans="2:5">
      <c r="B434" t="s">
        <v>1251</v>
      </c>
      <c r="C434">
        <v>531994</v>
      </c>
      <c r="D434" t="s">
        <v>568</v>
      </c>
      <c r="E434" t="s">
        <v>923</v>
      </c>
    </row>
    <row r="435" spans="2:5">
      <c r="B435" t="s">
        <v>1252</v>
      </c>
      <c r="C435">
        <v>531994</v>
      </c>
      <c r="D435" t="s">
        <v>568</v>
      </c>
      <c r="E435" t="s">
        <v>923</v>
      </c>
    </row>
    <row r="436" spans="2:5">
      <c r="B436" t="s">
        <v>1253</v>
      </c>
      <c r="C436">
        <v>532797</v>
      </c>
      <c r="D436" t="s">
        <v>1254</v>
      </c>
      <c r="E436" t="s">
        <v>923</v>
      </c>
    </row>
    <row r="437" spans="2:5">
      <c r="B437" t="s">
        <v>1255</v>
      </c>
      <c r="C437">
        <v>500029</v>
      </c>
      <c r="D437" t="s">
        <v>1256</v>
      </c>
      <c r="E437" t="s">
        <v>923</v>
      </c>
    </row>
    <row r="438" spans="2:5">
      <c r="B438" t="s">
        <v>1257</v>
      </c>
      <c r="C438">
        <v>500029</v>
      </c>
      <c r="D438" t="s">
        <v>1256</v>
      </c>
      <c r="E438" t="s">
        <v>923</v>
      </c>
    </row>
    <row r="439" spans="2:5">
      <c r="B439" t="s">
        <v>1258</v>
      </c>
      <c r="C439">
        <v>505036</v>
      </c>
      <c r="D439" t="s">
        <v>568</v>
      </c>
      <c r="E439" t="s">
        <v>923</v>
      </c>
    </row>
    <row r="440" spans="2:5">
      <c r="B440" t="s">
        <v>1259</v>
      </c>
      <c r="C440">
        <v>505010</v>
      </c>
      <c r="D440" t="s">
        <v>1260</v>
      </c>
      <c r="E440" t="s">
        <v>923</v>
      </c>
    </row>
    <row r="441" spans="2:5">
      <c r="B441" t="s">
        <v>1261</v>
      </c>
      <c r="C441">
        <v>520119</v>
      </c>
      <c r="D441" t="s">
        <v>1262</v>
      </c>
      <c r="E441" t="s">
        <v>923</v>
      </c>
    </row>
    <row r="442" spans="2:5">
      <c r="B442" t="s">
        <v>1263</v>
      </c>
      <c r="C442">
        <v>512277</v>
      </c>
      <c r="D442" t="s">
        <v>568</v>
      </c>
      <c r="E442" t="s">
        <v>889</v>
      </c>
    </row>
    <row r="443" spans="2:5">
      <c r="B443" t="s">
        <v>1264</v>
      </c>
      <c r="C443">
        <v>780004</v>
      </c>
      <c r="D443" t="s">
        <v>568</v>
      </c>
      <c r="E443" t="s">
        <v>659</v>
      </c>
    </row>
    <row r="444" spans="2:5">
      <c r="B444" t="s">
        <v>1265</v>
      </c>
      <c r="C444">
        <v>540649</v>
      </c>
      <c r="D444" t="s">
        <v>1266</v>
      </c>
      <c r="E444" t="s">
        <v>1267</v>
      </c>
    </row>
    <row r="445" spans="2:5">
      <c r="B445" t="s">
        <v>1268</v>
      </c>
      <c r="C445">
        <v>531310</v>
      </c>
      <c r="D445" t="s">
        <v>568</v>
      </c>
      <c r="E445" t="s">
        <v>551</v>
      </c>
    </row>
    <row r="446" spans="2:5">
      <c r="B446" t="s">
        <v>1269</v>
      </c>
      <c r="C446">
        <v>512149</v>
      </c>
      <c r="D446" t="s">
        <v>568</v>
      </c>
      <c r="E446" t="s">
        <v>661</v>
      </c>
    </row>
    <row r="447" spans="2:5">
      <c r="B447" t="s">
        <v>1270</v>
      </c>
      <c r="C447">
        <v>532406</v>
      </c>
      <c r="D447" t="s">
        <v>568</v>
      </c>
      <c r="E447" t="s">
        <v>714</v>
      </c>
    </row>
    <row r="448" spans="2:5">
      <c r="B448" t="s">
        <v>1271</v>
      </c>
      <c r="C448">
        <v>512573</v>
      </c>
      <c r="D448" t="s">
        <v>1272</v>
      </c>
      <c r="E448" t="s">
        <v>648</v>
      </c>
    </row>
    <row r="449" spans="2:5">
      <c r="B449" t="s">
        <v>1273</v>
      </c>
      <c r="C449">
        <v>540376</v>
      </c>
      <c r="D449" t="s">
        <v>1274</v>
      </c>
      <c r="E449" t="s">
        <v>737</v>
      </c>
    </row>
    <row r="450" spans="2:5">
      <c r="B450" t="s">
        <v>1275</v>
      </c>
      <c r="C450" t="s">
        <v>568</v>
      </c>
      <c r="D450" t="s">
        <v>1276</v>
      </c>
      <c r="E450" t="s">
        <v>579</v>
      </c>
    </row>
    <row r="451" spans="2:5">
      <c r="B451" t="s">
        <v>1277</v>
      </c>
      <c r="C451">
        <v>539288</v>
      </c>
      <c r="D451" t="s">
        <v>568</v>
      </c>
      <c r="E451" t="s">
        <v>728</v>
      </c>
    </row>
    <row r="452" spans="2:5">
      <c r="B452" t="s">
        <v>1278</v>
      </c>
      <c r="C452">
        <v>523896</v>
      </c>
      <c r="D452" t="s">
        <v>568</v>
      </c>
      <c r="E452" t="s">
        <v>590</v>
      </c>
    </row>
    <row r="453" spans="2:5">
      <c r="B453" t="s">
        <v>1279</v>
      </c>
      <c r="C453">
        <v>523896</v>
      </c>
      <c r="D453" t="s">
        <v>568</v>
      </c>
      <c r="E453" t="s">
        <v>590</v>
      </c>
    </row>
    <row r="454" spans="2:5">
      <c r="B454" t="s">
        <v>1280</v>
      </c>
      <c r="C454">
        <v>512109</v>
      </c>
      <c r="D454" t="s">
        <v>568</v>
      </c>
      <c r="E454" t="s">
        <v>590</v>
      </c>
    </row>
    <row r="455" spans="2:5">
      <c r="B455" t="s">
        <v>1281</v>
      </c>
      <c r="C455">
        <v>531541</v>
      </c>
      <c r="D455" t="s">
        <v>568</v>
      </c>
      <c r="E455" t="s">
        <v>616</v>
      </c>
    </row>
    <row r="456" spans="2:5">
      <c r="B456" t="s">
        <v>1282</v>
      </c>
      <c r="C456" t="s">
        <v>568</v>
      </c>
      <c r="D456" t="s">
        <v>1283</v>
      </c>
      <c r="E456" t="s">
        <v>579</v>
      </c>
    </row>
    <row r="457" spans="2:5">
      <c r="B457" t="s">
        <v>1284</v>
      </c>
      <c r="C457">
        <v>511589</v>
      </c>
      <c r="D457" t="s">
        <v>568</v>
      </c>
      <c r="E457" t="s">
        <v>585</v>
      </c>
    </row>
    <row r="458" spans="2:5">
      <c r="B458" t="s">
        <v>1285</v>
      </c>
      <c r="C458" t="s">
        <v>568</v>
      </c>
      <c r="D458" t="s">
        <v>1286</v>
      </c>
      <c r="E458" t="s">
        <v>579</v>
      </c>
    </row>
    <row r="459" spans="2:5">
      <c r="B459" t="s">
        <v>1287</v>
      </c>
      <c r="C459">
        <v>519105</v>
      </c>
      <c r="D459" t="s">
        <v>1288</v>
      </c>
      <c r="E459" t="s">
        <v>766</v>
      </c>
    </row>
    <row r="460" spans="2:5">
      <c r="B460" t="s">
        <v>1289</v>
      </c>
      <c r="C460">
        <v>504390</v>
      </c>
      <c r="D460" t="s">
        <v>568</v>
      </c>
      <c r="E460" t="s">
        <v>551</v>
      </c>
    </row>
    <row r="461" spans="2:5">
      <c r="B461" t="s">
        <v>1290</v>
      </c>
      <c r="C461">
        <v>513642</v>
      </c>
      <c r="D461" t="s">
        <v>568</v>
      </c>
      <c r="E461" t="s">
        <v>688</v>
      </c>
    </row>
    <row r="462" spans="2:5">
      <c r="B462" t="s">
        <v>1291</v>
      </c>
      <c r="C462">
        <v>532215</v>
      </c>
      <c r="D462" t="s">
        <v>1292</v>
      </c>
      <c r="E462" t="s">
        <v>886</v>
      </c>
    </row>
    <row r="463" spans="2:5">
      <c r="B463" t="s">
        <v>1293</v>
      </c>
      <c r="C463">
        <v>532395</v>
      </c>
      <c r="D463" t="s">
        <v>1294</v>
      </c>
      <c r="E463" t="s">
        <v>898</v>
      </c>
    </row>
    <row r="464" spans="2:5">
      <c r="B464" t="s">
        <v>1295</v>
      </c>
      <c r="C464">
        <v>542285</v>
      </c>
      <c r="D464" t="s">
        <v>1296</v>
      </c>
      <c r="E464" t="s">
        <v>583</v>
      </c>
    </row>
    <row r="465" spans="2:5">
      <c r="B465" t="s">
        <v>1297</v>
      </c>
      <c r="C465">
        <v>505506</v>
      </c>
      <c r="D465" t="s">
        <v>568</v>
      </c>
      <c r="E465" t="s">
        <v>661</v>
      </c>
    </row>
    <row r="466" spans="2:5">
      <c r="B466" t="s">
        <v>1298</v>
      </c>
      <c r="C466">
        <v>523850</v>
      </c>
      <c r="D466" t="s">
        <v>568</v>
      </c>
      <c r="E466" t="s">
        <v>576</v>
      </c>
    </row>
    <row r="467" spans="2:5">
      <c r="B467" t="s">
        <v>1299</v>
      </c>
      <c r="C467">
        <v>523168</v>
      </c>
      <c r="D467" t="s">
        <v>568</v>
      </c>
      <c r="E467" t="s">
        <v>782</v>
      </c>
    </row>
    <row r="468" spans="2:5">
      <c r="B468" t="s">
        <v>1300</v>
      </c>
      <c r="C468">
        <v>508933</v>
      </c>
      <c r="D468" t="s">
        <v>1301</v>
      </c>
      <c r="E468" t="s">
        <v>583</v>
      </c>
    </row>
    <row r="469" spans="2:5">
      <c r="B469" t="s">
        <v>1302</v>
      </c>
      <c r="C469">
        <v>512063</v>
      </c>
      <c r="D469" t="s">
        <v>568</v>
      </c>
      <c r="E469" t="s">
        <v>590</v>
      </c>
    </row>
    <row r="470" spans="2:5">
      <c r="B470" t="s">
        <v>1303</v>
      </c>
      <c r="C470">
        <v>536965</v>
      </c>
      <c r="D470" t="s">
        <v>568</v>
      </c>
      <c r="E470" t="s">
        <v>585</v>
      </c>
    </row>
    <row r="471" spans="2:5">
      <c r="B471" t="s">
        <v>1304</v>
      </c>
      <c r="C471">
        <v>508136</v>
      </c>
      <c r="D471" t="s">
        <v>568</v>
      </c>
      <c r="E471" t="s">
        <v>975</v>
      </c>
    </row>
    <row r="472" spans="2:5">
      <c r="B472" t="s">
        <v>1305</v>
      </c>
      <c r="C472">
        <v>532507</v>
      </c>
      <c r="D472" t="s">
        <v>1306</v>
      </c>
      <c r="E472" t="s">
        <v>1307</v>
      </c>
    </row>
    <row r="473" spans="2:5">
      <c r="B473" t="s">
        <v>1308</v>
      </c>
      <c r="C473">
        <v>537766</v>
      </c>
      <c r="D473" t="s">
        <v>568</v>
      </c>
      <c r="E473" t="s">
        <v>866</v>
      </c>
    </row>
    <row r="474" spans="2:5">
      <c r="B474" t="s">
        <v>1309</v>
      </c>
      <c r="C474">
        <v>532719</v>
      </c>
      <c r="D474" t="s">
        <v>1310</v>
      </c>
      <c r="E474" t="s">
        <v>654</v>
      </c>
    </row>
    <row r="475" spans="2:5">
      <c r="B475" t="s">
        <v>1311</v>
      </c>
      <c r="C475">
        <v>523019</v>
      </c>
      <c r="D475" t="s">
        <v>568</v>
      </c>
      <c r="E475" t="s">
        <v>551</v>
      </c>
    </row>
    <row r="476" spans="2:5">
      <c r="B476" t="s">
        <v>1312</v>
      </c>
      <c r="C476">
        <v>523186</v>
      </c>
      <c r="D476" t="s">
        <v>568</v>
      </c>
      <c r="E476" t="s">
        <v>562</v>
      </c>
    </row>
    <row r="477" spans="2:5">
      <c r="B477" t="s">
        <v>1313</v>
      </c>
      <c r="C477">
        <v>523186</v>
      </c>
      <c r="D477" t="s">
        <v>568</v>
      </c>
      <c r="E477" t="s">
        <v>562</v>
      </c>
    </row>
    <row r="478" spans="2:5">
      <c r="B478" t="s">
        <v>1314</v>
      </c>
      <c r="C478" t="s">
        <v>568</v>
      </c>
      <c r="D478" t="s">
        <v>1315</v>
      </c>
      <c r="E478" t="s">
        <v>579</v>
      </c>
    </row>
    <row r="479" spans="2:5">
      <c r="B479" t="s">
        <v>1316</v>
      </c>
      <c r="C479">
        <v>542206</v>
      </c>
      <c r="D479" t="s">
        <v>1317</v>
      </c>
      <c r="E479" t="s">
        <v>934</v>
      </c>
    </row>
    <row r="480" spans="2:5">
      <c r="B480" t="s">
        <v>1318</v>
      </c>
      <c r="C480">
        <v>531268</v>
      </c>
      <c r="D480" t="s">
        <v>568</v>
      </c>
      <c r="E480" t="s">
        <v>661</v>
      </c>
    </row>
    <row r="481" spans="2:5">
      <c r="B481" t="s">
        <v>1319</v>
      </c>
      <c r="C481">
        <v>532380</v>
      </c>
      <c r="D481" t="s">
        <v>568</v>
      </c>
      <c r="E481" t="s">
        <v>571</v>
      </c>
    </row>
    <row r="482" spans="2:5">
      <c r="B482" t="s">
        <v>1320</v>
      </c>
      <c r="C482">
        <v>524516</v>
      </c>
      <c r="D482" t="s">
        <v>568</v>
      </c>
      <c r="E482" t="s">
        <v>606</v>
      </c>
    </row>
    <row r="483" spans="2:5">
      <c r="B483" t="s">
        <v>1321</v>
      </c>
      <c r="C483">
        <v>532989</v>
      </c>
      <c r="D483" t="s">
        <v>1322</v>
      </c>
      <c r="E483" t="s">
        <v>606</v>
      </c>
    </row>
    <row r="484" spans="2:5">
      <c r="B484" t="s">
        <v>1323</v>
      </c>
      <c r="C484">
        <v>530197</v>
      </c>
      <c r="D484" t="s">
        <v>568</v>
      </c>
      <c r="E484" t="s">
        <v>728</v>
      </c>
    </row>
    <row r="485" spans="2:5">
      <c r="B485" t="s">
        <v>1324</v>
      </c>
      <c r="C485">
        <v>511724</v>
      </c>
      <c r="D485" t="s">
        <v>568</v>
      </c>
      <c r="E485" t="s">
        <v>585</v>
      </c>
    </row>
    <row r="486" spans="2:5">
      <c r="B486" t="s">
        <v>1325</v>
      </c>
      <c r="C486">
        <v>532977</v>
      </c>
      <c r="D486" t="s">
        <v>1326</v>
      </c>
      <c r="E486" t="s">
        <v>1226</v>
      </c>
    </row>
    <row r="487" spans="2:5">
      <c r="B487" t="s">
        <v>1327</v>
      </c>
      <c r="C487" t="s">
        <v>568</v>
      </c>
      <c r="D487" t="s">
        <v>1328</v>
      </c>
      <c r="E487" t="s">
        <v>750</v>
      </c>
    </row>
    <row r="488" spans="2:5">
      <c r="B488" t="s">
        <v>1329</v>
      </c>
      <c r="C488">
        <v>533229</v>
      </c>
      <c r="D488" t="s">
        <v>1330</v>
      </c>
      <c r="E488" t="s">
        <v>750</v>
      </c>
    </row>
    <row r="489" spans="2:5">
      <c r="B489" t="s">
        <v>1331</v>
      </c>
      <c r="C489">
        <v>500031</v>
      </c>
      <c r="D489" t="s">
        <v>1332</v>
      </c>
      <c r="E489" t="s">
        <v>1333</v>
      </c>
    </row>
    <row r="490" spans="2:5">
      <c r="B490" t="s">
        <v>1334</v>
      </c>
      <c r="C490">
        <v>500034</v>
      </c>
      <c r="D490" t="s">
        <v>1335</v>
      </c>
      <c r="E490" t="s">
        <v>585</v>
      </c>
    </row>
    <row r="491" spans="2:5">
      <c r="B491" t="s">
        <v>1336</v>
      </c>
      <c r="C491">
        <v>532978</v>
      </c>
      <c r="D491" t="s">
        <v>1337</v>
      </c>
      <c r="E491" t="s">
        <v>734</v>
      </c>
    </row>
    <row r="492" spans="2:5">
      <c r="B492" t="s">
        <v>1338</v>
      </c>
      <c r="C492">
        <v>512261</v>
      </c>
      <c r="D492" t="s">
        <v>568</v>
      </c>
      <c r="E492" t="s">
        <v>590</v>
      </c>
    </row>
    <row r="493" spans="2:5">
      <c r="B493" t="s">
        <v>1339</v>
      </c>
      <c r="C493">
        <v>539872</v>
      </c>
      <c r="D493" t="s">
        <v>568</v>
      </c>
      <c r="E493" t="s">
        <v>606</v>
      </c>
    </row>
    <row r="494" spans="2:5">
      <c r="B494" t="s">
        <v>1340</v>
      </c>
      <c r="C494">
        <v>500032</v>
      </c>
      <c r="D494" t="s">
        <v>1341</v>
      </c>
      <c r="E494" t="s">
        <v>1267</v>
      </c>
    </row>
    <row r="495" spans="2:5">
      <c r="B495" t="s">
        <v>1342</v>
      </c>
      <c r="C495">
        <v>500490</v>
      </c>
      <c r="D495" t="s">
        <v>1343</v>
      </c>
      <c r="E495" t="s">
        <v>734</v>
      </c>
    </row>
    <row r="496" spans="2:5">
      <c r="B496" t="s">
        <v>1344</v>
      </c>
      <c r="C496">
        <v>507944</v>
      </c>
      <c r="D496" t="s">
        <v>568</v>
      </c>
      <c r="E496" t="s">
        <v>576</v>
      </c>
    </row>
    <row r="497" spans="2:5">
      <c r="B497" t="s">
        <v>1345</v>
      </c>
      <c r="C497">
        <v>511139</v>
      </c>
      <c r="D497" t="s">
        <v>568</v>
      </c>
      <c r="E497" t="s">
        <v>989</v>
      </c>
    </row>
    <row r="498" spans="2:5">
      <c r="B498" t="s">
        <v>1346</v>
      </c>
      <c r="C498">
        <v>524824</v>
      </c>
      <c r="D498" t="s">
        <v>1347</v>
      </c>
      <c r="E498" t="s">
        <v>606</v>
      </c>
    </row>
    <row r="499" spans="2:5">
      <c r="B499" t="s">
        <v>1348</v>
      </c>
      <c r="C499">
        <v>530999</v>
      </c>
      <c r="D499" t="s">
        <v>1349</v>
      </c>
      <c r="E499" t="s">
        <v>616</v>
      </c>
    </row>
    <row r="500" spans="2:5">
      <c r="B500" t="s">
        <v>1350</v>
      </c>
      <c r="C500">
        <v>532382</v>
      </c>
      <c r="D500" t="s">
        <v>1351</v>
      </c>
      <c r="E500" t="s">
        <v>1307</v>
      </c>
    </row>
    <row r="501" spans="2:5">
      <c r="B501" t="s">
        <v>1352</v>
      </c>
      <c r="C501">
        <v>513142</v>
      </c>
      <c r="D501" t="s">
        <v>568</v>
      </c>
      <c r="E501" t="s">
        <v>600</v>
      </c>
    </row>
    <row r="502" spans="2:5">
      <c r="B502" t="s">
        <v>1353</v>
      </c>
      <c r="C502" t="s">
        <v>568</v>
      </c>
      <c r="D502" t="s">
        <v>1354</v>
      </c>
      <c r="E502" t="s">
        <v>1355</v>
      </c>
    </row>
    <row r="503" spans="2:5">
      <c r="B503" t="s">
        <v>1356</v>
      </c>
      <c r="C503">
        <v>539834</v>
      </c>
      <c r="D503" t="s">
        <v>568</v>
      </c>
      <c r="E503" t="s">
        <v>590</v>
      </c>
    </row>
    <row r="504" spans="2:5">
      <c r="B504" t="s">
        <v>1357</v>
      </c>
      <c r="C504">
        <v>502355</v>
      </c>
      <c r="D504" t="s">
        <v>1358</v>
      </c>
      <c r="E504" t="s">
        <v>1048</v>
      </c>
    </row>
    <row r="505" spans="2:5">
      <c r="B505" t="s">
        <v>1359</v>
      </c>
      <c r="C505">
        <v>539251</v>
      </c>
      <c r="D505" t="s">
        <v>1360</v>
      </c>
      <c r="E505" t="s">
        <v>763</v>
      </c>
    </row>
    <row r="506" spans="2:5">
      <c r="B506" t="s">
        <v>1361</v>
      </c>
      <c r="C506">
        <v>500102</v>
      </c>
      <c r="D506" t="s">
        <v>1362</v>
      </c>
      <c r="E506" t="s">
        <v>562</v>
      </c>
    </row>
    <row r="507" spans="2:5">
      <c r="B507" t="s">
        <v>1363</v>
      </c>
      <c r="C507">
        <v>523319</v>
      </c>
      <c r="D507" t="s">
        <v>1364</v>
      </c>
      <c r="E507" t="s">
        <v>557</v>
      </c>
    </row>
    <row r="508" spans="2:5">
      <c r="B508" t="s">
        <v>1365</v>
      </c>
      <c r="C508">
        <v>532485</v>
      </c>
      <c r="D508" t="s">
        <v>568</v>
      </c>
      <c r="E508" t="s">
        <v>585</v>
      </c>
    </row>
    <row r="509" spans="2:5">
      <c r="B509" t="s">
        <v>1366</v>
      </c>
      <c r="C509">
        <v>500038</v>
      </c>
      <c r="D509" t="s">
        <v>1367</v>
      </c>
      <c r="E509" t="s">
        <v>1267</v>
      </c>
    </row>
    <row r="510" spans="2:5">
      <c r="B510" t="s">
        <v>1368</v>
      </c>
      <c r="C510">
        <v>520127</v>
      </c>
      <c r="D510" t="s">
        <v>568</v>
      </c>
      <c r="E510" t="s">
        <v>640</v>
      </c>
    </row>
    <row r="511" spans="2:5">
      <c r="B511" t="s">
        <v>1369</v>
      </c>
      <c r="C511">
        <v>519295</v>
      </c>
      <c r="D511" t="s">
        <v>568</v>
      </c>
      <c r="E511" t="s">
        <v>628</v>
      </c>
    </row>
    <row r="512" spans="2:5">
      <c r="B512" t="s">
        <v>1370</v>
      </c>
      <c r="C512">
        <v>531591</v>
      </c>
      <c r="D512" t="s">
        <v>568</v>
      </c>
      <c r="E512" t="s">
        <v>585</v>
      </c>
    </row>
    <row r="513" spans="2:5">
      <c r="B513" t="s">
        <v>1371</v>
      </c>
      <c r="C513">
        <v>526849</v>
      </c>
      <c r="D513" t="s">
        <v>1372</v>
      </c>
      <c r="E513" t="s">
        <v>682</v>
      </c>
    </row>
    <row r="514" spans="2:5">
      <c r="B514" t="s">
        <v>1373</v>
      </c>
      <c r="C514">
        <v>509053</v>
      </c>
      <c r="D514" t="s">
        <v>568</v>
      </c>
      <c r="E514" t="s">
        <v>989</v>
      </c>
    </row>
    <row r="515" spans="2:5">
      <c r="B515" t="s">
        <v>1374</v>
      </c>
      <c r="C515">
        <v>500039</v>
      </c>
      <c r="D515" t="s">
        <v>1375</v>
      </c>
      <c r="E515" t="s">
        <v>923</v>
      </c>
    </row>
    <row r="516" spans="2:5">
      <c r="B516" t="s">
        <v>1376</v>
      </c>
      <c r="C516">
        <v>541153</v>
      </c>
      <c r="D516" t="s">
        <v>1377</v>
      </c>
      <c r="E516" t="s">
        <v>886</v>
      </c>
    </row>
    <row r="517" spans="2:5">
      <c r="B517" t="s">
        <v>1378</v>
      </c>
      <c r="C517">
        <v>532946</v>
      </c>
      <c r="D517" t="s">
        <v>1379</v>
      </c>
      <c r="E517" t="s">
        <v>682</v>
      </c>
    </row>
    <row r="518" spans="2:5">
      <c r="B518" t="s">
        <v>1380</v>
      </c>
      <c r="C518">
        <v>539120</v>
      </c>
      <c r="D518" t="s">
        <v>568</v>
      </c>
      <c r="E518" t="s">
        <v>805</v>
      </c>
    </row>
    <row r="519" spans="2:5">
      <c r="B519" t="s">
        <v>1381</v>
      </c>
      <c r="C519">
        <v>532134</v>
      </c>
      <c r="D519" t="s">
        <v>1382</v>
      </c>
      <c r="E519" t="s">
        <v>886</v>
      </c>
    </row>
    <row r="520" spans="2:5">
      <c r="B520" t="s">
        <v>1383</v>
      </c>
      <c r="C520">
        <v>532149</v>
      </c>
      <c r="D520" t="s">
        <v>1384</v>
      </c>
      <c r="E520" t="s">
        <v>886</v>
      </c>
    </row>
    <row r="521" spans="2:5">
      <c r="B521" t="s">
        <v>1385</v>
      </c>
      <c r="C521">
        <v>532525</v>
      </c>
      <c r="D521" t="s">
        <v>1386</v>
      </c>
      <c r="E521" t="s">
        <v>886</v>
      </c>
    </row>
    <row r="522" spans="2:5">
      <c r="B522" t="s">
        <v>1387</v>
      </c>
      <c r="C522" t="s">
        <v>568</v>
      </c>
      <c r="D522" t="s">
        <v>1388</v>
      </c>
      <c r="E522" t="s">
        <v>579</v>
      </c>
    </row>
    <row r="523" spans="2:5">
      <c r="B523" t="s">
        <v>1389</v>
      </c>
      <c r="C523">
        <v>532674</v>
      </c>
      <c r="D523" t="s">
        <v>1390</v>
      </c>
      <c r="E523" t="s">
        <v>583</v>
      </c>
    </row>
    <row r="524" spans="2:5">
      <c r="B524" t="s">
        <v>1391</v>
      </c>
      <c r="C524">
        <v>500041</v>
      </c>
      <c r="D524" t="s">
        <v>1392</v>
      </c>
      <c r="E524" t="s">
        <v>1267</v>
      </c>
    </row>
    <row r="525" spans="2:5">
      <c r="B525" t="s">
        <v>1393</v>
      </c>
      <c r="C525" t="s">
        <v>568</v>
      </c>
      <c r="D525" t="s">
        <v>1394</v>
      </c>
      <c r="E525" t="s">
        <v>579</v>
      </c>
    </row>
    <row r="526" spans="2:5">
      <c r="B526" t="s">
        <v>1395</v>
      </c>
      <c r="C526">
        <v>538546</v>
      </c>
      <c r="D526" t="s">
        <v>568</v>
      </c>
      <c r="E526" t="s">
        <v>891</v>
      </c>
    </row>
    <row r="527" spans="2:5">
      <c r="B527" t="s">
        <v>1396</v>
      </c>
      <c r="C527">
        <v>519353</v>
      </c>
      <c r="D527" t="s">
        <v>568</v>
      </c>
      <c r="E527" t="s">
        <v>975</v>
      </c>
    </row>
    <row r="528" spans="2:5">
      <c r="B528" t="s">
        <v>1397</v>
      </c>
      <c r="C528">
        <v>503722</v>
      </c>
      <c r="D528" t="s">
        <v>1398</v>
      </c>
      <c r="E528" t="s">
        <v>583</v>
      </c>
    </row>
    <row r="529" spans="2:5">
      <c r="B529" t="s">
        <v>1399</v>
      </c>
      <c r="C529">
        <v>532916</v>
      </c>
      <c r="D529" t="s">
        <v>1400</v>
      </c>
      <c r="E529" t="s">
        <v>581</v>
      </c>
    </row>
    <row r="530" spans="2:5">
      <c r="B530" t="s">
        <v>1401</v>
      </c>
      <c r="C530">
        <v>513502</v>
      </c>
      <c r="D530" t="s">
        <v>568</v>
      </c>
      <c r="E530" t="s">
        <v>642</v>
      </c>
    </row>
    <row r="531" spans="2:5">
      <c r="B531" t="s">
        <v>1402</v>
      </c>
      <c r="C531">
        <v>532336</v>
      </c>
      <c r="D531" t="s">
        <v>568</v>
      </c>
      <c r="E531" t="s">
        <v>661</v>
      </c>
    </row>
    <row r="532" spans="2:5">
      <c r="B532" t="s">
        <v>1403</v>
      </c>
      <c r="C532">
        <v>532694</v>
      </c>
      <c r="D532" t="s">
        <v>1404</v>
      </c>
      <c r="E532" t="s">
        <v>989</v>
      </c>
    </row>
    <row r="533" spans="2:5">
      <c r="B533" t="s">
        <v>1405</v>
      </c>
      <c r="C533">
        <v>532694</v>
      </c>
      <c r="D533" t="s">
        <v>1404</v>
      </c>
      <c r="E533" t="s">
        <v>989</v>
      </c>
    </row>
    <row r="534" spans="2:5">
      <c r="B534" t="s">
        <v>1406</v>
      </c>
      <c r="C534">
        <v>524687</v>
      </c>
      <c r="D534" t="s">
        <v>568</v>
      </c>
      <c r="E534" t="s">
        <v>1076</v>
      </c>
    </row>
    <row r="535" spans="2:5">
      <c r="B535" t="s">
        <v>1407</v>
      </c>
      <c r="C535">
        <v>524687</v>
      </c>
      <c r="D535" t="s">
        <v>568</v>
      </c>
      <c r="E535" t="s">
        <v>1076</v>
      </c>
    </row>
    <row r="536" spans="2:5">
      <c r="B536" t="s">
        <v>1408</v>
      </c>
      <c r="C536">
        <v>500042</v>
      </c>
      <c r="D536" t="s">
        <v>1409</v>
      </c>
      <c r="E536" t="s">
        <v>728</v>
      </c>
    </row>
    <row r="537" spans="2:5">
      <c r="B537" t="s">
        <v>1410</v>
      </c>
      <c r="C537">
        <v>500042</v>
      </c>
      <c r="D537" t="s">
        <v>1409</v>
      </c>
      <c r="E537" t="s">
        <v>728</v>
      </c>
    </row>
    <row r="538" spans="2:5">
      <c r="B538" t="s">
        <v>1411</v>
      </c>
      <c r="C538">
        <v>500043</v>
      </c>
      <c r="D538" t="s">
        <v>1412</v>
      </c>
      <c r="E538" t="s">
        <v>994</v>
      </c>
    </row>
    <row r="539" spans="2:5">
      <c r="B539" t="s">
        <v>1413</v>
      </c>
      <c r="C539">
        <v>500043</v>
      </c>
      <c r="D539" t="s">
        <v>1414</v>
      </c>
      <c r="E539" t="s">
        <v>994</v>
      </c>
    </row>
    <row r="540" spans="2:5">
      <c r="B540" t="s">
        <v>1415</v>
      </c>
      <c r="C540">
        <v>522004</v>
      </c>
      <c r="D540" t="s">
        <v>568</v>
      </c>
      <c r="E540" t="s">
        <v>576</v>
      </c>
    </row>
    <row r="541" spans="2:5">
      <c r="B541" t="s">
        <v>1416</v>
      </c>
      <c r="C541">
        <v>506285</v>
      </c>
      <c r="D541" t="s">
        <v>1417</v>
      </c>
      <c r="E541" t="s">
        <v>712</v>
      </c>
    </row>
    <row r="542" spans="2:5">
      <c r="B542" t="s">
        <v>1418</v>
      </c>
      <c r="C542">
        <v>539946</v>
      </c>
      <c r="D542" t="s">
        <v>568</v>
      </c>
      <c r="E542" t="s">
        <v>585</v>
      </c>
    </row>
    <row r="543" spans="2:5">
      <c r="B543" t="s">
        <v>1419</v>
      </c>
      <c r="C543">
        <v>517246</v>
      </c>
      <c r="D543" t="s">
        <v>568</v>
      </c>
      <c r="E543" t="s">
        <v>1110</v>
      </c>
    </row>
    <row r="544" spans="2:5">
      <c r="B544" t="s">
        <v>1420</v>
      </c>
      <c r="C544">
        <v>517246</v>
      </c>
      <c r="D544" t="s">
        <v>568</v>
      </c>
      <c r="E544" t="s">
        <v>1110</v>
      </c>
    </row>
    <row r="545" spans="2:5">
      <c r="B545" t="s">
        <v>1421</v>
      </c>
      <c r="C545">
        <v>539621</v>
      </c>
      <c r="D545" t="s">
        <v>568</v>
      </c>
      <c r="E545" t="s">
        <v>585</v>
      </c>
    </row>
    <row r="546" spans="2:5">
      <c r="B546" t="s">
        <v>1422</v>
      </c>
      <c r="C546">
        <v>524332</v>
      </c>
      <c r="D546" t="s">
        <v>568</v>
      </c>
      <c r="E546" t="s">
        <v>817</v>
      </c>
    </row>
    <row r="547" spans="2:5">
      <c r="B547" t="s">
        <v>1423</v>
      </c>
      <c r="C547">
        <v>542057</v>
      </c>
      <c r="D547" t="s">
        <v>568</v>
      </c>
      <c r="E547" t="s">
        <v>966</v>
      </c>
    </row>
    <row r="548" spans="2:5">
      <c r="B548" t="s">
        <v>1424</v>
      </c>
      <c r="C548">
        <v>524828</v>
      </c>
      <c r="D548" t="s">
        <v>568</v>
      </c>
      <c r="E548" t="s">
        <v>606</v>
      </c>
    </row>
    <row r="549" spans="2:5">
      <c r="B549" t="s">
        <v>1425</v>
      </c>
      <c r="C549">
        <v>539447</v>
      </c>
      <c r="D549" t="s">
        <v>1426</v>
      </c>
      <c r="E549" t="s">
        <v>763</v>
      </c>
    </row>
    <row r="550" spans="2:5">
      <c r="B550" t="s">
        <v>1427</v>
      </c>
      <c r="C550">
        <v>533270</v>
      </c>
      <c r="D550" t="s">
        <v>1428</v>
      </c>
      <c r="E550" t="s">
        <v>891</v>
      </c>
    </row>
    <row r="551" spans="2:5">
      <c r="B551" t="s">
        <v>1429</v>
      </c>
      <c r="C551">
        <v>539546</v>
      </c>
      <c r="D551" t="s">
        <v>568</v>
      </c>
      <c r="E551" t="s">
        <v>590</v>
      </c>
    </row>
    <row r="552" spans="2:5">
      <c r="B552" t="s">
        <v>1430</v>
      </c>
      <c r="C552">
        <v>539018</v>
      </c>
      <c r="D552" t="s">
        <v>568</v>
      </c>
      <c r="E552" t="s">
        <v>600</v>
      </c>
    </row>
    <row r="553" spans="2:5">
      <c r="B553" t="s">
        <v>1431</v>
      </c>
      <c r="C553">
        <v>532645</v>
      </c>
      <c r="D553" t="s">
        <v>568</v>
      </c>
      <c r="E553" t="s">
        <v>590</v>
      </c>
    </row>
    <row r="554" spans="2:5">
      <c r="B554" t="s">
        <v>1432</v>
      </c>
      <c r="C554">
        <v>539399</v>
      </c>
      <c r="D554" t="s">
        <v>568</v>
      </c>
      <c r="E554" t="s">
        <v>583</v>
      </c>
    </row>
    <row r="555" spans="2:5">
      <c r="B555" t="s">
        <v>1433</v>
      </c>
      <c r="C555">
        <v>522650</v>
      </c>
      <c r="D555" t="s">
        <v>568</v>
      </c>
      <c r="E555" t="s">
        <v>753</v>
      </c>
    </row>
    <row r="556" spans="2:5">
      <c r="B556" t="s">
        <v>1434</v>
      </c>
      <c r="C556">
        <v>500048</v>
      </c>
      <c r="D556" t="s">
        <v>1435</v>
      </c>
      <c r="E556" t="s">
        <v>646</v>
      </c>
    </row>
    <row r="557" spans="2:5">
      <c r="B557" t="s">
        <v>1436</v>
      </c>
      <c r="C557">
        <v>541178</v>
      </c>
      <c r="D557" t="s">
        <v>568</v>
      </c>
      <c r="E557" t="s">
        <v>753</v>
      </c>
    </row>
    <row r="558" spans="2:5">
      <c r="B558" t="s">
        <v>1437</v>
      </c>
      <c r="C558">
        <v>509438</v>
      </c>
      <c r="D558" t="s">
        <v>568</v>
      </c>
      <c r="E558" t="s">
        <v>769</v>
      </c>
    </row>
    <row r="559" spans="2:5">
      <c r="B559" t="s">
        <v>1438</v>
      </c>
      <c r="C559">
        <v>533095</v>
      </c>
      <c r="D559" t="s">
        <v>568</v>
      </c>
      <c r="E559" t="s">
        <v>585</v>
      </c>
    </row>
    <row r="560" spans="2:5">
      <c r="B560" t="s">
        <v>1439</v>
      </c>
      <c r="C560">
        <v>512404</v>
      </c>
      <c r="D560" t="s">
        <v>568</v>
      </c>
      <c r="E560" t="s">
        <v>600</v>
      </c>
    </row>
    <row r="561" spans="2:5">
      <c r="B561" t="s">
        <v>1440</v>
      </c>
      <c r="C561">
        <v>532230</v>
      </c>
      <c r="D561" t="s">
        <v>568</v>
      </c>
      <c r="E561" t="s">
        <v>583</v>
      </c>
    </row>
    <row r="562" spans="2:5">
      <c r="B562" t="s">
        <v>1441</v>
      </c>
      <c r="C562">
        <v>512195</v>
      </c>
      <c r="D562" t="s">
        <v>568</v>
      </c>
      <c r="E562" t="s">
        <v>989</v>
      </c>
    </row>
    <row r="563" spans="2:5">
      <c r="B563" t="s">
        <v>1442</v>
      </c>
      <c r="C563">
        <v>509480</v>
      </c>
      <c r="D563" t="s">
        <v>1443</v>
      </c>
      <c r="E563" t="s">
        <v>845</v>
      </c>
    </row>
    <row r="564" spans="2:5">
      <c r="B564" t="s">
        <v>1444</v>
      </c>
      <c r="C564">
        <v>531340</v>
      </c>
      <c r="D564" t="s">
        <v>568</v>
      </c>
      <c r="E564" t="s">
        <v>551</v>
      </c>
    </row>
    <row r="565" spans="2:5">
      <c r="B565" t="s">
        <v>1445</v>
      </c>
      <c r="C565">
        <v>524606</v>
      </c>
      <c r="D565" t="s">
        <v>568</v>
      </c>
      <c r="E565" t="s">
        <v>606</v>
      </c>
    </row>
    <row r="566" spans="2:5">
      <c r="B566" t="s">
        <v>1446</v>
      </c>
      <c r="C566">
        <v>531582</v>
      </c>
      <c r="D566" t="s">
        <v>568</v>
      </c>
      <c r="E566" t="s">
        <v>585</v>
      </c>
    </row>
    <row r="567" spans="2:5">
      <c r="B567" t="s">
        <v>1447</v>
      </c>
      <c r="C567">
        <v>508664</v>
      </c>
      <c r="D567" t="s">
        <v>568</v>
      </c>
      <c r="E567" t="s">
        <v>769</v>
      </c>
    </row>
    <row r="568" spans="2:5">
      <c r="B568" t="s">
        <v>1448</v>
      </c>
      <c r="C568" t="s">
        <v>568</v>
      </c>
      <c r="D568" t="s">
        <v>1449</v>
      </c>
      <c r="E568" t="s">
        <v>579</v>
      </c>
    </row>
    <row r="569" spans="2:5">
      <c r="B569" t="s">
        <v>1450</v>
      </c>
      <c r="C569">
        <v>512477</v>
      </c>
      <c r="D569" t="s">
        <v>568</v>
      </c>
      <c r="E569" t="s">
        <v>583</v>
      </c>
    </row>
    <row r="570" spans="2:5">
      <c r="B570" t="s">
        <v>1451</v>
      </c>
      <c r="C570">
        <v>512477</v>
      </c>
      <c r="D570" t="s">
        <v>568</v>
      </c>
      <c r="E570" t="s">
        <v>583</v>
      </c>
    </row>
    <row r="571" spans="2:5">
      <c r="B571" t="s">
        <v>1452</v>
      </c>
      <c r="C571">
        <v>533303</v>
      </c>
      <c r="D571" t="s">
        <v>1453</v>
      </c>
      <c r="E571" t="s">
        <v>734</v>
      </c>
    </row>
    <row r="572" spans="2:5">
      <c r="B572" t="s">
        <v>1454</v>
      </c>
      <c r="C572">
        <v>532430</v>
      </c>
      <c r="D572" t="s">
        <v>1455</v>
      </c>
      <c r="E572" t="s">
        <v>707</v>
      </c>
    </row>
    <row r="573" spans="2:5">
      <c r="B573" t="s">
        <v>1456</v>
      </c>
      <c r="C573">
        <v>539662</v>
      </c>
      <c r="D573" t="s">
        <v>568</v>
      </c>
      <c r="E573" t="s">
        <v>585</v>
      </c>
    </row>
    <row r="574" spans="2:5">
      <c r="B574" t="s">
        <v>1457</v>
      </c>
      <c r="C574">
        <v>511664</v>
      </c>
      <c r="D574" t="s">
        <v>568</v>
      </c>
      <c r="E574" t="s">
        <v>571</v>
      </c>
    </row>
    <row r="575" spans="2:5">
      <c r="B575" t="s">
        <v>1458</v>
      </c>
      <c r="C575">
        <v>532930</v>
      </c>
      <c r="D575" t="s">
        <v>1459</v>
      </c>
      <c r="E575" t="s">
        <v>611</v>
      </c>
    </row>
    <row r="576" spans="2:5">
      <c r="B576" t="s">
        <v>1460</v>
      </c>
      <c r="C576">
        <v>530803</v>
      </c>
      <c r="D576" t="s">
        <v>1461</v>
      </c>
      <c r="E576" t="s">
        <v>616</v>
      </c>
    </row>
    <row r="577" spans="2:5">
      <c r="B577" t="s">
        <v>1462</v>
      </c>
      <c r="C577">
        <v>531719</v>
      </c>
      <c r="D577" t="s">
        <v>568</v>
      </c>
      <c r="E577" t="s">
        <v>712</v>
      </c>
    </row>
    <row r="578" spans="2:5">
      <c r="B578" t="s">
        <v>1463</v>
      </c>
      <c r="C578">
        <v>504646</v>
      </c>
      <c r="D578" t="s">
        <v>568</v>
      </c>
      <c r="E578" t="s">
        <v>923</v>
      </c>
    </row>
    <row r="579" spans="2:5">
      <c r="B579" t="s">
        <v>1464</v>
      </c>
      <c r="C579">
        <v>509449</v>
      </c>
      <c r="D579" t="s">
        <v>568</v>
      </c>
      <c r="E579" t="s">
        <v>616</v>
      </c>
    </row>
    <row r="580" spans="2:5">
      <c r="B580" t="s">
        <v>1465</v>
      </c>
      <c r="C580">
        <v>512296</v>
      </c>
      <c r="D580" t="s">
        <v>1466</v>
      </c>
      <c r="E580" t="s">
        <v>642</v>
      </c>
    </row>
    <row r="581" spans="2:5">
      <c r="B581" t="s">
        <v>1467</v>
      </c>
      <c r="C581">
        <v>512296</v>
      </c>
      <c r="D581" t="s">
        <v>1466</v>
      </c>
      <c r="E581" t="s">
        <v>642</v>
      </c>
    </row>
    <row r="582" spans="2:5">
      <c r="B582" t="s">
        <v>1468</v>
      </c>
      <c r="C582">
        <v>540621</v>
      </c>
      <c r="D582" t="s">
        <v>1469</v>
      </c>
      <c r="E582" t="s">
        <v>654</v>
      </c>
    </row>
    <row r="583" spans="2:5">
      <c r="B583" t="s">
        <v>1470</v>
      </c>
      <c r="C583">
        <v>540545</v>
      </c>
      <c r="D583" t="s">
        <v>568</v>
      </c>
      <c r="E583" t="s">
        <v>682</v>
      </c>
    </row>
    <row r="584" spans="2:5">
      <c r="B584" t="s">
        <v>1471</v>
      </c>
      <c r="C584">
        <v>512608</v>
      </c>
      <c r="D584" t="s">
        <v>1472</v>
      </c>
      <c r="E584" t="s">
        <v>682</v>
      </c>
    </row>
    <row r="585" spans="2:5">
      <c r="B585" t="s">
        <v>1473</v>
      </c>
      <c r="C585">
        <v>538576</v>
      </c>
      <c r="D585" t="s">
        <v>568</v>
      </c>
      <c r="E585" t="s">
        <v>654</v>
      </c>
    </row>
    <row r="586" spans="2:5">
      <c r="B586" t="s">
        <v>1474</v>
      </c>
      <c r="C586">
        <v>500052</v>
      </c>
      <c r="D586" t="s">
        <v>1475</v>
      </c>
      <c r="E586" t="s">
        <v>728</v>
      </c>
    </row>
    <row r="587" spans="2:5">
      <c r="B587" t="s">
        <v>1476</v>
      </c>
      <c r="C587">
        <v>531862</v>
      </c>
      <c r="D587" t="s">
        <v>568</v>
      </c>
      <c r="E587" t="s">
        <v>1076</v>
      </c>
    </row>
    <row r="588" spans="2:5">
      <c r="B588" t="s">
        <v>1477</v>
      </c>
      <c r="C588">
        <v>511501</v>
      </c>
      <c r="D588" t="s">
        <v>568</v>
      </c>
      <c r="E588" t="s">
        <v>551</v>
      </c>
    </row>
    <row r="589" spans="2:5">
      <c r="B589" t="s">
        <v>1478</v>
      </c>
      <c r="C589">
        <v>503960</v>
      </c>
      <c r="D589" t="s">
        <v>1479</v>
      </c>
      <c r="E589" t="s">
        <v>866</v>
      </c>
    </row>
    <row r="590" spans="2:5">
      <c r="B590" t="s">
        <v>1480</v>
      </c>
      <c r="C590">
        <v>541143</v>
      </c>
      <c r="D590" t="s">
        <v>1481</v>
      </c>
      <c r="E590" t="s">
        <v>1041</v>
      </c>
    </row>
    <row r="591" spans="2:5">
      <c r="B591" t="s">
        <v>1482</v>
      </c>
      <c r="C591">
        <v>500049</v>
      </c>
      <c r="D591" t="s">
        <v>1483</v>
      </c>
      <c r="E591" t="s">
        <v>1041</v>
      </c>
    </row>
    <row r="592" spans="2:5">
      <c r="B592" t="s">
        <v>1484</v>
      </c>
      <c r="C592">
        <v>533228</v>
      </c>
      <c r="D592" t="s">
        <v>1485</v>
      </c>
      <c r="E592" t="s">
        <v>585</v>
      </c>
    </row>
    <row r="593" spans="2:5">
      <c r="B593" t="s">
        <v>1486</v>
      </c>
      <c r="C593">
        <v>500493</v>
      </c>
      <c r="D593" t="s">
        <v>1487</v>
      </c>
      <c r="E593" t="s">
        <v>1488</v>
      </c>
    </row>
    <row r="594" spans="2:5">
      <c r="B594" t="s">
        <v>1489</v>
      </c>
      <c r="C594">
        <v>505688</v>
      </c>
      <c r="D594" t="s">
        <v>1490</v>
      </c>
      <c r="E594" t="s">
        <v>923</v>
      </c>
    </row>
    <row r="595" spans="2:5">
      <c r="B595" t="s">
        <v>1491</v>
      </c>
      <c r="C595">
        <v>500103</v>
      </c>
      <c r="D595" t="s">
        <v>1492</v>
      </c>
      <c r="E595" t="s">
        <v>611</v>
      </c>
    </row>
    <row r="596" spans="2:5">
      <c r="B596" t="s">
        <v>1493</v>
      </c>
      <c r="C596">
        <v>524663</v>
      </c>
      <c r="D596" t="s">
        <v>568</v>
      </c>
      <c r="E596" t="s">
        <v>606</v>
      </c>
    </row>
    <row r="597" spans="2:5">
      <c r="B597" t="s">
        <v>1494</v>
      </c>
      <c r="C597">
        <v>541096</v>
      </c>
      <c r="D597" t="s">
        <v>568</v>
      </c>
      <c r="E597" t="s">
        <v>606</v>
      </c>
    </row>
    <row r="598" spans="2:5">
      <c r="B598" t="s">
        <v>1495</v>
      </c>
      <c r="C598">
        <v>500547</v>
      </c>
      <c r="D598" t="s">
        <v>1496</v>
      </c>
      <c r="E598" t="s">
        <v>1497</v>
      </c>
    </row>
    <row r="599" spans="2:5">
      <c r="B599" t="s">
        <v>1498</v>
      </c>
      <c r="C599">
        <v>590021</v>
      </c>
      <c r="D599" t="s">
        <v>1499</v>
      </c>
      <c r="E599" t="s">
        <v>712</v>
      </c>
    </row>
    <row r="600" spans="2:5">
      <c r="B600" t="s">
        <v>1500</v>
      </c>
      <c r="C600">
        <v>540700</v>
      </c>
      <c r="D600" t="s">
        <v>1501</v>
      </c>
      <c r="E600" t="s">
        <v>1163</v>
      </c>
    </row>
    <row r="601" spans="2:5">
      <c r="B601" t="s">
        <v>1502</v>
      </c>
      <c r="C601">
        <v>523229</v>
      </c>
      <c r="D601" t="s">
        <v>568</v>
      </c>
      <c r="E601" t="s">
        <v>923</v>
      </c>
    </row>
    <row r="602" spans="2:5">
      <c r="B602" t="s">
        <v>1503</v>
      </c>
      <c r="C602">
        <v>531029</v>
      </c>
      <c r="D602" t="s">
        <v>568</v>
      </c>
      <c r="E602" t="s">
        <v>590</v>
      </c>
    </row>
    <row r="603" spans="2:5">
      <c r="B603" t="s">
        <v>1504</v>
      </c>
      <c r="C603">
        <v>539799</v>
      </c>
      <c r="D603" t="s">
        <v>1505</v>
      </c>
      <c r="E603" t="s">
        <v>891</v>
      </c>
    </row>
    <row r="604" spans="2:5">
      <c r="B604" t="s">
        <v>1506</v>
      </c>
      <c r="C604">
        <v>532609</v>
      </c>
      <c r="D604" t="s">
        <v>1507</v>
      </c>
      <c r="E604" t="s">
        <v>646</v>
      </c>
    </row>
    <row r="605" spans="2:5">
      <c r="B605" t="s">
        <v>1508</v>
      </c>
      <c r="C605">
        <v>533499</v>
      </c>
      <c r="D605" t="s">
        <v>1509</v>
      </c>
      <c r="E605" t="s">
        <v>554</v>
      </c>
    </row>
    <row r="606" spans="2:5">
      <c r="B606" t="s">
        <v>1510</v>
      </c>
      <c r="C606">
        <v>532454</v>
      </c>
      <c r="D606" t="s">
        <v>1511</v>
      </c>
      <c r="E606" t="s">
        <v>1512</v>
      </c>
    </row>
    <row r="607" spans="2:5">
      <c r="B607" t="s">
        <v>1513</v>
      </c>
      <c r="C607">
        <v>534816</v>
      </c>
      <c r="D607" t="s">
        <v>1514</v>
      </c>
      <c r="E607" t="s">
        <v>1515</v>
      </c>
    </row>
    <row r="608" spans="2:5">
      <c r="B608" t="s">
        <v>1516</v>
      </c>
      <c r="C608">
        <v>526666</v>
      </c>
      <c r="D608" t="s">
        <v>1517</v>
      </c>
      <c r="E608" t="s">
        <v>682</v>
      </c>
    </row>
    <row r="609" spans="2:5">
      <c r="B609" t="s">
        <v>1518</v>
      </c>
      <c r="C609">
        <v>524534</v>
      </c>
      <c r="D609" t="s">
        <v>568</v>
      </c>
      <c r="E609" t="s">
        <v>712</v>
      </c>
    </row>
    <row r="610" spans="2:5">
      <c r="B610" t="s">
        <v>1519</v>
      </c>
      <c r="C610">
        <v>540956</v>
      </c>
      <c r="D610" t="s">
        <v>568</v>
      </c>
      <c r="E610" t="s">
        <v>569</v>
      </c>
    </row>
    <row r="611" spans="2:5">
      <c r="B611" t="s">
        <v>1520</v>
      </c>
      <c r="C611">
        <v>540956</v>
      </c>
      <c r="D611" t="s">
        <v>568</v>
      </c>
      <c r="E611" t="s">
        <v>569</v>
      </c>
    </row>
    <row r="612" spans="2:5">
      <c r="B612" t="s">
        <v>1521</v>
      </c>
      <c r="C612">
        <v>514272</v>
      </c>
      <c r="D612" t="s">
        <v>568</v>
      </c>
      <c r="E612" t="s">
        <v>583</v>
      </c>
    </row>
    <row r="613" spans="2:5">
      <c r="B613" t="s">
        <v>1522</v>
      </c>
      <c r="C613">
        <v>533108</v>
      </c>
      <c r="D613" t="s">
        <v>568</v>
      </c>
      <c r="E613" t="s">
        <v>583</v>
      </c>
    </row>
    <row r="614" spans="2:5">
      <c r="B614" t="s">
        <v>1523</v>
      </c>
      <c r="C614">
        <v>506027</v>
      </c>
      <c r="D614" t="s">
        <v>568</v>
      </c>
      <c r="E614" t="s">
        <v>873</v>
      </c>
    </row>
    <row r="615" spans="2:5">
      <c r="B615" t="s">
        <v>1524</v>
      </c>
      <c r="C615">
        <v>500055</v>
      </c>
      <c r="D615" t="s">
        <v>1525</v>
      </c>
      <c r="E615" t="s">
        <v>600</v>
      </c>
    </row>
    <row r="616" spans="2:5">
      <c r="B616" t="s">
        <v>1526</v>
      </c>
      <c r="C616">
        <v>540061</v>
      </c>
      <c r="D616" t="s">
        <v>1527</v>
      </c>
      <c r="E616" t="s">
        <v>581</v>
      </c>
    </row>
    <row r="617" spans="2:5">
      <c r="B617" t="s">
        <v>1528</v>
      </c>
      <c r="C617">
        <v>500058</v>
      </c>
      <c r="D617" t="s">
        <v>568</v>
      </c>
      <c r="E617" t="s">
        <v>600</v>
      </c>
    </row>
    <row r="618" spans="2:5">
      <c r="B618" t="s">
        <v>1529</v>
      </c>
      <c r="C618">
        <v>524723</v>
      </c>
      <c r="D618" t="s">
        <v>568</v>
      </c>
      <c r="E618" t="s">
        <v>590</v>
      </c>
    </row>
    <row r="619" spans="2:5">
      <c r="B619" t="s">
        <v>1530</v>
      </c>
      <c r="C619">
        <v>533321</v>
      </c>
      <c r="D619" t="s">
        <v>1531</v>
      </c>
      <c r="E619" t="s">
        <v>866</v>
      </c>
    </row>
    <row r="620" spans="2:5">
      <c r="B620" t="s">
        <v>1532</v>
      </c>
      <c r="C620">
        <v>526853</v>
      </c>
      <c r="D620" t="s">
        <v>568</v>
      </c>
      <c r="E620" t="s">
        <v>1533</v>
      </c>
    </row>
    <row r="621" spans="2:5">
      <c r="B621" t="s">
        <v>1534</v>
      </c>
      <c r="C621">
        <v>505681</v>
      </c>
      <c r="D621" t="s">
        <v>568</v>
      </c>
      <c r="E621" t="s">
        <v>923</v>
      </c>
    </row>
    <row r="622" spans="2:5">
      <c r="B622" t="s">
        <v>1535</v>
      </c>
      <c r="C622">
        <v>500059</v>
      </c>
      <c r="D622" t="s">
        <v>1536</v>
      </c>
      <c r="E622" t="s">
        <v>734</v>
      </c>
    </row>
    <row r="623" spans="2:5">
      <c r="B623" t="s">
        <v>1537</v>
      </c>
      <c r="C623">
        <v>523054</v>
      </c>
      <c r="D623" t="s">
        <v>568</v>
      </c>
      <c r="E623" t="s">
        <v>583</v>
      </c>
    </row>
    <row r="624" spans="2:5">
      <c r="B624" t="s">
        <v>1538</v>
      </c>
      <c r="C624">
        <v>540148</v>
      </c>
      <c r="D624" t="s">
        <v>568</v>
      </c>
      <c r="E624" t="s">
        <v>682</v>
      </c>
    </row>
    <row r="625" spans="2:5">
      <c r="B625" t="s">
        <v>1539</v>
      </c>
      <c r="C625">
        <v>514215</v>
      </c>
      <c r="D625" t="s">
        <v>568</v>
      </c>
      <c r="E625" t="s">
        <v>583</v>
      </c>
    </row>
    <row r="626" spans="2:5">
      <c r="B626" t="s">
        <v>1540</v>
      </c>
      <c r="C626">
        <v>535620</v>
      </c>
      <c r="D626" t="s">
        <v>568</v>
      </c>
      <c r="E626" t="s">
        <v>590</v>
      </c>
    </row>
    <row r="627" spans="2:5">
      <c r="B627" t="s">
        <v>1541</v>
      </c>
      <c r="C627">
        <v>534535</v>
      </c>
      <c r="D627" t="s">
        <v>568</v>
      </c>
      <c r="E627" t="s">
        <v>562</v>
      </c>
    </row>
    <row r="628" spans="2:5">
      <c r="B628" t="s">
        <v>1542</v>
      </c>
      <c r="C628">
        <v>532523</v>
      </c>
      <c r="D628" t="s">
        <v>1543</v>
      </c>
      <c r="E628" t="s">
        <v>906</v>
      </c>
    </row>
    <row r="629" spans="2:5">
      <c r="B629" t="s">
        <v>1544</v>
      </c>
      <c r="C629">
        <v>524396</v>
      </c>
      <c r="D629" t="s">
        <v>1545</v>
      </c>
      <c r="E629" t="s">
        <v>606</v>
      </c>
    </row>
    <row r="630" spans="2:5">
      <c r="B630" t="s">
        <v>1546</v>
      </c>
      <c r="C630">
        <v>532330</v>
      </c>
      <c r="D630" t="s">
        <v>568</v>
      </c>
      <c r="E630" t="s">
        <v>688</v>
      </c>
    </row>
    <row r="631" spans="2:5">
      <c r="B631" t="s">
        <v>1547</v>
      </c>
      <c r="C631">
        <v>538364</v>
      </c>
      <c r="D631" t="s">
        <v>568</v>
      </c>
      <c r="E631" t="s">
        <v>583</v>
      </c>
    </row>
    <row r="632" spans="2:5">
      <c r="B632" t="s">
        <v>1548</v>
      </c>
      <c r="C632">
        <v>500060</v>
      </c>
      <c r="D632" t="s">
        <v>1549</v>
      </c>
      <c r="E632" t="s">
        <v>866</v>
      </c>
    </row>
    <row r="633" spans="2:5">
      <c r="B633" t="s">
        <v>1550</v>
      </c>
      <c r="C633">
        <v>500335</v>
      </c>
      <c r="D633" t="s">
        <v>1551</v>
      </c>
      <c r="E633" t="s">
        <v>581</v>
      </c>
    </row>
    <row r="634" spans="2:5">
      <c r="B634" t="s">
        <v>1552</v>
      </c>
      <c r="C634">
        <v>533006</v>
      </c>
      <c r="D634" t="s">
        <v>568</v>
      </c>
      <c r="E634" t="s">
        <v>583</v>
      </c>
    </row>
    <row r="635" spans="2:5">
      <c r="B635" t="s">
        <v>1553</v>
      </c>
      <c r="C635">
        <v>533006</v>
      </c>
      <c r="D635" t="s">
        <v>568</v>
      </c>
      <c r="E635" t="s">
        <v>583</v>
      </c>
    </row>
    <row r="636" spans="2:5">
      <c r="B636" t="s">
        <v>1554</v>
      </c>
      <c r="C636">
        <v>522105</v>
      </c>
      <c r="D636" t="s">
        <v>568</v>
      </c>
      <c r="E636" t="s">
        <v>576</v>
      </c>
    </row>
    <row r="637" spans="2:5">
      <c r="B637" t="s">
        <v>1555</v>
      </c>
      <c r="C637">
        <v>533408</v>
      </c>
      <c r="D637" t="s">
        <v>1556</v>
      </c>
      <c r="E637" t="s">
        <v>551</v>
      </c>
    </row>
    <row r="638" spans="2:5">
      <c r="B638" t="s">
        <v>1557</v>
      </c>
      <c r="C638" t="s">
        <v>568</v>
      </c>
      <c r="D638" t="s">
        <v>1558</v>
      </c>
      <c r="E638" t="s">
        <v>554</v>
      </c>
    </row>
    <row r="639" spans="2:5">
      <c r="B639" t="s">
        <v>1559</v>
      </c>
      <c r="C639">
        <v>539043</v>
      </c>
      <c r="D639" t="s">
        <v>1560</v>
      </c>
      <c r="E639" t="s">
        <v>763</v>
      </c>
    </row>
    <row r="640" spans="2:5">
      <c r="B640" t="s">
        <v>1561</v>
      </c>
      <c r="C640">
        <v>514183</v>
      </c>
      <c r="D640" t="s">
        <v>568</v>
      </c>
      <c r="E640" t="s">
        <v>728</v>
      </c>
    </row>
    <row r="641" spans="2:5">
      <c r="B641" t="s">
        <v>1562</v>
      </c>
      <c r="C641">
        <v>532290</v>
      </c>
      <c r="D641" t="s">
        <v>1563</v>
      </c>
      <c r="E641" t="s">
        <v>551</v>
      </c>
    </row>
    <row r="642" spans="2:5">
      <c r="B642" t="s">
        <v>1564</v>
      </c>
      <c r="C642">
        <v>506197</v>
      </c>
      <c r="D642" t="s">
        <v>1565</v>
      </c>
      <c r="E642" t="s">
        <v>606</v>
      </c>
    </row>
    <row r="643" spans="2:5">
      <c r="B643" t="s">
        <v>1566</v>
      </c>
      <c r="C643">
        <v>526225</v>
      </c>
      <c r="D643" t="s">
        <v>568</v>
      </c>
      <c r="E643" t="s">
        <v>688</v>
      </c>
    </row>
    <row r="644" spans="2:5">
      <c r="B644" t="s">
        <v>1567</v>
      </c>
      <c r="C644">
        <v>513422</v>
      </c>
      <c r="D644" t="s">
        <v>568</v>
      </c>
      <c r="E644" t="s">
        <v>600</v>
      </c>
    </row>
    <row r="645" spans="2:5">
      <c r="B645" t="s">
        <v>1568</v>
      </c>
      <c r="C645">
        <v>531175</v>
      </c>
      <c r="D645" t="s">
        <v>568</v>
      </c>
      <c r="E645" t="s">
        <v>661</v>
      </c>
    </row>
    <row r="646" spans="2:5">
      <c r="B646" t="s">
        <v>1569</v>
      </c>
      <c r="C646">
        <v>540073</v>
      </c>
      <c r="D646" t="s">
        <v>1570</v>
      </c>
      <c r="E646" t="s">
        <v>1571</v>
      </c>
    </row>
    <row r="647" spans="2:5">
      <c r="B647" t="s">
        <v>1572</v>
      </c>
      <c r="C647">
        <v>502761</v>
      </c>
      <c r="D647" t="s">
        <v>568</v>
      </c>
      <c r="E647" t="s">
        <v>583</v>
      </c>
    </row>
    <row r="648" spans="2:5">
      <c r="B648" t="s">
        <v>1573</v>
      </c>
      <c r="C648" t="s">
        <v>568</v>
      </c>
      <c r="D648" t="s">
        <v>1574</v>
      </c>
      <c r="E648" t="s">
        <v>659</v>
      </c>
    </row>
    <row r="649" spans="2:5">
      <c r="B649" t="s">
        <v>1575</v>
      </c>
      <c r="C649">
        <v>502761</v>
      </c>
      <c r="D649" t="s">
        <v>568</v>
      </c>
      <c r="E649" t="s">
        <v>583</v>
      </c>
    </row>
    <row r="650" spans="2:5">
      <c r="B650" t="s">
        <v>1576</v>
      </c>
      <c r="C650">
        <v>506981</v>
      </c>
      <c r="D650" t="s">
        <v>568</v>
      </c>
      <c r="E650" t="s">
        <v>583</v>
      </c>
    </row>
    <row r="651" spans="2:5">
      <c r="B651" t="s">
        <v>1577</v>
      </c>
      <c r="C651">
        <v>508939</v>
      </c>
      <c r="D651" t="s">
        <v>568</v>
      </c>
      <c r="E651" t="s">
        <v>585</v>
      </c>
    </row>
    <row r="652" spans="2:5">
      <c r="B652" t="s">
        <v>1578</v>
      </c>
      <c r="C652">
        <v>539607</v>
      </c>
      <c r="D652" t="s">
        <v>568</v>
      </c>
      <c r="E652" t="s">
        <v>661</v>
      </c>
    </row>
    <row r="653" spans="2:5">
      <c r="B653" t="s">
        <v>1579</v>
      </c>
      <c r="C653">
        <v>531495</v>
      </c>
      <c r="D653" t="s">
        <v>1580</v>
      </c>
      <c r="E653" t="s">
        <v>769</v>
      </c>
    </row>
    <row r="654" spans="2:5">
      <c r="B654" t="s">
        <v>1581</v>
      </c>
      <c r="C654">
        <v>526612</v>
      </c>
      <c r="D654" t="s">
        <v>1582</v>
      </c>
      <c r="E654" t="s">
        <v>889</v>
      </c>
    </row>
    <row r="655" spans="2:5">
      <c r="B655" t="s">
        <v>1583</v>
      </c>
      <c r="C655">
        <v>514440</v>
      </c>
      <c r="D655" t="s">
        <v>568</v>
      </c>
      <c r="E655" t="s">
        <v>616</v>
      </c>
    </row>
    <row r="656" spans="2:5">
      <c r="B656" t="s">
        <v>1584</v>
      </c>
      <c r="C656">
        <v>500067</v>
      </c>
      <c r="D656" t="s">
        <v>1585</v>
      </c>
      <c r="E656" t="s">
        <v>937</v>
      </c>
    </row>
    <row r="657" spans="2:5">
      <c r="B657" t="s">
        <v>1586</v>
      </c>
      <c r="C657">
        <v>539637</v>
      </c>
      <c r="D657" t="s">
        <v>568</v>
      </c>
      <c r="E657" t="s">
        <v>551</v>
      </c>
    </row>
    <row r="658" spans="2:5">
      <c r="B658" t="s">
        <v>1587</v>
      </c>
      <c r="C658">
        <v>531713</v>
      </c>
      <c r="D658" t="s">
        <v>568</v>
      </c>
      <c r="E658" t="s">
        <v>989</v>
      </c>
    </row>
    <row r="659" spans="2:5">
      <c r="B659" t="s">
        <v>1588</v>
      </c>
      <c r="C659">
        <v>531420</v>
      </c>
      <c r="D659" t="s">
        <v>568</v>
      </c>
      <c r="E659" t="s">
        <v>571</v>
      </c>
    </row>
    <row r="660" spans="2:5">
      <c r="B660" t="s">
        <v>1589</v>
      </c>
      <c r="C660">
        <v>542669</v>
      </c>
      <c r="D660" t="s">
        <v>1590</v>
      </c>
      <c r="E660" t="s">
        <v>686</v>
      </c>
    </row>
    <row r="661" spans="2:5">
      <c r="B661" t="s">
        <v>1591</v>
      </c>
      <c r="C661">
        <v>500069</v>
      </c>
      <c r="D661" t="s">
        <v>568</v>
      </c>
      <c r="E661" t="s">
        <v>551</v>
      </c>
    </row>
    <row r="662" spans="2:5">
      <c r="B662" t="s">
        <v>1592</v>
      </c>
      <c r="C662">
        <v>530809</v>
      </c>
      <c r="D662" t="s">
        <v>568</v>
      </c>
      <c r="E662" t="s">
        <v>898</v>
      </c>
    </row>
    <row r="663" spans="2:5">
      <c r="B663" t="s">
        <v>1593</v>
      </c>
      <c r="C663">
        <v>524370</v>
      </c>
      <c r="D663" t="s">
        <v>1594</v>
      </c>
      <c r="E663" t="s">
        <v>728</v>
      </c>
    </row>
    <row r="664" spans="2:5">
      <c r="B664" t="s">
        <v>1595</v>
      </c>
      <c r="C664">
        <v>539122</v>
      </c>
      <c r="D664" t="s">
        <v>568</v>
      </c>
      <c r="E664" t="s">
        <v>554</v>
      </c>
    </row>
    <row r="665" spans="2:5">
      <c r="B665" t="s">
        <v>1596</v>
      </c>
      <c r="C665" t="s">
        <v>568</v>
      </c>
      <c r="D665" t="s">
        <v>1597</v>
      </c>
      <c r="E665" t="s">
        <v>579</v>
      </c>
    </row>
    <row r="666" spans="2:5">
      <c r="B666" t="s">
        <v>1598</v>
      </c>
      <c r="C666">
        <v>501425</v>
      </c>
      <c r="D666" t="s">
        <v>1599</v>
      </c>
      <c r="E666" t="s">
        <v>975</v>
      </c>
    </row>
    <row r="667" spans="2:5">
      <c r="B667" t="s">
        <v>1600</v>
      </c>
      <c r="C667">
        <v>501430</v>
      </c>
      <c r="D667" t="s">
        <v>568</v>
      </c>
      <c r="E667" t="s">
        <v>590</v>
      </c>
    </row>
    <row r="668" spans="2:5">
      <c r="B668" t="s">
        <v>1601</v>
      </c>
      <c r="C668">
        <v>500020</v>
      </c>
      <c r="D668" t="s">
        <v>1602</v>
      </c>
      <c r="E668" t="s">
        <v>583</v>
      </c>
    </row>
    <row r="669" spans="2:5">
      <c r="B669" t="s">
        <v>1603</v>
      </c>
      <c r="C669">
        <v>509470</v>
      </c>
      <c r="D669" t="s">
        <v>568</v>
      </c>
      <c r="E669" t="s">
        <v>1604</v>
      </c>
    </row>
    <row r="670" spans="2:5">
      <c r="B670" t="s">
        <v>1605</v>
      </c>
      <c r="C670">
        <v>502216</v>
      </c>
      <c r="D670" t="s">
        <v>568</v>
      </c>
      <c r="E670" t="s">
        <v>654</v>
      </c>
    </row>
    <row r="671" spans="2:5">
      <c r="B671" t="s">
        <v>1606</v>
      </c>
      <c r="C671">
        <v>532678</v>
      </c>
      <c r="D671" t="s">
        <v>1607</v>
      </c>
      <c r="E671" t="s">
        <v>583</v>
      </c>
    </row>
    <row r="672" spans="2:5">
      <c r="B672" t="s">
        <v>1608</v>
      </c>
      <c r="C672" t="s">
        <v>568</v>
      </c>
      <c r="D672" t="s">
        <v>1609</v>
      </c>
      <c r="E672" t="s">
        <v>579</v>
      </c>
    </row>
    <row r="673" spans="2:5">
      <c r="B673" t="s">
        <v>1610</v>
      </c>
      <c r="C673">
        <v>504648</v>
      </c>
      <c r="D673" t="s">
        <v>568</v>
      </c>
      <c r="E673" t="s">
        <v>891</v>
      </c>
    </row>
    <row r="674" spans="2:5">
      <c r="B674" t="s">
        <v>1611</v>
      </c>
      <c r="C674">
        <v>523133</v>
      </c>
      <c r="D674" t="s">
        <v>568</v>
      </c>
      <c r="E674" t="s">
        <v>583</v>
      </c>
    </row>
    <row r="675" spans="2:5">
      <c r="B675" t="s">
        <v>1612</v>
      </c>
      <c r="C675">
        <v>502219</v>
      </c>
      <c r="D675" t="s">
        <v>1613</v>
      </c>
      <c r="E675" t="s">
        <v>1614</v>
      </c>
    </row>
    <row r="676" spans="2:5">
      <c r="B676" t="s">
        <v>1615</v>
      </c>
      <c r="C676">
        <v>500530</v>
      </c>
      <c r="D676" t="s">
        <v>1616</v>
      </c>
      <c r="E676" t="s">
        <v>923</v>
      </c>
    </row>
    <row r="677" spans="2:5">
      <c r="B677" t="s">
        <v>1617</v>
      </c>
      <c r="C677">
        <v>536820</v>
      </c>
      <c r="D677" t="s">
        <v>568</v>
      </c>
      <c r="E677" t="s">
        <v>661</v>
      </c>
    </row>
    <row r="678" spans="2:5">
      <c r="B678" t="s">
        <v>1618</v>
      </c>
      <c r="C678">
        <v>536820</v>
      </c>
      <c r="D678" t="s">
        <v>568</v>
      </c>
      <c r="E678" t="s">
        <v>661</v>
      </c>
    </row>
    <row r="679" spans="2:5">
      <c r="B679" t="s">
        <v>1619</v>
      </c>
      <c r="C679">
        <v>535279</v>
      </c>
      <c r="D679" t="s">
        <v>568</v>
      </c>
      <c r="E679" t="s">
        <v>873</v>
      </c>
    </row>
    <row r="680" spans="2:5">
      <c r="B680" t="s">
        <v>1620</v>
      </c>
      <c r="C680">
        <v>500074</v>
      </c>
      <c r="D680" t="s">
        <v>1621</v>
      </c>
      <c r="E680" t="s">
        <v>937</v>
      </c>
    </row>
    <row r="681" spans="2:5">
      <c r="B681" t="s">
        <v>1622</v>
      </c>
      <c r="C681">
        <v>505690</v>
      </c>
      <c r="D681" t="s">
        <v>568</v>
      </c>
      <c r="E681" t="s">
        <v>646</v>
      </c>
    </row>
    <row r="682" spans="2:5">
      <c r="B682" t="s">
        <v>1623</v>
      </c>
      <c r="C682">
        <v>535693</v>
      </c>
      <c r="D682" t="s">
        <v>568</v>
      </c>
      <c r="E682" t="s">
        <v>966</v>
      </c>
    </row>
    <row r="683" spans="2:5">
      <c r="B683" t="s">
        <v>1624</v>
      </c>
      <c r="C683" t="s">
        <v>568</v>
      </c>
      <c r="D683" t="s">
        <v>1625</v>
      </c>
      <c r="E683" t="s">
        <v>579</v>
      </c>
    </row>
    <row r="684" spans="2:5">
      <c r="B684" t="s">
        <v>1626</v>
      </c>
      <c r="C684">
        <v>531203</v>
      </c>
      <c r="D684" t="s">
        <v>568</v>
      </c>
      <c r="E684" t="s">
        <v>652</v>
      </c>
    </row>
    <row r="685" spans="2:5">
      <c r="B685" t="s">
        <v>1627</v>
      </c>
      <c r="C685">
        <v>530207</v>
      </c>
      <c r="D685" t="s">
        <v>568</v>
      </c>
      <c r="E685" t="s">
        <v>606</v>
      </c>
    </row>
    <row r="686" spans="2:5">
      <c r="B686" t="s">
        <v>1628</v>
      </c>
      <c r="C686">
        <v>530249</v>
      </c>
      <c r="D686" t="s">
        <v>568</v>
      </c>
      <c r="E686" t="s">
        <v>551</v>
      </c>
    </row>
    <row r="687" spans="2:5">
      <c r="B687" t="s">
        <v>1629</v>
      </c>
      <c r="C687">
        <v>532929</v>
      </c>
      <c r="D687" t="s">
        <v>1630</v>
      </c>
      <c r="E687" t="s">
        <v>654</v>
      </c>
    </row>
    <row r="688" spans="2:5">
      <c r="B688" t="s">
        <v>1631</v>
      </c>
      <c r="C688">
        <v>526731</v>
      </c>
      <c r="D688" t="s">
        <v>568</v>
      </c>
      <c r="E688" t="s">
        <v>763</v>
      </c>
    </row>
    <row r="689" spans="2:5">
      <c r="B689" t="s">
        <v>1632</v>
      </c>
      <c r="C689" t="s">
        <v>568</v>
      </c>
      <c r="D689" t="s">
        <v>1633</v>
      </c>
      <c r="E689" t="s">
        <v>579</v>
      </c>
    </row>
    <row r="690" spans="2:5">
      <c r="B690" t="s">
        <v>1634</v>
      </c>
      <c r="C690">
        <v>532368</v>
      </c>
      <c r="D690" t="s">
        <v>1635</v>
      </c>
      <c r="E690" t="s">
        <v>661</v>
      </c>
    </row>
    <row r="691" spans="2:5">
      <c r="B691" t="s">
        <v>1636</v>
      </c>
      <c r="C691">
        <v>532113</v>
      </c>
      <c r="D691" t="s">
        <v>1637</v>
      </c>
      <c r="E691" t="s">
        <v>585</v>
      </c>
    </row>
    <row r="692" spans="2:5">
      <c r="B692" t="s">
        <v>1638</v>
      </c>
      <c r="C692">
        <v>539434</v>
      </c>
      <c r="D692" t="s">
        <v>568</v>
      </c>
      <c r="E692" t="s">
        <v>585</v>
      </c>
    </row>
    <row r="693" spans="2:5">
      <c r="B693" t="s">
        <v>1639</v>
      </c>
      <c r="C693">
        <v>500825</v>
      </c>
      <c r="D693" t="s">
        <v>1640</v>
      </c>
      <c r="E693" t="s">
        <v>628</v>
      </c>
    </row>
    <row r="694" spans="2:5">
      <c r="B694" t="s">
        <v>1641</v>
      </c>
      <c r="C694">
        <v>534731</v>
      </c>
      <c r="D694" t="s">
        <v>568</v>
      </c>
      <c r="E694" t="s">
        <v>966</v>
      </c>
    </row>
    <row r="695" spans="2:5">
      <c r="B695" t="s">
        <v>1642</v>
      </c>
      <c r="C695">
        <v>533543</v>
      </c>
      <c r="D695" t="s">
        <v>1643</v>
      </c>
      <c r="E695" t="s">
        <v>606</v>
      </c>
    </row>
    <row r="696" spans="2:5">
      <c r="B696" t="s">
        <v>1644</v>
      </c>
      <c r="C696" t="s">
        <v>568</v>
      </c>
      <c r="D696" t="s">
        <v>543</v>
      </c>
      <c r="E696" t="s">
        <v>659</v>
      </c>
    </row>
    <row r="697" spans="2:5">
      <c r="B697" t="s">
        <v>1645</v>
      </c>
      <c r="C697">
        <v>532123</v>
      </c>
      <c r="D697" t="s">
        <v>1646</v>
      </c>
      <c r="E697" t="s">
        <v>654</v>
      </c>
    </row>
    <row r="698" spans="2:5">
      <c r="B698" t="s">
        <v>1647</v>
      </c>
      <c r="C698">
        <v>514045</v>
      </c>
      <c r="D698" t="s">
        <v>1648</v>
      </c>
      <c r="E698" t="s">
        <v>583</v>
      </c>
    </row>
    <row r="699" spans="2:5">
      <c r="B699" t="s">
        <v>1649</v>
      </c>
      <c r="C699">
        <v>538789</v>
      </c>
      <c r="D699" t="s">
        <v>568</v>
      </c>
      <c r="E699" t="s">
        <v>805</v>
      </c>
    </row>
    <row r="700" spans="2:5">
      <c r="B700" t="s">
        <v>1650</v>
      </c>
      <c r="C700">
        <v>540006</v>
      </c>
      <c r="D700" t="s">
        <v>568</v>
      </c>
      <c r="E700" t="s">
        <v>551</v>
      </c>
    </row>
    <row r="701" spans="2:5">
      <c r="B701" t="s">
        <v>1651</v>
      </c>
      <c r="C701">
        <v>532931</v>
      </c>
      <c r="D701" t="s">
        <v>1652</v>
      </c>
      <c r="E701" t="s">
        <v>581</v>
      </c>
    </row>
    <row r="702" spans="2:5">
      <c r="B702" t="s">
        <v>1653</v>
      </c>
      <c r="C702">
        <v>517421</v>
      </c>
      <c r="D702" t="s">
        <v>1654</v>
      </c>
      <c r="E702" t="s">
        <v>1333</v>
      </c>
    </row>
    <row r="703" spans="2:5">
      <c r="B703" t="s">
        <v>1655</v>
      </c>
      <c r="C703">
        <v>504643</v>
      </c>
      <c r="D703" t="s">
        <v>568</v>
      </c>
      <c r="E703" t="s">
        <v>891</v>
      </c>
    </row>
    <row r="704" spans="2:5">
      <c r="B704" t="s">
        <v>1656</v>
      </c>
      <c r="C704">
        <v>532813</v>
      </c>
      <c r="D704" t="s">
        <v>1657</v>
      </c>
      <c r="E704" t="s">
        <v>966</v>
      </c>
    </row>
    <row r="705" spans="2:5">
      <c r="B705" t="s">
        <v>1658</v>
      </c>
      <c r="C705">
        <v>507515</v>
      </c>
      <c r="D705" t="s">
        <v>568</v>
      </c>
      <c r="E705" t="s">
        <v>728</v>
      </c>
    </row>
    <row r="706" spans="2:5">
      <c r="B706" t="s">
        <v>1659</v>
      </c>
      <c r="C706">
        <v>532321</v>
      </c>
      <c r="D706" t="s">
        <v>1660</v>
      </c>
      <c r="E706" t="s">
        <v>606</v>
      </c>
    </row>
    <row r="707" spans="2:5">
      <c r="B707" t="s">
        <v>1661</v>
      </c>
      <c r="C707" t="s">
        <v>568</v>
      </c>
      <c r="D707" t="s">
        <v>1662</v>
      </c>
      <c r="E707" t="s">
        <v>579</v>
      </c>
    </row>
    <row r="708" spans="2:5">
      <c r="B708" t="s">
        <v>1663</v>
      </c>
      <c r="C708" t="s">
        <v>568</v>
      </c>
      <c r="D708" t="s">
        <v>1662</v>
      </c>
      <c r="E708" t="s">
        <v>579</v>
      </c>
    </row>
    <row r="709" spans="2:5">
      <c r="B709" t="s">
        <v>1664</v>
      </c>
      <c r="C709">
        <v>517236</v>
      </c>
      <c r="D709" t="s">
        <v>568</v>
      </c>
      <c r="E709" t="s">
        <v>937</v>
      </c>
    </row>
    <row r="710" spans="2:5">
      <c r="B710" t="s">
        <v>1665</v>
      </c>
      <c r="C710">
        <v>532386</v>
      </c>
      <c r="D710" t="s">
        <v>1666</v>
      </c>
      <c r="E710" t="s">
        <v>661</v>
      </c>
    </row>
    <row r="711" spans="2:5">
      <c r="B711" t="s">
        <v>1667</v>
      </c>
      <c r="C711">
        <v>532801</v>
      </c>
      <c r="D711" t="s">
        <v>1668</v>
      </c>
      <c r="E711" t="s">
        <v>661</v>
      </c>
    </row>
    <row r="712" spans="2:5">
      <c r="B712" t="s">
        <v>1669</v>
      </c>
      <c r="C712">
        <v>524440</v>
      </c>
      <c r="D712" t="s">
        <v>568</v>
      </c>
      <c r="E712" t="s">
        <v>616</v>
      </c>
    </row>
    <row r="713" spans="2:5">
      <c r="B713" t="s">
        <v>1670</v>
      </c>
      <c r="C713">
        <v>532834</v>
      </c>
      <c r="D713" t="s">
        <v>1671</v>
      </c>
      <c r="E713" t="s">
        <v>728</v>
      </c>
    </row>
    <row r="714" spans="2:5">
      <c r="B714" t="s">
        <v>1672</v>
      </c>
      <c r="C714">
        <v>538858</v>
      </c>
      <c r="D714" t="s">
        <v>568</v>
      </c>
      <c r="E714" t="s">
        <v>906</v>
      </c>
    </row>
    <row r="715" spans="2:5">
      <c r="B715" t="s">
        <v>1673</v>
      </c>
      <c r="C715">
        <v>540071</v>
      </c>
      <c r="D715" t="s">
        <v>568</v>
      </c>
      <c r="E715" t="s">
        <v>766</v>
      </c>
    </row>
    <row r="716" spans="2:5">
      <c r="B716" t="s">
        <v>1674</v>
      </c>
      <c r="C716">
        <v>511196</v>
      </c>
      <c r="D716" t="s">
        <v>1675</v>
      </c>
      <c r="E716" t="s">
        <v>626</v>
      </c>
    </row>
    <row r="717" spans="2:5">
      <c r="B717" t="s">
        <v>1676</v>
      </c>
      <c r="C717">
        <v>532483</v>
      </c>
      <c r="D717" t="s">
        <v>1677</v>
      </c>
      <c r="E717" t="s">
        <v>886</v>
      </c>
    </row>
    <row r="718" spans="2:5">
      <c r="B718" t="s">
        <v>1678</v>
      </c>
      <c r="C718">
        <v>539304</v>
      </c>
      <c r="D718" t="s">
        <v>568</v>
      </c>
      <c r="E718" t="s">
        <v>551</v>
      </c>
    </row>
    <row r="719" spans="2:5">
      <c r="B719" t="s">
        <v>1679</v>
      </c>
      <c r="C719">
        <v>533267</v>
      </c>
      <c r="D719" t="s">
        <v>1680</v>
      </c>
      <c r="E719" t="s">
        <v>682</v>
      </c>
    </row>
    <row r="720" spans="2:5">
      <c r="B720" t="s">
        <v>1681</v>
      </c>
      <c r="C720">
        <v>533267</v>
      </c>
      <c r="D720" t="s">
        <v>1680</v>
      </c>
      <c r="E720" t="s">
        <v>682</v>
      </c>
    </row>
    <row r="721" spans="2:5">
      <c r="B721" t="s">
        <v>1682</v>
      </c>
      <c r="C721">
        <v>540710</v>
      </c>
      <c r="D721" t="s">
        <v>1683</v>
      </c>
      <c r="E721" t="s">
        <v>654</v>
      </c>
    </row>
    <row r="722" spans="2:5">
      <c r="B722" t="s">
        <v>1684</v>
      </c>
      <c r="C722">
        <v>539198</v>
      </c>
      <c r="D722" t="s">
        <v>568</v>
      </c>
      <c r="E722" t="s">
        <v>551</v>
      </c>
    </row>
    <row r="723" spans="2:5">
      <c r="B723" t="s">
        <v>1685</v>
      </c>
      <c r="C723">
        <v>539198</v>
      </c>
      <c r="D723" t="s">
        <v>568</v>
      </c>
      <c r="E723" t="s">
        <v>551</v>
      </c>
    </row>
    <row r="724" spans="2:5">
      <c r="B724" t="s">
        <v>1686</v>
      </c>
      <c r="C724">
        <v>532938</v>
      </c>
      <c r="D724" t="s">
        <v>1687</v>
      </c>
      <c r="E724" t="s">
        <v>551</v>
      </c>
    </row>
    <row r="725" spans="2:5">
      <c r="B725" t="s">
        <v>1688</v>
      </c>
      <c r="C725">
        <v>530879</v>
      </c>
      <c r="D725" t="s">
        <v>568</v>
      </c>
      <c r="E725" t="s">
        <v>551</v>
      </c>
    </row>
    <row r="726" spans="2:5">
      <c r="B726" t="s">
        <v>1689</v>
      </c>
      <c r="C726">
        <v>538476</v>
      </c>
      <c r="D726" t="s">
        <v>568</v>
      </c>
      <c r="E726" t="s">
        <v>585</v>
      </c>
    </row>
    <row r="727" spans="2:5">
      <c r="B727" t="s">
        <v>1690</v>
      </c>
      <c r="C727">
        <v>511505</v>
      </c>
      <c r="D727" t="s">
        <v>1691</v>
      </c>
      <c r="E727" t="s">
        <v>585</v>
      </c>
    </row>
    <row r="728" spans="2:5">
      <c r="B728" t="s">
        <v>1692</v>
      </c>
      <c r="C728">
        <v>524742</v>
      </c>
      <c r="D728" t="s">
        <v>1693</v>
      </c>
      <c r="E728" t="s">
        <v>606</v>
      </c>
    </row>
    <row r="729" spans="2:5">
      <c r="B729" t="s">
        <v>1694</v>
      </c>
      <c r="C729">
        <v>531595</v>
      </c>
      <c r="D729" t="s">
        <v>1695</v>
      </c>
      <c r="E729" t="s">
        <v>585</v>
      </c>
    </row>
    <row r="730" spans="2:5">
      <c r="B730" t="s">
        <v>1696</v>
      </c>
      <c r="C730">
        <v>512169</v>
      </c>
      <c r="D730" t="s">
        <v>568</v>
      </c>
      <c r="E730" t="s">
        <v>989</v>
      </c>
    </row>
    <row r="731" spans="2:5">
      <c r="B731" t="s">
        <v>1697</v>
      </c>
      <c r="C731">
        <v>509486</v>
      </c>
      <c r="D731" t="s">
        <v>568</v>
      </c>
      <c r="E731" t="s">
        <v>688</v>
      </c>
    </row>
    <row r="732" spans="2:5">
      <c r="B732" t="s">
        <v>1698</v>
      </c>
      <c r="C732">
        <v>509486</v>
      </c>
      <c r="D732" t="s">
        <v>568</v>
      </c>
      <c r="E732" t="s">
        <v>688</v>
      </c>
    </row>
    <row r="733" spans="2:5">
      <c r="B733" t="s">
        <v>1699</v>
      </c>
      <c r="C733">
        <v>507486</v>
      </c>
      <c r="D733" t="s">
        <v>568</v>
      </c>
      <c r="E733" t="s">
        <v>616</v>
      </c>
    </row>
    <row r="734" spans="2:5">
      <c r="B734" t="s">
        <v>1700</v>
      </c>
      <c r="C734">
        <v>538817</v>
      </c>
      <c r="D734" t="s">
        <v>568</v>
      </c>
      <c r="E734" t="s">
        <v>688</v>
      </c>
    </row>
    <row r="735" spans="2:5">
      <c r="B735" t="s">
        <v>1701</v>
      </c>
      <c r="C735">
        <v>536974</v>
      </c>
      <c r="D735" t="s">
        <v>568</v>
      </c>
      <c r="E735" t="s">
        <v>688</v>
      </c>
    </row>
    <row r="736" spans="2:5">
      <c r="B736" t="s">
        <v>1702</v>
      </c>
      <c r="C736">
        <v>540652</v>
      </c>
      <c r="D736" t="s">
        <v>568</v>
      </c>
      <c r="E736" t="s">
        <v>753</v>
      </c>
    </row>
    <row r="737" spans="2:5">
      <c r="B737" t="s">
        <v>1703</v>
      </c>
      <c r="C737">
        <v>513375</v>
      </c>
      <c r="D737" t="s">
        <v>1704</v>
      </c>
      <c r="E737" t="s">
        <v>1488</v>
      </c>
    </row>
    <row r="738" spans="2:5">
      <c r="B738" t="s">
        <v>1705</v>
      </c>
      <c r="C738">
        <v>534804</v>
      </c>
      <c r="D738" t="s">
        <v>1706</v>
      </c>
      <c r="E738" t="s">
        <v>551</v>
      </c>
    </row>
    <row r="739" spans="2:5">
      <c r="B739" t="s">
        <v>1707</v>
      </c>
      <c r="C739">
        <v>533260</v>
      </c>
      <c r="D739" t="s">
        <v>1708</v>
      </c>
      <c r="E739" t="s">
        <v>673</v>
      </c>
    </row>
    <row r="740" spans="2:5">
      <c r="B740" t="s">
        <v>1709</v>
      </c>
      <c r="C740">
        <v>530609</v>
      </c>
      <c r="D740" t="s">
        <v>568</v>
      </c>
      <c r="E740" t="s">
        <v>1488</v>
      </c>
    </row>
    <row r="741" spans="2:5">
      <c r="B741" t="s">
        <v>1710</v>
      </c>
      <c r="C741">
        <v>532282</v>
      </c>
      <c r="D741" t="s">
        <v>1711</v>
      </c>
      <c r="E741" t="s">
        <v>923</v>
      </c>
    </row>
    <row r="742" spans="2:5">
      <c r="B742" t="s">
        <v>1712</v>
      </c>
      <c r="C742">
        <v>500870</v>
      </c>
      <c r="D742" t="s">
        <v>1713</v>
      </c>
      <c r="E742" t="s">
        <v>778</v>
      </c>
    </row>
    <row r="743" spans="2:5">
      <c r="B743" t="s">
        <v>1714</v>
      </c>
      <c r="C743">
        <v>500870</v>
      </c>
      <c r="D743" t="s">
        <v>1713</v>
      </c>
      <c r="E743" t="s">
        <v>778</v>
      </c>
    </row>
    <row r="744" spans="2:5">
      <c r="B744" t="s">
        <v>1715</v>
      </c>
      <c r="C744">
        <v>531682</v>
      </c>
      <c r="D744" t="s">
        <v>568</v>
      </c>
      <c r="E744" t="s">
        <v>554</v>
      </c>
    </row>
    <row r="745" spans="2:5">
      <c r="B745" t="s">
        <v>1716</v>
      </c>
      <c r="C745">
        <v>531158</v>
      </c>
      <c r="D745" t="s">
        <v>568</v>
      </c>
      <c r="E745" t="s">
        <v>590</v>
      </c>
    </row>
    <row r="746" spans="2:5">
      <c r="B746" t="s">
        <v>1717</v>
      </c>
      <c r="C746">
        <v>531900</v>
      </c>
      <c r="D746" t="s">
        <v>568</v>
      </c>
      <c r="E746" t="s">
        <v>590</v>
      </c>
    </row>
    <row r="747" spans="2:5">
      <c r="B747" t="s">
        <v>1718</v>
      </c>
      <c r="C747">
        <v>519600</v>
      </c>
      <c r="D747" t="s">
        <v>1719</v>
      </c>
      <c r="E747" t="s">
        <v>975</v>
      </c>
    </row>
    <row r="748" spans="2:5">
      <c r="B748" t="s">
        <v>1720</v>
      </c>
      <c r="C748">
        <v>519600</v>
      </c>
      <c r="D748" t="s">
        <v>1719</v>
      </c>
      <c r="E748" t="s">
        <v>975</v>
      </c>
    </row>
    <row r="749" spans="2:5">
      <c r="B749" t="s">
        <v>1721</v>
      </c>
      <c r="C749">
        <v>500878</v>
      </c>
      <c r="D749" t="s">
        <v>1722</v>
      </c>
      <c r="E749" t="s">
        <v>1048</v>
      </c>
    </row>
    <row r="750" spans="2:5">
      <c r="B750" t="s">
        <v>1723</v>
      </c>
      <c r="C750">
        <v>530789</v>
      </c>
      <c r="D750" t="s">
        <v>568</v>
      </c>
      <c r="E750" t="s">
        <v>688</v>
      </c>
    </row>
    <row r="751" spans="2:5">
      <c r="B751" t="s">
        <v>1724</v>
      </c>
      <c r="C751">
        <v>531119</v>
      </c>
      <c r="D751" t="s">
        <v>568</v>
      </c>
      <c r="E751" t="s">
        <v>682</v>
      </c>
    </row>
    <row r="752" spans="2:5">
      <c r="B752" t="s">
        <v>1725</v>
      </c>
      <c r="C752">
        <v>531119</v>
      </c>
      <c r="D752" t="s">
        <v>568</v>
      </c>
      <c r="E752" t="s">
        <v>682</v>
      </c>
    </row>
    <row r="753" spans="2:5">
      <c r="B753" t="s">
        <v>1726</v>
      </c>
      <c r="C753">
        <v>514171</v>
      </c>
      <c r="D753" t="s">
        <v>568</v>
      </c>
      <c r="E753" t="s">
        <v>1096</v>
      </c>
    </row>
    <row r="754" spans="2:5">
      <c r="B754" t="s">
        <v>1727</v>
      </c>
      <c r="C754">
        <v>538734</v>
      </c>
      <c r="D754" t="s">
        <v>568</v>
      </c>
      <c r="E754" t="s">
        <v>554</v>
      </c>
    </row>
    <row r="755" spans="2:5">
      <c r="B755" t="s">
        <v>1728</v>
      </c>
      <c r="C755">
        <v>532695</v>
      </c>
      <c r="D755" t="s">
        <v>1729</v>
      </c>
      <c r="E755" t="s">
        <v>682</v>
      </c>
    </row>
    <row r="756" spans="2:5">
      <c r="B756" t="s">
        <v>1730</v>
      </c>
      <c r="C756">
        <v>532871</v>
      </c>
      <c r="D756" t="s">
        <v>1731</v>
      </c>
      <c r="E756" t="s">
        <v>906</v>
      </c>
    </row>
    <row r="757" spans="2:5">
      <c r="B757" t="s">
        <v>1732</v>
      </c>
      <c r="C757">
        <v>532701</v>
      </c>
      <c r="D757" t="s">
        <v>568</v>
      </c>
      <c r="E757" t="s">
        <v>562</v>
      </c>
    </row>
    <row r="758" spans="2:5">
      <c r="B758" t="s">
        <v>1733</v>
      </c>
      <c r="C758">
        <v>522251</v>
      </c>
      <c r="D758" t="s">
        <v>568</v>
      </c>
      <c r="E758" t="s">
        <v>576</v>
      </c>
    </row>
    <row r="759" spans="2:5">
      <c r="B759" t="s">
        <v>1734</v>
      </c>
      <c r="C759">
        <v>531380</v>
      </c>
      <c r="D759" t="s">
        <v>568</v>
      </c>
      <c r="E759" t="s">
        <v>1735</v>
      </c>
    </row>
    <row r="760" spans="2:5">
      <c r="B760" t="s">
        <v>1736</v>
      </c>
      <c r="C760">
        <v>532885</v>
      </c>
      <c r="D760" t="s">
        <v>1737</v>
      </c>
      <c r="E760" t="s">
        <v>886</v>
      </c>
    </row>
    <row r="761" spans="2:5">
      <c r="B761" t="s">
        <v>1738</v>
      </c>
      <c r="C761" t="s">
        <v>568</v>
      </c>
      <c r="D761" t="s">
        <v>1739</v>
      </c>
      <c r="E761" t="s">
        <v>659</v>
      </c>
    </row>
    <row r="762" spans="2:5">
      <c r="B762" t="s">
        <v>1740</v>
      </c>
      <c r="C762" t="s">
        <v>568</v>
      </c>
      <c r="D762" t="s">
        <v>1739</v>
      </c>
      <c r="E762" t="s">
        <v>659</v>
      </c>
    </row>
    <row r="763" spans="2:5">
      <c r="B763" t="s">
        <v>1741</v>
      </c>
      <c r="C763">
        <v>501827</v>
      </c>
      <c r="D763" t="s">
        <v>568</v>
      </c>
      <c r="E763" t="s">
        <v>640</v>
      </c>
    </row>
    <row r="764" spans="2:5">
      <c r="B764" t="s">
        <v>1742</v>
      </c>
      <c r="C764">
        <v>501150</v>
      </c>
      <c r="D764" t="s">
        <v>1743</v>
      </c>
      <c r="E764" t="s">
        <v>551</v>
      </c>
    </row>
    <row r="765" spans="2:5">
      <c r="B765" t="s">
        <v>1744</v>
      </c>
      <c r="C765">
        <v>517544</v>
      </c>
      <c r="D765" t="s">
        <v>1745</v>
      </c>
      <c r="E765" t="s">
        <v>989</v>
      </c>
    </row>
    <row r="766" spans="2:5">
      <c r="B766" t="s">
        <v>1746</v>
      </c>
      <c r="C766">
        <v>500280</v>
      </c>
      <c r="D766" t="s">
        <v>1747</v>
      </c>
      <c r="E766" t="s">
        <v>583</v>
      </c>
    </row>
    <row r="767" spans="2:5">
      <c r="B767" t="s">
        <v>1748</v>
      </c>
      <c r="C767">
        <v>500083</v>
      </c>
      <c r="D767" t="s">
        <v>1749</v>
      </c>
      <c r="E767" t="s">
        <v>873</v>
      </c>
    </row>
    <row r="768" spans="2:5">
      <c r="B768" t="s">
        <v>1750</v>
      </c>
      <c r="C768">
        <v>532548</v>
      </c>
      <c r="D768" t="s">
        <v>1751</v>
      </c>
      <c r="E768" t="s">
        <v>1063</v>
      </c>
    </row>
    <row r="769" spans="2:5">
      <c r="B769" t="s">
        <v>1752</v>
      </c>
      <c r="C769">
        <v>532548</v>
      </c>
      <c r="D769" t="s">
        <v>1751</v>
      </c>
      <c r="E769" t="s">
        <v>1063</v>
      </c>
    </row>
    <row r="770" spans="2:5">
      <c r="B770" t="s">
        <v>1753</v>
      </c>
      <c r="C770">
        <v>500040</v>
      </c>
      <c r="D770" t="s">
        <v>1754</v>
      </c>
      <c r="E770" t="s">
        <v>581</v>
      </c>
    </row>
    <row r="771" spans="2:5">
      <c r="B771" t="s">
        <v>1755</v>
      </c>
      <c r="C771">
        <v>530881</v>
      </c>
      <c r="D771" t="s">
        <v>568</v>
      </c>
      <c r="E771" t="s">
        <v>551</v>
      </c>
    </row>
    <row r="772" spans="2:5">
      <c r="B772" t="s">
        <v>1756</v>
      </c>
      <c r="C772">
        <v>532443</v>
      </c>
      <c r="D772" t="s">
        <v>1757</v>
      </c>
      <c r="E772" t="s">
        <v>845</v>
      </c>
    </row>
    <row r="773" spans="2:5">
      <c r="B773" t="s">
        <v>1758</v>
      </c>
      <c r="C773">
        <v>532413</v>
      </c>
      <c r="D773" t="s">
        <v>1759</v>
      </c>
      <c r="E773" t="s">
        <v>893</v>
      </c>
    </row>
    <row r="774" spans="2:5">
      <c r="B774" t="s">
        <v>1760</v>
      </c>
      <c r="C774">
        <v>512341</v>
      </c>
      <c r="D774" t="s">
        <v>568</v>
      </c>
      <c r="E774" t="s">
        <v>898</v>
      </c>
    </row>
    <row r="775" spans="2:5">
      <c r="B775" t="s">
        <v>1761</v>
      </c>
      <c r="C775">
        <v>500084</v>
      </c>
      <c r="D775" t="s">
        <v>1762</v>
      </c>
      <c r="E775" t="s">
        <v>707</v>
      </c>
    </row>
    <row r="776" spans="2:5">
      <c r="B776" t="s">
        <v>1763</v>
      </c>
      <c r="C776" t="s">
        <v>568</v>
      </c>
      <c r="D776" t="s">
        <v>1764</v>
      </c>
      <c r="E776" t="s">
        <v>1765</v>
      </c>
    </row>
    <row r="777" spans="2:5">
      <c r="B777" t="s">
        <v>1766</v>
      </c>
      <c r="C777">
        <v>542333</v>
      </c>
      <c r="D777" t="s">
        <v>1767</v>
      </c>
      <c r="E777" t="s">
        <v>1765</v>
      </c>
    </row>
    <row r="778" spans="2:5">
      <c r="B778" t="s">
        <v>1768</v>
      </c>
      <c r="C778">
        <v>500093</v>
      </c>
      <c r="D778" t="s">
        <v>1769</v>
      </c>
      <c r="E778" t="s">
        <v>611</v>
      </c>
    </row>
    <row r="779" spans="2:5">
      <c r="B779" t="s">
        <v>1770</v>
      </c>
      <c r="C779">
        <v>531489</v>
      </c>
      <c r="D779" t="s">
        <v>568</v>
      </c>
      <c r="E779" t="s">
        <v>661</v>
      </c>
    </row>
    <row r="780" spans="2:5">
      <c r="B780" t="s">
        <v>1771</v>
      </c>
      <c r="C780">
        <v>531946</v>
      </c>
      <c r="D780" t="s">
        <v>568</v>
      </c>
      <c r="E780" t="s">
        <v>562</v>
      </c>
    </row>
    <row r="781" spans="2:5">
      <c r="B781" t="s">
        <v>1772</v>
      </c>
      <c r="C781">
        <v>542399</v>
      </c>
      <c r="D781" t="s">
        <v>1773</v>
      </c>
      <c r="E781" t="s">
        <v>769</v>
      </c>
    </row>
    <row r="782" spans="2:5">
      <c r="B782" t="s">
        <v>1774</v>
      </c>
      <c r="C782">
        <v>539600</v>
      </c>
      <c r="D782" t="s">
        <v>568</v>
      </c>
      <c r="E782" t="s">
        <v>590</v>
      </c>
    </row>
    <row r="783" spans="2:5">
      <c r="B783" t="s">
        <v>1775</v>
      </c>
      <c r="C783">
        <v>530307</v>
      </c>
      <c r="D783" t="s">
        <v>568</v>
      </c>
      <c r="E783" t="s">
        <v>766</v>
      </c>
    </row>
    <row r="784" spans="2:5">
      <c r="B784" t="s">
        <v>1776</v>
      </c>
      <c r="C784">
        <v>512301</v>
      </c>
      <c r="D784" t="s">
        <v>568</v>
      </c>
      <c r="E784" t="s">
        <v>590</v>
      </c>
    </row>
    <row r="785" spans="2:5">
      <c r="B785" t="s">
        <v>1777</v>
      </c>
      <c r="C785">
        <v>500085</v>
      </c>
      <c r="D785" t="s">
        <v>1778</v>
      </c>
      <c r="E785" t="s">
        <v>1076</v>
      </c>
    </row>
    <row r="786" spans="2:5">
      <c r="B786" t="s">
        <v>1779</v>
      </c>
      <c r="C786">
        <v>542627</v>
      </c>
      <c r="D786" t="s">
        <v>1780</v>
      </c>
      <c r="E786" t="s">
        <v>934</v>
      </c>
    </row>
    <row r="787" spans="2:5">
      <c r="B787" t="s">
        <v>1781</v>
      </c>
      <c r="C787">
        <v>522292</v>
      </c>
      <c r="D787" t="s">
        <v>568</v>
      </c>
      <c r="E787" t="s">
        <v>583</v>
      </c>
    </row>
    <row r="788" spans="2:5">
      <c r="B788" t="s">
        <v>1782</v>
      </c>
      <c r="C788">
        <v>530309</v>
      </c>
      <c r="D788" t="s">
        <v>568</v>
      </c>
      <c r="E788" t="s">
        <v>590</v>
      </c>
    </row>
    <row r="789" spans="2:5">
      <c r="B789" t="s">
        <v>1783</v>
      </c>
      <c r="C789">
        <v>540829</v>
      </c>
      <c r="D789" t="s">
        <v>568</v>
      </c>
      <c r="E789" t="s">
        <v>590</v>
      </c>
    </row>
    <row r="790" spans="2:5">
      <c r="B790" t="s">
        <v>1784</v>
      </c>
      <c r="C790">
        <v>535142</v>
      </c>
      <c r="D790" t="s">
        <v>568</v>
      </c>
      <c r="E790" t="s">
        <v>571</v>
      </c>
    </row>
    <row r="791" spans="2:5">
      <c r="B791" t="s">
        <v>1785</v>
      </c>
      <c r="C791">
        <v>531327</v>
      </c>
      <c r="D791" t="s">
        <v>568</v>
      </c>
      <c r="E791" t="s">
        <v>551</v>
      </c>
    </row>
    <row r="792" spans="2:5">
      <c r="B792" t="s">
        <v>1786</v>
      </c>
      <c r="C792">
        <v>511696</v>
      </c>
      <c r="D792" t="s">
        <v>568</v>
      </c>
      <c r="E792" t="s">
        <v>551</v>
      </c>
    </row>
    <row r="793" spans="2:5">
      <c r="B793" t="s">
        <v>1787</v>
      </c>
      <c r="C793">
        <v>531977</v>
      </c>
      <c r="D793" t="s">
        <v>568</v>
      </c>
      <c r="E793" t="s">
        <v>640</v>
      </c>
    </row>
    <row r="794" spans="2:5">
      <c r="B794" t="s">
        <v>1788</v>
      </c>
      <c r="C794">
        <v>504671</v>
      </c>
      <c r="D794" t="s">
        <v>568</v>
      </c>
      <c r="E794" t="s">
        <v>600</v>
      </c>
    </row>
    <row r="795" spans="2:5">
      <c r="B795" t="s">
        <v>1789</v>
      </c>
      <c r="C795">
        <v>539800</v>
      </c>
      <c r="D795" t="s">
        <v>568</v>
      </c>
      <c r="E795" t="s">
        <v>590</v>
      </c>
    </row>
    <row r="796" spans="2:5">
      <c r="B796" t="s">
        <v>1790</v>
      </c>
      <c r="C796">
        <v>526917</v>
      </c>
      <c r="D796" t="s">
        <v>568</v>
      </c>
      <c r="E796" t="s">
        <v>654</v>
      </c>
    </row>
    <row r="797" spans="2:5">
      <c r="B797" t="s">
        <v>1791</v>
      </c>
      <c r="C797">
        <v>530871</v>
      </c>
      <c r="D797" t="s">
        <v>568</v>
      </c>
      <c r="E797" t="s">
        <v>728</v>
      </c>
    </row>
    <row r="798" spans="2:5">
      <c r="B798" t="s">
        <v>1792</v>
      </c>
      <c r="C798">
        <v>540395</v>
      </c>
      <c r="D798" t="s">
        <v>568</v>
      </c>
      <c r="E798" t="s">
        <v>728</v>
      </c>
    </row>
    <row r="799" spans="2:5">
      <c r="B799" t="s">
        <v>1793</v>
      </c>
      <c r="C799">
        <v>541269</v>
      </c>
      <c r="D799" t="s">
        <v>1794</v>
      </c>
      <c r="E799" t="s">
        <v>616</v>
      </c>
    </row>
    <row r="800" spans="2:5">
      <c r="B800" t="s">
        <v>1795</v>
      </c>
      <c r="C800">
        <v>539230</v>
      </c>
      <c r="D800" t="s">
        <v>568</v>
      </c>
      <c r="E800" t="s">
        <v>728</v>
      </c>
    </row>
    <row r="801" spans="2:5">
      <c r="B801" t="s">
        <v>1796</v>
      </c>
      <c r="C801">
        <v>506365</v>
      </c>
      <c r="D801" t="s">
        <v>568</v>
      </c>
      <c r="E801" t="s">
        <v>606</v>
      </c>
    </row>
    <row r="802" spans="2:5">
      <c r="B802" t="s">
        <v>1797</v>
      </c>
      <c r="C802">
        <v>537326</v>
      </c>
      <c r="D802" t="s">
        <v>568</v>
      </c>
      <c r="E802" t="s">
        <v>576</v>
      </c>
    </row>
    <row r="803" spans="2:5">
      <c r="B803" t="s">
        <v>1798</v>
      </c>
      <c r="C803">
        <v>539011</v>
      </c>
      <c r="D803" t="s">
        <v>568</v>
      </c>
      <c r="E803" t="s">
        <v>600</v>
      </c>
    </row>
    <row r="804" spans="2:5">
      <c r="B804" t="s">
        <v>1799</v>
      </c>
      <c r="C804">
        <v>523489</v>
      </c>
      <c r="D804" t="s">
        <v>568</v>
      </c>
      <c r="E804" t="s">
        <v>757</v>
      </c>
    </row>
    <row r="805" spans="2:5">
      <c r="B805" t="s">
        <v>1800</v>
      </c>
      <c r="C805">
        <v>500110</v>
      </c>
      <c r="D805" t="s">
        <v>1801</v>
      </c>
      <c r="E805" t="s">
        <v>1497</v>
      </c>
    </row>
    <row r="806" spans="2:5">
      <c r="B806" t="s">
        <v>1802</v>
      </c>
      <c r="C806">
        <v>526817</v>
      </c>
      <c r="D806" t="s">
        <v>568</v>
      </c>
      <c r="E806" t="s">
        <v>805</v>
      </c>
    </row>
    <row r="807" spans="2:5">
      <c r="B807" t="s">
        <v>1803</v>
      </c>
      <c r="C807">
        <v>521244</v>
      </c>
      <c r="D807" t="s">
        <v>568</v>
      </c>
      <c r="E807" t="s">
        <v>583</v>
      </c>
    </row>
    <row r="808" spans="2:5">
      <c r="B808" t="s">
        <v>1804</v>
      </c>
      <c r="C808">
        <v>532992</v>
      </c>
      <c r="D808" t="s">
        <v>568</v>
      </c>
      <c r="E808" t="s">
        <v>769</v>
      </c>
    </row>
    <row r="809" spans="2:5">
      <c r="B809" t="s">
        <v>1805</v>
      </c>
      <c r="C809">
        <v>531358</v>
      </c>
      <c r="D809" t="s">
        <v>568</v>
      </c>
      <c r="E809" t="s">
        <v>585</v>
      </c>
    </row>
    <row r="810" spans="2:5">
      <c r="B810" t="s">
        <v>1806</v>
      </c>
      <c r="C810">
        <v>530427</v>
      </c>
      <c r="D810" t="s">
        <v>568</v>
      </c>
      <c r="E810" t="s">
        <v>1807</v>
      </c>
    </row>
    <row r="811" spans="2:5">
      <c r="B811" t="s">
        <v>1808</v>
      </c>
      <c r="C811">
        <v>526546</v>
      </c>
      <c r="D811" t="s">
        <v>568</v>
      </c>
      <c r="E811" t="s">
        <v>757</v>
      </c>
    </row>
    <row r="812" spans="2:5">
      <c r="B812" t="s">
        <v>1809</v>
      </c>
      <c r="C812">
        <v>511243</v>
      </c>
      <c r="D812" t="s">
        <v>1810</v>
      </c>
      <c r="E812" t="s">
        <v>585</v>
      </c>
    </row>
    <row r="813" spans="2:5">
      <c r="B813" t="s">
        <v>1811</v>
      </c>
      <c r="C813">
        <v>511243</v>
      </c>
      <c r="D813" t="s">
        <v>1812</v>
      </c>
      <c r="E813" t="s">
        <v>585</v>
      </c>
    </row>
    <row r="814" spans="2:5">
      <c r="B814" t="s">
        <v>1813</v>
      </c>
      <c r="C814">
        <v>519475</v>
      </c>
      <c r="D814" t="s">
        <v>568</v>
      </c>
      <c r="E814" t="s">
        <v>648</v>
      </c>
    </row>
    <row r="815" spans="2:5">
      <c r="B815" t="s">
        <v>1814</v>
      </c>
      <c r="C815">
        <v>540681</v>
      </c>
      <c r="D815" t="s">
        <v>568</v>
      </c>
      <c r="E815" t="s">
        <v>628</v>
      </c>
    </row>
    <row r="816" spans="2:5">
      <c r="B816" t="s">
        <v>1815</v>
      </c>
      <c r="C816">
        <v>501833</v>
      </c>
      <c r="D816" t="s">
        <v>568</v>
      </c>
      <c r="E816" t="s">
        <v>1816</v>
      </c>
    </row>
    <row r="817" spans="2:5">
      <c r="B817" t="s">
        <v>1817</v>
      </c>
      <c r="C817">
        <v>539335</v>
      </c>
      <c r="D817" t="s">
        <v>568</v>
      </c>
      <c r="E817" t="s">
        <v>590</v>
      </c>
    </row>
    <row r="818" spans="2:5">
      <c r="B818" t="s">
        <v>1818</v>
      </c>
      <c r="C818">
        <v>530191</v>
      </c>
      <c r="D818" t="s">
        <v>1819</v>
      </c>
      <c r="E818" t="s">
        <v>728</v>
      </c>
    </row>
    <row r="819" spans="2:5">
      <c r="B819" t="s">
        <v>1820</v>
      </c>
      <c r="C819">
        <v>530191</v>
      </c>
      <c r="D819" t="s">
        <v>1819</v>
      </c>
      <c r="E819" t="s">
        <v>728</v>
      </c>
    </row>
    <row r="820" spans="2:5">
      <c r="B820" t="s">
        <v>1821</v>
      </c>
      <c r="C820">
        <v>519477</v>
      </c>
      <c r="D820" t="s">
        <v>568</v>
      </c>
      <c r="E820" t="s">
        <v>817</v>
      </c>
    </row>
    <row r="821" spans="2:5">
      <c r="B821" t="s">
        <v>1822</v>
      </c>
      <c r="C821">
        <v>542678</v>
      </c>
      <c r="D821" t="s">
        <v>1823</v>
      </c>
      <c r="E821" t="s">
        <v>606</v>
      </c>
    </row>
    <row r="822" spans="2:5">
      <c r="B822" t="s">
        <v>1824</v>
      </c>
      <c r="C822">
        <v>534758</v>
      </c>
      <c r="D822" t="s">
        <v>1825</v>
      </c>
      <c r="E822" t="s">
        <v>554</v>
      </c>
    </row>
    <row r="823" spans="2:5">
      <c r="B823" t="s">
        <v>1826</v>
      </c>
      <c r="C823">
        <v>533407</v>
      </c>
      <c r="D823" t="s">
        <v>1827</v>
      </c>
      <c r="E823" t="s">
        <v>583</v>
      </c>
    </row>
    <row r="824" spans="2:5">
      <c r="B824" t="s">
        <v>1828</v>
      </c>
      <c r="C824">
        <v>530829</v>
      </c>
      <c r="D824" t="s">
        <v>568</v>
      </c>
      <c r="E824" t="s">
        <v>585</v>
      </c>
    </row>
    <row r="825" spans="2:5">
      <c r="B825" t="s">
        <v>1829</v>
      </c>
      <c r="C825">
        <v>505230</v>
      </c>
      <c r="D825" t="s">
        <v>1830</v>
      </c>
      <c r="E825" t="s">
        <v>557</v>
      </c>
    </row>
    <row r="826" spans="2:5">
      <c r="B826" t="s">
        <v>1831</v>
      </c>
      <c r="C826">
        <v>531283</v>
      </c>
      <c r="D826" t="s">
        <v>568</v>
      </c>
      <c r="E826" t="s">
        <v>585</v>
      </c>
    </row>
    <row r="827" spans="2:5">
      <c r="B827" t="s">
        <v>1832</v>
      </c>
      <c r="C827">
        <v>526373</v>
      </c>
      <c r="D827" t="s">
        <v>568</v>
      </c>
      <c r="E827" t="s">
        <v>769</v>
      </c>
    </row>
    <row r="828" spans="2:5">
      <c r="B828" t="s">
        <v>1833</v>
      </c>
      <c r="C828">
        <v>532807</v>
      </c>
      <c r="D828" t="s">
        <v>1834</v>
      </c>
      <c r="E828" t="s">
        <v>569</v>
      </c>
    </row>
    <row r="829" spans="2:5">
      <c r="B829" t="s">
        <v>1835</v>
      </c>
      <c r="C829">
        <v>532807</v>
      </c>
      <c r="D829" t="s">
        <v>1834</v>
      </c>
      <c r="E829" t="s">
        <v>569</v>
      </c>
    </row>
    <row r="830" spans="2:5">
      <c r="B830" t="s">
        <v>1836</v>
      </c>
      <c r="C830">
        <v>530457</v>
      </c>
      <c r="D830" t="s">
        <v>568</v>
      </c>
      <c r="E830" t="s">
        <v>571</v>
      </c>
    </row>
    <row r="831" spans="2:5">
      <c r="B831" t="s">
        <v>1837</v>
      </c>
      <c r="C831">
        <v>532324</v>
      </c>
      <c r="D831" t="s">
        <v>1838</v>
      </c>
      <c r="E831" t="s">
        <v>571</v>
      </c>
    </row>
    <row r="832" spans="2:5">
      <c r="B832" t="s">
        <v>1839</v>
      </c>
      <c r="C832">
        <v>500087</v>
      </c>
      <c r="D832" t="s">
        <v>1840</v>
      </c>
      <c r="E832" t="s">
        <v>606</v>
      </c>
    </row>
    <row r="833" spans="2:5">
      <c r="B833" t="s">
        <v>1841</v>
      </c>
      <c r="C833">
        <v>531775</v>
      </c>
      <c r="D833" t="s">
        <v>568</v>
      </c>
      <c r="E833" t="s">
        <v>590</v>
      </c>
    </row>
    <row r="834" spans="2:5">
      <c r="B834" t="s">
        <v>1842</v>
      </c>
      <c r="C834">
        <v>502445</v>
      </c>
      <c r="D834" t="s">
        <v>568</v>
      </c>
      <c r="E834" t="s">
        <v>654</v>
      </c>
    </row>
    <row r="835" spans="2:5">
      <c r="B835" t="s">
        <v>1843</v>
      </c>
      <c r="C835">
        <v>531235</v>
      </c>
      <c r="D835" t="s">
        <v>568</v>
      </c>
      <c r="E835" t="s">
        <v>585</v>
      </c>
    </row>
    <row r="836" spans="2:5">
      <c r="B836" t="s">
        <v>1844</v>
      </c>
      <c r="C836">
        <v>538786</v>
      </c>
      <c r="D836" t="s">
        <v>568</v>
      </c>
      <c r="E836" t="s">
        <v>1092</v>
      </c>
    </row>
    <row r="837" spans="2:5">
      <c r="B837" t="s">
        <v>1845</v>
      </c>
      <c r="C837">
        <v>538674</v>
      </c>
      <c r="D837" t="s">
        <v>568</v>
      </c>
      <c r="E837" t="s">
        <v>1512</v>
      </c>
    </row>
    <row r="838" spans="2:5">
      <c r="B838" t="s">
        <v>1846</v>
      </c>
      <c r="C838">
        <v>532210</v>
      </c>
      <c r="D838" t="s">
        <v>1847</v>
      </c>
      <c r="E838" t="s">
        <v>886</v>
      </c>
    </row>
    <row r="839" spans="2:5">
      <c r="B839" t="s">
        <v>1848</v>
      </c>
      <c r="C839">
        <v>521210</v>
      </c>
      <c r="D839" t="s">
        <v>568</v>
      </c>
      <c r="E839" t="s">
        <v>682</v>
      </c>
    </row>
    <row r="840" spans="2:5">
      <c r="B840" t="s">
        <v>1849</v>
      </c>
      <c r="C840">
        <v>780013</v>
      </c>
      <c r="D840" t="s">
        <v>568</v>
      </c>
      <c r="E840" t="s">
        <v>659</v>
      </c>
    </row>
    <row r="841" spans="2:5">
      <c r="B841" t="s">
        <v>1850</v>
      </c>
      <c r="C841">
        <v>780013</v>
      </c>
      <c r="D841" t="s">
        <v>568</v>
      </c>
      <c r="E841" t="s">
        <v>659</v>
      </c>
    </row>
    <row r="842" spans="2:5">
      <c r="B842" t="s">
        <v>1851</v>
      </c>
      <c r="C842" t="s">
        <v>568</v>
      </c>
      <c r="D842" t="s">
        <v>1852</v>
      </c>
      <c r="E842" t="s">
        <v>579</v>
      </c>
    </row>
    <row r="843" spans="2:5">
      <c r="B843" t="s">
        <v>1853</v>
      </c>
      <c r="C843" t="s">
        <v>568</v>
      </c>
      <c r="D843" t="s">
        <v>1854</v>
      </c>
      <c r="E843" t="s">
        <v>579</v>
      </c>
    </row>
    <row r="844" spans="2:5">
      <c r="B844" t="s">
        <v>1855</v>
      </c>
      <c r="C844">
        <v>540403</v>
      </c>
      <c r="D844" t="s">
        <v>1856</v>
      </c>
      <c r="E844" t="s">
        <v>673</v>
      </c>
    </row>
    <row r="845" spans="2:5">
      <c r="B845" t="s">
        <v>1857</v>
      </c>
      <c r="C845">
        <v>506390</v>
      </c>
      <c r="D845" t="s">
        <v>1858</v>
      </c>
      <c r="E845" t="s">
        <v>728</v>
      </c>
    </row>
    <row r="846" spans="2:5">
      <c r="B846" t="s">
        <v>1859</v>
      </c>
      <c r="C846">
        <v>506390</v>
      </c>
      <c r="D846" t="s">
        <v>1860</v>
      </c>
      <c r="E846" t="s">
        <v>728</v>
      </c>
    </row>
    <row r="847" spans="2:5">
      <c r="B847" t="s">
        <v>1861</v>
      </c>
      <c r="C847">
        <v>512213</v>
      </c>
      <c r="D847" t="s">
        <v>568</v>
      </c>
      <c r="E847" t="s">
        <v>590</v>
      </c>
    </row>
    <row r="848" spans="2:5">
      <c r="B848" t="s">
        <v>1862</v>
      </c>
      <c r="C848">
        <v>540310</v>
      </c>
      <c r="D848" t="s">
        <v>568</v>
      </c>
      <c r="E848" t="s">
        <v>583</v>
      </c>
    </row>
    <row r="849" spans="2:5">
      <c r="B849" t="s">
        <v>1863</v>
      </c>
      <c r="C849">
        <v>538433</v>
      </c>
      <c r="D849" t="s">
        <v>568</v>
      </c>
      <c r="E849" t="s">
        <v>551</v>
      </c>
    </row>
    <row r="850" spans="2:5">
      <c r="B850" t="s">
        <v>1864</v>
      </c>
      <c r="C850">
        <v>540481</v>
      </c>
      <c r="D850" t="s">
        <v>568</v>
      </c>
      <c r="E850" t="s">
        <v>551</v>
      </c>
    </row>
    <row r="851" spans="2:5">
      <c r="B851" t="s">
        <v>1865</v>
      </c>
      <c r="C851">
        <v>530839</v>
      </c>
      <c r="D851" t="s">
        <v>568</v>
      </c>
      <c r="E851" t="s">
        <v>661</v>
      </c>
    </row>
    <row r="852" spans="2:5">
      <c r="B852" t="s">
        <v>1866</v>
      </c>
      <c r="C852">
        <v>500147</v>
      </c>
      <c r="D852" t="s">
        <v>568</v>
      </c>
      <c r="E852" t="s">
        <v>576</v>
      </c>
    </row>
    <row r="853" spans="2:5">
      <c r="B853" t="s">
        <v>1867</v>
      </c>
      <c r="C853">
        <v>517330</v>
      </c>
      <c r="D853" t="s">
        <v>1868</v>
      </c>
      <c r="E853" t="s">
        <v>866</v>
      </c>
    </row>
    <row r="854" spans="2:5">
      <c r="B854" t="s">
        <v>1869</v>
      </c>
      <c r="C854" t="s">
        <v>568</v>
      </c>
      <c r="D854" t="s">
        <v>1870</v>
      </c>
      <c r="E854" t="s">
        <v>579</v>
      </c>
    </row>
    <row r="855" spans="2:5">
      <c r="B855" t="s">
        <v>1871</v>
      </c>
      <c r="C855">
        <v>512018</v>
      </c>
      <c r="D855" t="s">
        <v>568</v>
      </c>
      <c r="E855" t="s">
        <v>574</v>
      </c>
    </row>
    <row r="856" spans="2:5">
      <c r="B856" t="s">
        <v>1872</v>
      </c>
      <c r="C856">
        <v>533278</v>
      </c>
      <c r="D856" t="s">
        <v>1873</v>
      </c>
      <c r="E856" t="s">
        <v>1246</v>
      </c>
    </row>
    <row r="857" spans="2:5">
      <c r="B857" t="s">
        <v>1874</v>
      </c>
      <c r="C857">
        <v>533278</v>
      </c>
      <c r="D857" t="s">
        <v>1875</v>
      </c>
      <c r="E857" t="s">
        <v>1246</v>
      </c>
    </row>
    <row r="858" spans="2:5">
      <c r="B858" t="s">
        <v>1876</v>
      </c>
      <c r="C858">
        <v>501831</v>
      </c>
      <c r="D858" t="s">
        <v>568</v>
      </c>
      <c r="E858" t="s">
        <v>628</v>
      </c>
    </row>
    <row r="859" spans="2:5">
      <c r="B859" t="s">
        <v>1877</v>
      </c>
      <c r="C859">
        <v>520131</v>
      </c>
      <c r="D859" t="s">
        <v>568</v>
      </c>
      <c r="E859" t="s">
        <v>640</v>
      </c>
    </row>
    <row r="860" spans="2:5">
      <c r="B860" t="s">
        <v>1878</v>
      </c>
      <c r="C860">
        <v>508571</v>
      </c>
      <c r="D860" t="s">
        <v>568</v>
      </c>
      <c r="E860" t="s">
        <v>1048</v>
      </c>
    </row>
    <row r="861" spans="2:5">
      <c r="B861" t="s">
        <v>1879</v>
      </c>
      <c r="C861">
        <v>513353</v>
      </c>
      <c r="D861" t="s">
        <v>568</v>
      </c>
      <c r="E861" t="s">
        <v>728</v>
      </c>
    </row>
    <row r="862" spans="2:5">
      <c r="B862" t="s">
        <v>1880</v>
      </c>
      <c r="C862">
        <v>540678</v>
      </c>
      <c r="D862" t="s">
        <v>1881</v>
      </c>
      <c r="E862" t="s">
        <v>1816</v>
      </c>
    </row>
    <row r="863" spans="2:5">
      <c r="B863" t="s">
        <v>1882</v>
      </c>
      <c r="C863">
        <v>539436</v>
      </c>
      <c r="D863" t="s">
        <v>1883</v>
      </c>
      <c r="E863" t="s">
        <v>1057</v>
      </c>
    </row>
    <row r="864" spans="2:5">
      <c r="B864" t="s">
        <v>1884</v>
      </c>
      <c r="C864">
        <v>500830</v>
      </c>
      <c r="D864" t="s">
        <v>1885</v>
      </c>
      <c r="E864" t="s">
        <v>750</v>
      </c>
    </row>
    <row r="865" spans="2:5">
      <c r="B865" t="s">
        <v>1886</v>
      </c>
      <c r="C865">
        <v>500830</v>
      </c>
      <c r="D865" t="s">
        <v>1885</v>
      </c>
      <c r="E865" t="s">
        <v>750</v>
      </c>
    </row>
    <row r="866" spans="2:5">
      <c r="B866" t="s">
        <v>1887</v>
      </c>
      <c r="C866">
        <v>531210</v>
      </c>
      <c r="D866" t="s">
        <v>568</v>
      </c>
      <c r="E866" t="s">
        <v>606</v>
      </c>
    </row>
    <row r="867" spans="2:5">
      <c r="B867" t="s">
        <v>1888</v>
      </c>
      <c r="C867">
        <v>540023</v>
      </c>
      <c r="D867" t="s">
        <v>568</v>
      </c>
      <c r="E867" t="s">
        <v>1307</v>
      </c>
    </row>
    <row r="868" spans="2:5">
      <c r="B868" t="s">
        <v>1889</v>
      </c>
      <c r="C868">
        <v>524752</v>
      </c>
      <c r="D868" t="s">
        <v>568</v>
      </c>
      <c r="E868" t="s">
        <v>606</v>
      </c>
    </row>
    <row r="869" spans="2:5">
      <c r="B869" t="s">
        <v>1890</v>
      </c>
      <c r="C869">
        <v>534691</v>
      </c>
      <c r="D869" t="s">
        <v>568</v>
      </c>
      <c r="E869" t="s">
        <v>551</v>
      </c>
    </row>
    <row r="870" spans="2:5">
      <c r="B870" t="s">
        <v>1891</v>
      </c>
      <c r="C870">
        <v>535267</v>
      </c>
      <c r="D870" t="s">
        <v>568</v>
      </c>
      <c r="E870" t="s">
        <v>585</v>
      </c>
    </row>
    <row r="871" spans="2:5">
      <c r="B871" t="s">
        <v>1892</v>
      </c>
      <c r="C871">
        <v>531216</v>
      </c>
      <c r="D871" t="s">
        <v>568</v>
      </c>
      <c r="E871" t="s">
        <v>585</v>
      </c>
    </row>
    <row r="872" spans="2:5">
      <c r="B872" t="s">
        <v>1893</v>
      </c>
      <c r="C872">
        <v>533272</v>
      </c>
      <c r="D872" t="s">
        <v>1894</v>
      </c>
      <c r="E872" t="s">
        <v>646</v>
      </c>
    </row>
    <row r="873" spans="2:5">
      <c r="B873" t="s">
        <v>1895</v>
      </c>
      <c r="C873">
        <v>539986</v>
      </c>
      <c r="D873" t="s">
        <v>568</v>
      </c>
      <c r="E873" t="s">
        <v>763</v>
      </c>
    </row>
    <row r="874" spans="2:5">
      <c r="B874" t="s">
        <v>1896</v>
      </c>
      <c r="C874">
        <v>532342</v>
      </c>
      <c r="D874" t="s">
        <v>568</v>
      </c>
      <c r="E874" t="s">
        <v>554</v>
      </c>
    </row>
    <row r="875" spans="2:5">
      <c r="B875" t="s">
        <v>1897</v>
      </c>
      <c r="C875">
        <v>531041</v>
      </c>
      <c r="D875" t="s">
        <v>568</v>
      </c>
      <c r="E875" t="s">
        <v>590</v>
      </c>
    </row>
    <row r="876" spans="2:5">
      <c r="B876" t="s">
        <v>1898</v>
      </c>
      <c r="C876">
        <v>532456</v>
      </c>
      <c r="D876" t="s">
        <v>1899</v>
      </c>
      <c r="E876" t="s">
        <v>665</v>
      </c>
    </row>
    <row r="877" spans="2:5">
      <c r="B877" t="s">
        <v>1900</v>
      </c>
      <c r="C877">
        <v>532339</v>
      </c>
      <c r="D877" t="s">
        <v>1901</v>
      </c>
      <c r="E877" t="s">
        <v>1053</v>
      </c>
    </row>
    <row r="878" spans="2:5">
      <c r="B878" t="s">
        <v>1902</v>
      </c>
      <c r="C878">
        <v>507833</v>
      </c>
      <c r="D878" t="s">
        <v>568</v>
      </c>
      <c r="E878" t="s">
        <v>893</v>
      </c>
    </row>
    <row r="879" spans="2:5">
      <c r="B879" t="s">
        <v>1903</v>
      </c>
      <c r="C879">
        <v>522231</v>
      </c>
      <c r="D879" t="s">
        <v>568</v>
      </c>
      <c r="E879" t="s">
        <v>966</v>
      </c>
    </row>
    <row r="880" spans="2:5">
      <c r="B880" t="s">
        <v>1904</v>
      </c>
      <c r="C880">
        <v>538965</v>
      </c>
      <c r="D880" t="s">
        <v>568</v>
      </c>
      <c r="E880" t="s">
        <v>606</v>
      </c>
    </row>
    <row r="881" spans="2:5">
      <c r="B881" t="s">
        <v>1905</v>
      </c>
      <c r="C881">
        <v>539266</v>
      </c>
      <c r="D881" t="s">
        <v>568</v>
      </c>
      <c r="E881" t="s">
        <v>588</v>
      </c>
    </row>
    <row r="882" spans="2:5">
      <c r="B882" t="s">
        <v>1906</v>
      </c>
      <c r="C882">
        <v>504340</v>
      </c>
      <c r="D882" t="s">
        <v>568</v>
      </c>
      <c r="E882" t="s">
        <v>551</v>
      </c>
    </row>
    <row r="883" spans="2:5">
      <c r="B883" t="s">
        <v>1907</v>
      </c>
      <c r="C883">
        <v>539991</v>
      </c>
      <c r="D883" t="s">
        <v>1908</v>
      </c>
      <c r="E883" t="s">
        <v>934</v>
      </c>
    </row>
    <row r="884" spans="2:5">
      <c r="B884" t="s">
        <v>1909</v>
      </c>
      <c r="C884">
        <v>526829</v>
      </c>
      <c r="D884" t="s">
        <v>568</v>
      </c>
      <c r="E884" t="s">
        <v>778</v>
      </c>
    </row>
    <row r="885" spans="2:5">
      <c r="B885" t="s">
        <v>1910</v>
      </c>
      <c r="C885">
        <v>526829</v>
      </c>
      <c r="D885" t="s">
        <v>1911</v>
      </c>
      <c r="E885" t="s">
        <v>778</v>
      </c>
    </row>
    <row r="886" spans="2:5">
      <c r="B886" t="s">
        <v>1912</v>
      </c>
      <c r="C886">
        <v>526829</v>
      </c>
      <c r="D886" t="s">
        <v>568</v>
      </c>
      <c r="E886" t="s">
        <v>778</v>
      </c>
    </row>
    <row r="887" spans="2:5">
      <c r="B887" t="s">
        <v>1913</v>
      </c>
      <c r="C887">
        <v>539091</v>
      </c>
      <c r="D887" t="s">
        <v>568</v>
      </c>
      <c r="E887" t="s">
        <v>588</v>
      </c>
    </row>
    <row r="888" spans="2:5">
      <c r="B888" t="s">
        <v>1914</v>
      </c>
      <c r="C888">
        <v>532902</v>
      </c>
      <c r="D888" t="s">
        <v>1915</v>
      </c>
      <c r="E888" t="s">
        <v>654</v>
      </c>
    </row>
    <row r="889" spans="2:5">
      <c r="B889" t="s">
        <v>1916</v>
      </c>
      <c r="C889" t="s">
        <v>568</v>
      </c>
      <c r="D889" t="s">
        <v>1917</v>
      </c>
      <c r="E889" t="s">
        <v>659</v>
      </c>
    </row>
    <row r="890" spans="2:5">
      <c r="B890" t="s">
        <v>1918</v>
      </c>
      <c r="C890">
        <v>531344</v>
      </c>
      <c r="D890" t="s">
        <v>1919</v>
      </c>
      <c r="E890" t="s">
        <v>691</v>
      </c>
    </row>
    <row r="891" spans="2:5">
      <c r="B891" t="s">
        <v>1920</v>
      </c>
      <c r="C891">
        <v>531344</v>
      </c>
      <c r="D891" t="s">
        <v>1919</v>
      </c>
      <c r="E891" t="s">
        <v>691</v>
      </c>
    </row>
    <row r="892" spans="2:5">
      <c r="B892" t="s">
        <v>1921</v>
      </c>
      <c r="C892">
        <v>540597</v>
      </c>
      <c r="D892" t="s">
        <v>568</v>
      </c>
      <c r="E892" t="s">
        <v>889</v>
      </c>
    </row>
    <row r="893" spans="2:5">
      <c r="B893" t="s">
        <v>1922</v>
      </c>
      <c r="C893">
        <v>531067</v>
      </c>
      <c r="D893" t="s">
        <v>568</v>
      </c>
      <c r="E893" t="s">
        <v>585</v>
      </c>
    </row>
    <row r="894" spans="2:5">
      <c r="B894" t="s">
        <v>1923</v>
      </c>
      <c r="C894">
        <v>531067</v>
      </c>
      <c r="D894" t="s">
        <v>568</v>
      </c>
      <c r="E894" t="s">
        <v>585</v>
      </c>
    </row>
    <row r="895" spans="2:5">
      <c r="B895" t="s">
        <v>1924</v>
      </c>
      <c r="C895">
        <v>506935</v>
      </c>
      <c r="D895" t="s">
        <v>568</v>
      </c>
      <c r="E895" t="s">
        <v>661</v>
      </c>
    </row>
    <row r="896" spans="2:5">
      <c r="B896" t="s">
        <v>1925</v>
      </c>
      <c r="C896">
        <v>531460</v>
      </c>
      <c r="D896" t="s">
        <v>568</v>
      </c>
      <c r="E896" t="s">
        <v>866</v>
      </c>
    </row>
    <row r="897" spans="2:5">
      <c r="B897" t="s">
        <v>1926</v>
      </c>
      <c r="C897">
        <v>523232</v>
      </c>
      <c r="D897" t="s">
        <v>568</v>
      </c>
      <c r="E897" t="s">
        <v>778</v>
      </c>
    </row>
    <row r="898" spans="2:5">
      <c r="B898" t="s">
        <v>1927</v>
      </c>
      <c r="C898">
        <v>538868</v>
      </c>
      <c r="D898" t="s">
        <v>568</v>
      </c>
      <c r="E898" t="s">
        <v>585</v>
      </c>
    </row>
    <row r="899" spans="2:5">
      <c r="B899" t="s">
        <v>1928</v>
      </c>
      <c r="C899" t="s">
        <v>568</v>
      </c>
      <c r="D899" t="s">
        <v>1929</v>
      </c>
      <c r="E899" t="s">
        <v>579</v>
      </c>
    </row>
    <row r="900" spans="2:5">
      <c r="B900" t="s">
        <v>1930</v>
      </c>
      <c r="C900">
        <v>522295</v>
      </c>
      <c r="D900" t="s">
        <v>1931</v>
      </c>
      <c r="E900" t="s">
        <v>763</v>
      </c>
    </row>
    <row r="901" spans="2:5">
      <c r="B901" t="s">
        <v>1932</v>
      </c>
      <c r="C901">
        <v>531556</v>
      </c>
      <c r="D901" t="s">
        <v>1933</v>
      </c>
      <c r="E901" t="s">
        <v>626</v>
      </c>
    </row>
    <row r="902" spans="2:5">
      <c r="B902" t="s">
        <v>1934</v>
      </c>
      <c r="C902">
        <v>524506</v>
      </c>
      <c r="D902" t="s">
        <v>568</v>
      </c>
      <c r="E902" t="s">
        <v>606</v>
      </c>
    </row>
    <row r="903" spans="2:5">
      <c r="B903" t="s">
        <v>1935</v>
      </c>
      <c r="C903">
        <v>530755</v>
      </c>
      <c r="D903" t="s">
        <v>1936</v>
      </c>
      <c r="E903" t="s">
        <v>1937</v>
      </c>
    </row>
    <row r="904" spans="2:5">
      <c r="B904" t="s">
        <v>1938</v>
      </c>
      <c r="C904">
        <v>532941</v>
      </c>
      <c r="D904" t="s">
        <v>1939</v>
      </c>
      <c r="E904" t="s">
        <v>866</v>
      </c>
    </row>
    <row r="905" spans="2:5">
      <c r="B905" t="s">
        <v>1940</v>
      </c>
      <c r="C905">
        <v>507543</v>
      </c>
      <c r="D905" t="s">
        <v>568</v>
      </c>
      <c r="E905" t="s">
        <v>817</v>
      </c>
    </row>
    <row r="906" spans="2:5">
      <c r="B906" t="s">
        <v>1941</v>
      </c>
      <c r="C906">
        <v>533167</v>
      </c>
      <c r="D906" t="s">
        <v>568</v>
      </c>
      <c r="E906" t="s">
        <v>966</v>
      </c>
    </row>
    <row r="907" spans="2:5">
      <c r="B907" t="s">
        <v>1942</v>
      </c>
      <c r="C907">
        <v>506395</v>
      </c>
      <c r="D907" t="s">
        <v>1943</v>
      </c>
      <c r="E907" t="s">
        <v>1076</v>
      </c>
    </row>
    <row r="908" spans="2:5">
      <c r="B908" t="s">
        <v>1944</v>
      </c>
      <c r="C908">
        <v>526737</v>
      </c>
      <c r="D908" t="s">
        <v>568</v>
      </c>
      <c r="E908" t="s">
        <v>889</v>
      </c>
    </row>
    <row r="909" spans="2:5">
      <c r="B909" t="s">
        <v>1945</v>
      </c>
      <c r="C909">
        <v>540199</v>
      </c>
      <c r="D909" t="s">
        <v>568</v>
      </c>
      <c r="E909" t="s">
        <v>551</v>
      </c>
    </row>
    <row r="910" spans="2:5">
      <c r="B910" t="s">
        <v>1946</v>
      </c>
      <c r="C910">
        <v>532179</v>
      </c>
      <c r="D910" t="s">
        <v>1947</v>
      </c>
      <c r="E910" t="s">
        <v>886</v>
      </c>
    </row>
    <row r="911" spans="2:5">
      <c r="B911" t="s">
        <v>1948</v>
      </c>
      <c r="C911">
        <v>530859</v>
      </c>
      <c r="D911" t="s">
        <v>568</v>
      </c>
      <c r="E911" t="s">
        <v>562</v>
      </c>
    </row>
    <row r="912" spans="2:5">
      <c r="B912" t="s">
        <v>1949</v>
      </c>
      <c r="C912">
        <v>530545</v>
      </c>
      <c r="D912" t="s">
        <v>568</v>
      </c>
      <c r="E912" t="s">
        <v>557</v>
      </c>
    </row>
    <row r="913" spans="2:5">
      <c r="B913" t="s">
        <v>1950</v>
      </c>
      <c r="C913">
        <v>530545</v>
      </c>
      <c r="D913" t="s">
        <v>568</v>
      </c>
      <c r="E913" t="s">
        <v>557</v>
      </c>
    </row>
    <row r="914" spans="2:5">
      <c r="B914" t="s">
        <v>1951</v>
      </c>
      <c r="C914">
        <v>523100</v>
      </c>
      <c r="D914" t="s">
        <v>568</v>
      </c>
      <c r="E914" t="s">
        <v>600</v>
      </c>
    </row>
    <row r="915" spans="2:5">
      <c r="B915" t="s">
        <v>1952</v>
      </c>
      <c r="C915">
        <v>508814</v>
      </c>
      <c r="D915" t="s">
        <v>1953</v>
      </c>
      <c r="E915" t="s">
        <v>616</v>
      </c>
    </row>
    <row r="916" spans="2:5">
      <c r="B916" t="s">
        <v>1954</v>
      </c>
      <c r="C916">
        <v>538922</v>
      </c>
      <c r="D916" t="s">
        <v>568</v>
      </c>
      <c r="E916" t="s">
        <v>661</v>
      </c>
    </row>
    <row r="917" spans="2:5">
      <c r="B917" t="s">
        <v>1955</v>
      </c>
      <c r="C917">
        <v>526550</v>
      </c>
      <c r="D917" t="s">
        <v>1956</v>
      </c>
      <c r="E917" t="s">
        <v>769</v>
      </c>
    </row>
    <row r="918" spans="2:5">
      <c r="B918" t="s">
        <v>1957</v>
      </c>
      <c r="C918">
        <v>531624</v>
      </c>
      <c r="D918" t="s">
        <v>1958</v>
      </c>
      <c r="E918" t="s">
        <v>654</v>
      </c>
    </row>
    <row r="919" spans="2:5">
      <c r="B919" t="s">
        <v>1959</v>
      </c>
      <c r="C919">
        <v>523415</v>
      </c>
      <c r="D919" t="s">
        <v>568</v>
      </c>
      <c r="E919" t="s">
        <v>600</v>
      </c>
    </row>
    <row r="920" spans="2:5">
      <c r="B920" t="s">
        <v>1960</v>
      </c>
      <c r="C920">
        <v>534920</v>
      </c>
      <c r="D920" t="s">
        <v>568</v>
      </c>
      <c r="E920" t="s">
        <v>554</v>
      </c>
    </row>
    <row r="921" spans="2:5">
      <c r="B921" t="s">
        <v>1961</v>
      </c>
      <c r="C921">
        <v>533144</v>
      </c>
      <c r="D921" t="s">
        <v>1962</v>
      </c>
      <c r="E921" t="s">
        <v>1571</v>
      </c>
    </row>
    <row r="922" spans="2:5">
      <c r="B922" t="s">
        <v>1963</v>
      </c>
      <c r="C922">
        <v>542641</v>
      </c>
      <c r="D922" t="s">
        <v>1964</v>
      </c>
      <c r="E922" t="s">
        <v>585</v>
      </c>
    </row>
    <row r="923" spans="2:5">
      <c r="B923" t="s">
        <v>1965</v>
      </c>
      <c r="C923">
        <v>538770</v>
      </c>
      <c r="D923" t="s">
        <v>568</v>
      </c>
      <c r="E923" t="s">
        <v>654</v>
      </c>
    </row>
    <row r="924" spans="2:5">
      <c r="B924" t="s">
        <v>1966</v>
      </c>
      <c r="C924">
        <v>512093</v>
      </c>
      <c r="D924" t="s">
        <v>568</v>
      </c>
      <c r="E924" t="s">
        <v>661</v>
      </c>
    </row>
    <row r="925" spans="2:5">
      <c r="B925" t="s">
        <v>1967</v>
      </c>
      <c r="C925">
        <v>522001</v>
      </c>
      <c r="D925" t="s">
        <v>568</v>
      </c>
      <c r="E925" t="s">
        <v>646</v>
      </c>
    </row>
    <row r="926" spans="2:5">
      <c r="B926" t="s">
        <v>1968</v>
      </c>
      <c r="C926">
        <v>509472</v>
      </c>
      <c r="D926" t="s">
        <v>568</v>
      </c>
      <c r="E926" t="s">
        <v>590</v>
      </c>
    </row>
    <row r="927" spans="2:5">
      <c r="B927" t="s">
        <v>1969</v>
      </c>
      <c r="C927">
        <v>524388</v>
      </c>
      <c r="D927" t="s">
        <v>568</v>
      </c>
      <c r="E927" t="s">
        <v>893</v>
      </c>
    </row>
    <row r="928" spans="2:5">
      <c r="B928" t="s">
        <v>1970</v>
      </c>
      <c r="C928">
        <v>539527</v>
      </c>
      <c r="D928" t="s">
        <v>568</v>
      </c>
      <c r="E928" t="s">
        <v>1488</v>
      </c>
    </row>
    <row r="929" spans="2:5">
      <c r="B929" t="s">
        <v>1971</v>
      </c>
      <c r="C929">
        <v>532392</v>
      </c>
      <c r="D929" t="s">
        <v>1972</v>
      </c>
      <c r="E929" t="s">
        <v>571</v>
      </c>
    </row>
    <row r="930" spans="2:5">
      <c r="B930" t="s">
        <v>1973</v>
      </c>
      <c r="C930" t="s">
        <v>568</v>
      </c>
      <c r="D930" t="s">
        <v>1974</v>
      </c>
      <c r="E930" t="s">
        <v>579</v>
      </c>
    </row>
    <row r="931" spans="2:5">
      <c r="B931" t="s">
        <v>1975</v>
      </c>
      <c r="C931">
        <v>541770</v>
      </c>
      <c r="D931" t="s">
        <v>1976</v>
      </c>
      <c r="E931" t="s">
        <v>585</v>
      </c>
    </row>
    <row r="932" spans="2:5">
      <c r="B932" t="s">
        <v>1977</v>
      </c>
      <c r="C932">
        <v>539131</v>
      </c>
      <c r="D932" t="s">
        <v>568</v>
      </c>
      <c r="E932" t="s">
        <v>588</v>
      </c>
    </row>
    <row r="933" spans="2:5">
      <c r="B933" t="s">
        <v>1978</v>
      </c>
      <c r="C933">
        <v>512379</v>
      </c>
      <c r="D933" t="s">
        <v>568</v>
      </c>
      <c r="E933" t="s">
        <v>661</v>
      </c>
    </row>
    <row r="934" spans="2:5">
      <c r="B934" t="s">
        <v>1979</v>
      </c>
      <c r="C934">
        <v>511413</v>
      </c>
      <c r="D934" t="s">
        <v>1980</v>
      </c>
      <c r="E934" t="s">
        <v>585</v>
      </c>
    </row>
    <row r="935" spans="2:5">
      <c r="B935" t="s">
        <v>1981</v>
      </c>
      <c r="C935">
        <v>526269</v>
      </c>
      <c r="D935" t="s">
        <v>568</v>
      </c>
      <c r="E935" t="s">
        <v>728</v>
      </c>
    </row>
    <row r="936" spans="2:5">
      <c r="B936" t="s">
        <v>1982</v>
      </c>
      <c r="C936">
        <v>526977</v>
      </c>
      <c r="D936" t="s">
        <v>568</v>
      </c>
      <c r="E936" t="s">
        <v>891</v>
      </c>
    </row>
    <row r="937" spans="2:5">
      <c r="B937" t="s">
        <v>1983</v>
      </c>
      <c r="C937">
        <v>500092</v>
      </c>
      <c r="D937" t="s">
        <v>1984</v>
      </c>
      <c r="E937" t="s">
        <v>551</v>
      </c>
    </row>
    <row r="938" spans="2:5">
      <c r="B938" t="s">
        <v>1985</v>
      </c>
      <c r="C938">
        <v>539876</v>
      </c>
      <c r="D938" t="s">
        <v>1986</v>
      </c>
      <c r="E938" t="s">
        <v>1333</v>
      </c>
    </row>
    <row r="939" spans="2:5">
      <c r="B939" t="s">
        <v>1987</v>
      </c>
      <c r="C939" t="s">
        <v>568</v>
      </c>
      <c r="D939" t="s">
        <v>1988</v>
      </c>
      <c r="E939" t="s">
        <v>579</v>
      </c>
    </row>
    <row r="940" spans="2:5">
      <c r="B940" t="s">
        <v>1989</v>
      </c>
      <c r="C940">
        <v>538521</v>
      </c>
      <c r="D940" t="s">
        <v>568</v>
      </c>
      <c r="E940" t="s">
        <v>1571</v>
      </c>
    </row>
    <row r="941" spans="2:5">
      <c r="B941" t="s">
        <v>1990</v>
      </c>
      <c r="C941">
        <v>540903</v>
      </c>
      <c r="D941" t="s">
        <v>568</v>
      </c>
      <c r="E941" t="s">
        <v>652</v>
      </c>
    </row>
    <row r="942" spans="2:5">
      <c r="B942" t="s">
        <v>1991</v>
      </c>
      <c r="C942">
        <v>530067</v>
      </c>
      <c r="D942" t="s">
        <v>568</v>
      </c>
      <c r="E942" t="s">
        <v>585</v>
      </c>
    </row>
    <row r="943" spans="2:5">
      <c r="B943" t="s">
        <v>1992</v>
      </c>
      <c r="C943">
        <v>526027</v>
      </c>
      <c r="D943" t="s">
        <v>1993</v>
      </c>
      <c r="E943" t="s">
        <v>642</v>
      </c>
    </row>
    <row r="944" spans="2:5">
      <c r="B944" t="s">
        <v>1994</v>
      </c>
      <c r="C944">
        <v>511710</v>
      </c>
      <c r="D944" t="s">
        <v>568</v>
      </c>
      <c r="E944" t="s">
        <v>585</v>
      </c>
    </row>
    <row r="945" spans="2:5">
      <c r="B945" t="s">
        <v>1995</v>
      </c>
      <c r="C945">
        <v>500480</v>
      </c>
      <c r="D945" t="s">
        <v>1996</v>
      </c>
      <c r="E945" t="s">
        <v>576</v>
      </c>
    </row>
    <row r="946" spans="2:5">
      <c r="B946" t="s">
        <v>1997</v>
      </c>
      <c r="C946">
        <v>500480</v>
      </c>
      <c r="D946" t="s">
        <v>1996</v>
      </c>
      <c r="E946" t="s">
        <v>576</v>
      </c>
    </row>
    <row r="947" spans="2:5">
      <c r="B947" t="s">
        <v>1998</v>
      </c>
      <c r="C947">
        <v>530843</v>
      </c>
      <c r="D947" t="s">
        <v>1999</v>
      </c>
      <c r="E947" t="s">
        <v>750</v>
      </c>
    </row>
    <row r="948" spans="2:5">
      <c r="B948" t="s">
        <v>2000</v>
      </c>
      <c r="C948">
        <v>532332</v>
      </c>
      <c r="D948" t="s">
        <v>2001</v>
      </c>
      <c r="E948" t="s">
        <v>661</v>
      </c>
    </row>
    <row r="949" spans="2:5">
      <c r="B949" t="s">
        <v>2002</v>
      </c>
      <c r="C949">
        <v>531472</v>
      </c>
      <c r="D949" t="s">
        <v>568</v>
      </c>
      <c r="E949" t="s">
        <v>866</v>
      </c>
    </row>
    <row r="950" spans="2:5">
      <c r="B950" t="s">
        <v>2003</v>
      </c>
      <c r="C950">
        <v>532640</v>
      </c>
      <c r="D950" t="s">
        <v>2004</v>
      </c>
      <c r="E950" t="s">
        <v>1092</v>
      </c>
    </row>
    <row r="951" spans="2:5">
      <c r="B951" t="s">
        <v>2005</v>
      </c>
      <c r="C951">
        <v>532640</v>
      </c>
      <c r="D951" t="s">
        <v>2004</v>
      </c>
      <c r="E951" t="s">
        <v>1092</v>
      </c>
    </row>
    <row r="952" spans="2:5">
      <c r="B952" t="s">
        <v>2006</v>
      </c>
      <c r="C952">
        <v>532271</v>
      </c>
      <c r="D952" t="s">
        <v>568</v>
      </c>
      <c r="E952" t="s">
        <v>661</v>
      </c>
    </row>
    <row r="953" spans="2:5">
      <c r="B953" t="s">
        <v>2007</v>
      </c>
      <c r="C953">
        <v>532173</v>
      </c>
      <c r="D953" t="s">
        <v>2008</v>
      </c>
      <c r="E953" t="s">
        <v>661</v>
      </c>
    </row>
    <row r="954" spans="2:5">
      <c r="B954" t="s">
        <v>2009</v>
      </c>
      <c r="C954">
        <v>532175</v>
      </c>
      <c r="D954" t="s">
        <v>2010</v>
      </c>
      <c r="E954" t="s">
        <v>554</v>
      </c>
    </row>
    <row r="955" spans="2:5">
      <c r="B955" t="s">
        <v>2011</v>
      </c>
      <c r="C955">
        <v>533151</v>
      </c>
      <c r="D955" t="s">
        <v>2012</v>
      </c>
      <c r="E955" t="s">
        <v>1092</v>
      </c>
    </row>
    <row r="956" spans="2:5">
      <c r="B956" t="s">
        <v>2013</v>
      </c>
      <c r="C956">
        <v>533160</v>
      </c>
      <c r="D956" t="s">
        <v>2014</v>
      </c>
      <c r="E956" t="s">
        <v>654</v>
      </c>
    </row>
    <row r="957" spans="2:5">
      <c r="B957" t="s">
        <v>2015</v>
      </c>
      <c r="C957" t="s">
        <v>568</v>
      </c>
      <c r="D957" t="s">
        <v>2016</v>
      </c>
      <c r="E957" t="s">
        <v>579</v>
      </c>
    </row>
    <row r="958" spans="2:5">
      <c r="B958" t="s">
        <v>2017</v>
      </c>
      <c r="C958" t="s">
        <v>568</v>
      </c>
      <c r="D958" t="s">
        <v>2018</v>
      </c>
      <c r="E958" t="s">
        <v>579</v>
      </c>
    </row>
    <row r="959" spans="2:5">
      <c r="B959" t="s">
        <v>2019</v>
      </c>
      <c r="C959">
        <v>517514</v>
      </c>
      <c r="D959" t="s">
        <v>568</v>
      </c>
      <c r="E959" t="s">
        <v>753</v>
      </c>
    </row>
    <row r="960" spans="2:5">
      <c r="B960" t="s">
        <v>2020</v>
      </c>
      <c r="C960">
        <v>517514</v>
      </c>
      <c r="D960" t="s">
        <v>568</v>
      </c>
      <c r="E960" t="s">
        <v>753</v>
      </c>
    </row>
    <row r="961" spans="2:5">
      <c r="B961" t="s">
        <v>2021</v>
      </c>
      <c r="C961">
        <v>500096</v>
      </c>
      <c r="D961" t="s">
        <v>2022</v>
      </c>
      <c r="E961" t="s">
        <v>750</v>
      </c>
    </row>
    <row r="962" spans="2:5">
      <c r="B962" t="s">
        <v>2023</v>
      </c>
      <c r="C962">
        <v>500096</v>
      </c>
      <c r="D962" t="s">
        <v>2022</v>
      </c>
      <c r="E962" t="s">
        <v>750</v>
      </c>
    </row>
    <row r="963" spans="2:5">
      <c r="B963" t="s">
        <v>2024</v>
      </c>
      <c r="C963">
        <v>526821</v>
      </c>
      <c r="D963" t="s">
        <v>568</v>
      </c>
      <c r="E963" t="s">
        <v>728</v>
      </c>
    </row>
    <row r="964" spans="2:5">
      <c r="B964" t="s">
        <v>2025</v>
      </c>
      <c r="C964">
        <v>530825</v>
      </c>
      <c r="D964" t="s">
        <v>568</v>
      </c>
      <c r="E964" t="s">
        <v>728</v>
      </c>
    </row>
    <row r="965" spans="2:5">
      <c r="B965" t="s">
        <v>2026</v>
      </c>
      <c r="C965">
        <v>530825</v>
      </c>
      <c r="D965" t="s">
        <v>568</v>
      </c>
      <c r="E965" t="s">
        <v>728</v>
      </c>
    </row>
    <row r="966" spans="2:5">
      <c r="B966" t="s">
        <v>2027</v>
      </c>
      <c r="C966">
        <v>501148</v>
      </c>
      <c r="D966" t="s">
        <v>568</v>
      </c>
      <c r="E966" t="s">
        <v>588</v>
      </c>
    </row>
    <row r="967" spans="2:5">
      <c r="B967" t="s">
        <v>2028</v>
      </c>
      <c r="C967">
        <v>542216</v>
      </c>
      <c r="D967" t="s">
        <v>2029</v>
      </c>
      <c r="E967" t="s">
        <v>2030</v>
      </c>
    </row>
    <row r="968" spans="2:5">
      <c r="B968" t="s">
        <v>2031</v>
      </c>
      <c r="C968">
        <v>500097</v>
      </c>
      <c r="D968" t="s">
        <v>2032</v>
      </c>
      <c r="E968" t="s">
        <v>1267</v>
      </c>
    </row>
    <row r="969" spans="2:5">
      <c r="B969" t="s">
        <v>2033</v>
      </c>
      <c r="C969">
        <v>539900</v>
      </c>
      <c r="D969" t="s">
        <v>568</v>
      </c>
      <c r="E969" t="s">
        <v>590</v>
      </c>
    </row>
    <row r="970" spans="2:5">
      <c r="B970" t="s">
        <v>2034</v>
      </c>
      <c r="C970">
        <v>521220</v>
      </c>
      <c r="D970" t="s">
        <v>2035</v>
      </c>
      <c r="E970" t="s">
        <v>583</v>
      </c>
    </row>
    <row r="971" spans="2:5">
      <c r="B971" t="s">
        <v>2036</v>
      </c>
      <c r="C971" t="s">
        <v>568</v>
      </c>
      <c r="D971" t="s">
        <v>2037</v>
      </c>
      <c r="E971" t="s">
        <v>579</v>
      </c>
    </row>
    <row r="972" spans="2:5">
      <c r="B972" t="s">
        <v>2038</v>
      </c>
      <c r="C972">
        <v>532329</v>
      </c>
      <c r="D972" t="s">
        <v>568</v>
      </c>
      <c r="E972" t="s">
        <v>661</v>
      </c>
    </row>
    <row r="973" spans="2:5">
      <c r="B973" t="s">
        <v>2039</v>
      </c>
      <c r="C973">
        <v>532329</v>
      </c>
      <c r="D973" t="s">
        <v>568</v>
      </c>
      <c r="E973" t="s">
        <v>661</v>
      </c>
    </row>
    <row r="974" spans="2:5">
      <c r="B974" t="s">
        <v>2040</v>
      </c>
      <c r="C974">
        <v>540361</v>
      </c>
      <c r="D974" t="s">
        <v>568</v>
      </c>
      <c r="E974" t="s">
        <v>590</v>
      </c>
    </row>
    <row r="975" spans="2:5">
      <c r="B975" t="s">
        <v>2041</v>
      </c>
      <c r="C975">
        <v>539770</v>
      </c>
      <c r="D975" t="s">
        <v>568</v>
      </c>
      <c r="E975" t="s">
        <v>551</v>
      </c>
    </row>
    <row r="976" spans="2:5">
      <c r="B976" t="s">
        <v>2042</v>
      </c>
      <c r="C976">
        <v>539884</v>
      </c>
      <c r="D976" t="s">
        <v>568</v>
      </c>
      <c r="E976" t="s">
        <v>682</v>
      </c>
    </row>
    <row r="977" spans="2:5">
      <c r="B977" t="s">
        <v>2043</v>
      </c>
      <c r="C977">
        <v>532528</v>
      </c>
      <c r="D977" t="s">
        <v>2044</v>
      </c>
      <c r="E977" t="s">
        <v>661</v>
      </c>
    </row>
    <row r="978" spans="2:5">
      <c r="B978" t="s">
        <v>2045</v>
      </c>
      <c r="C978">
        <v>530171</v>
      </c>
      <c r="D978" t="s">
        <v>568</v>
      </c>
      <c r="E978" t="s">
        <v>551</v>
      </c>
    </row>
    <row r="979" spans="2:5">
      <c r="B979" t="s">
        <v>2046</v>
      </c>
      <c r="C979">
        <v>530393</v>
      </c>
      <c r="D979" t="s">
        <v>2047</v>
      </c>
      <c r="E979" t="s">
        <v>551</v>
      </c>
    </row>
    <row r="980" spans="2:5">
      <c r="B980" t="s">
        <v>2048</v>
      </c>
      <c r="C980">
        <v>532772</v>
      </c>
      <c r="D980" t="s">
        <v>2049</v>
      </c>
      <c r="E980" t="s">
        <v>886</v>
      </c>
    </row>
    <row r="981" spans="2:5">
      <c r="B981" t="s">
        <v>2050</v>
      </c>
      <c r="C981">
        <v>511611</v>
      </c>
      <c r="D981" t="s">
        <v>2051</v>
      </c>
      <c r="E981" t="s">
        <v>585</v>
      </c>
    </row>
    <row r="982" spans="2:5">
      <c r="B982" t="s">
        <v>2052</v>
      </c>
      <c r="C982">
        <v>502820</v>
      </c>
      <c r="D982" t="s">
        <v>2053</v>
      </c>
      <c r="E982" t="s">
        <v>583</v>
      </c>
    </row>
    <row r="983" spans="2:5">
      <c r="B983" t="s">
        <v>2054</v>
      </c>
      <c r="C983">
        <v>523369</v>
      </c>
      <c r="D983" t="s">
        <v>568</v>
      </c>
      <c r="E983" t="s">
        <v>1267</v>
      </c>
    </row>
    <row r="984" spans="2:5">
      <c r="B984" t="s">
        <v>2055</v>
      </c>
      <c r="C984">
        <v>523367</v>
      </c>
      <c r="D984" t="s">
        <v>2056</v>
      </c>
      <c r="E984" t="s">
        <v>557</v>
      </c>
    </row>
    <row r="985" spans="2:5">
      <c r="B985" t="s">
        <v>2057</v>
      </c>
      <c r="C985">
        <v>500117</v>
      </c>
      <c r="D985" t="s">
        <v>2058</v>
      </c>
      <c r="E985" t="s">
        <v>782</v>
      </c>
    </row>
    <row r="986" spans="2:5">
      <c r="B986" t="s">
        <v>2059</v>
      </c>
      <c r="C986">
        <v>590031</v>
      </c>
      <c r="D986" t="s">
        <v>2060</v>
      </c>
      <c r="E986" t="s">
        <v>753</v>
      </c>
    </row>
    <row r="987" spans="2:5">
      <c r="B987" t="s">
        <v>2061</v>
      </c>
      <c r="C987">
        <v>590031</v>
      </c>
      <c r="D987" t="s">
        <v>2060</v>
      </c>
      <c r="E987" t="s">
        <v>753</v>
      </c>
    </row>
    <row r="988" spans="2:5">
      <c r="B988" t="s">
        <v>2062</v>
      </c>
      <c r="C988" t="s">
        <v>568</v>
      </c>
      <c r="D988" t="s">
        <v>2063</v>
      </c>
      <c r="E988" t="s">
        <v>579</v>
      </c>
    </row>
    <row r="989" spans="2:5">
      <c r="B989" t="s">
        <v>2064</v>
      </c>
      <c r="C989">
        <v>505703</v>
      </c>
      <c r="D989" t="s">
        <v>568</v>
      </c>
      <c r="E989" t="s">
        <v>576</v>
      </c>
    </row>
    <row r="990" spans="2:5">
      <c r="B990" t="s">
        <v>2065</v>
      </c>
      <c r="C990">
        <v>502137</v>
      </c>
      <c r="D990" t="s">
        <v>2066</v>
      </c>
      <c r="E990" t="s">
        <v>581</v>
      </c>
    </row>
    <row r="991" spans="2:5">
      <c r="B991" t="s">
        <v>2067</v>
      </c>
      <c r="C991">
        <v>512068</v>
      </c>
      <c r="D991" t="s">
        <v>568</v>
      </c>
      <c r="E991" t="s">
        <v>548</v>
      </c>
    </row>
    <row r="992" spans="2:5">
      <c r="B992" t="s">
        <v>2068</v>
      </c>
      <c r="C992">
        <v>542248</v>
      </c>
      <c r="D992" t="s">
        <v>2069</v>
      </c>
      <c r="E992" t="s">
        <v>757</v>
      </c>
    </row>
    <row r="993" spans="2:5">
      <c r="B993" t="s">
        <v>2070</v>
      </c>
      <c r="C993">
        <v>531989</v>
      </c>
      <c r="D993" t="s">
        <v>568</v>
      </c>
      <c r="E993" t="s">
        <v>763</v>
      </c>
    </row>
    <row r="994" spans="2:5">
      <c r="B994" t="s">
        <v>2071</v>
      </c>
      <c r="C994">
        <v>539190</v>
      </c>
      <c r="D994" t="s">
        <v>568</v>
      </c>
      <c r="E994" t="s">
        <v>585</v>
      </c>
    </row>
    <row r="995" spans="2:5">
      <c r="B995" t="s">
        <v>2072</v>
      </c>
      <c r="C995">
        <v>531227</v>
      </c>
      <c r="D995" t="s">
        <v>568</v>
      </c>
      <c r="E995" t="s">
        <v>616</v>
      </c>
    </row>
    <row r="996" spans="2:5">
      <c r="B996" t="s">
        <v>2073</v>
      </c>
      <c r="C996">
        <v>539405</v>
      </c>
      <c r="D996" t="s">
        <v>568</v>
      </c>
      <c r="E996" t="s">
        <v>682</v>
      </c>
    </row>
    <row r="997" spans="2:5">
      <c r="B997" t="s">
        <v>2074</v>
      </c>
      <c r="C997">
        <v>539559</v>
      </c>
      <c r="D997" t="s">
        <v>568</v>
      </c>
      <c r="E997" t="s">
        <v>682</v>
      </c>
    </row>
    <row r="998" spans="2:5">
      <c r="B998" t="s">
        <v>2075</v>
      </c>
      <c r="C998">
        <v>539559</v>
      </c>
      <c r="D998" t="s">
        <v>568</v>
      </c>
      <c r="E998" t="s">
        <v>682</v>
      </c>
    </row>
    <row r="999" spans="2:5">
      <c r="B999" t="s">
        <v>2076</v>
      </c>
      <c r="C999">
        <v>532760</v>
      </c>
      <c r="D999" t="s">
        <v>2077</v>
      </c>
      <c r="E999" t="s">
        <v>699</v>
      </c>
    </row>
    <row r="1000" spans="2:5">
      <c r="B1000" t="s">
        <v>2078</v>
      </c>
      <c r="C1000">
        <v>541778</v>
      </c>
      <c r="D1000" t="s">
        <v>568</v>
      </c>
      <c r="E1000" t="s">
        <v>728</v>
      </c>
    </row>
    <row r="1001" spans="2:5">
      <c r="B1001" t="s">
        <v>2079</v>
      </c>
      <c r="C1001">
        <v>500645</v>
      </c>
      <c r="D1001" t="s">
        <v>2080</v>
      </c>
      <c r="E1001" t="s">
        <v>616</v>
      </c>
    </row>
    <row r="1002" spans="2:5">
      <c r="B1002" t="s">
        <v>2081</v>
      </c>
      <c r="C1002">
        <v>506401</v>
      </c>
      <c r="D1002" t="s">
        <v>2082</v>
      </c>
      <c r="E1002" t="s">
        <v>616</v>
      </c>
    </row>
    <row r="1003" spans="2:5">
      <c r="B1003" t="s">
        <v>2083</v>
      </c>
      <c r="C1003">
        <v>514030</v>
      </c>
      <c r="D1003" t="s">
        <v>568</v>
      </c>
      <c r="E1003" t="s">
        <v>583</v>
      </c>
    </row>
    <row r="1004" spans="2:5">
      <c r="B1004" t="s">
        <v>2084</v>
      </c>
      <c r="C1004">
        <v>539455</v>
      </c>
      <c r="D1004" t="s">
        <v>568</v>
      </c>
      <c r="E1004" t="s">
        <v>600</v>
      </c>
    </row>
    <row r="1005" spans="2:5">
      <c r="B1005" t="s">
        <v>2085</v>
      </c>
      <c r="C1005">
        <v>780006</v>
      </c>
      <c r="D1005" t="s">
        <v>568</v>
      </c>
      <c r="E1005" t="s">
        <v>659</v>
      </c>
    </row>
    <row r="1006" spans="2:5">
      <c r="B1006" t="s">
        <v>2086</v>
      </c>
      <c r="C1006">
        <v>532848</v>
      </c>
      <c r="D1006" t="s">
        <v>2087</v>
      </c>
      <c r="E1006" t="s">
        <v>989</v>
      </c>
    </row>
    <row r="1007" spans="2:5">
      <c r="B1007" t="s">
        <v>2088</v>
      </c>
      <c r="C1007">
        <v>539596</v>
      </c>
      <c r="D1007" t="s">
        <v>568</v>
      </c>
      <c r="E1007" t="s">
        <v>551</v>
      </c>
    </row>
    <row r="1008" spans="2:5">
      <c r="B1008" t="s">
        <v>2089</v>
      </c>
      <c r="C1008">
        <v>504286</v>
      </c>
      <c r="D1008" t="s">
        <v>2090</v>
      </c>
      <c r="E1008" t="s">
        <v>866</v>
      </c>
    </row>
    <row r="1009" spans="2:5">
      <c r="B1009" t="s">
        <v>2091</v>
      </c>
      <c r="C1009">
        <v>504240</v>
      </c>
      <c r="D1009" t="s">
        <v>568</v>
      </c>
      <c r="E1009" t="s">
        <v>866</v>
      </c>
    </row>
    <row r="1010" spans="2:5">
      <c r="B1010" t="s">
        <v>2092</v>
      </c>
      <c r="C1010">
        <v>504256</v>
      </c>
      <c r="D1010" t="s">
        <v>568</v>
      </c>
      <c r="E1010" t="s">
        <v>1110</v>
      </c>
    </row>
    <row r="1011" spans="2:5">
      <c r="B1011" t="s">
        <v>2093</v>
      </c>
      <c r="C1011">
        <v>533137</v>
      </c>
      <c r="D1011" t="s">
        <v>2094</v>
      </c>
      <c r="E1011" t="s">
        <v>1307</v>
      </c>
    </row>
    <row r="1012" spans="2:5">
      <c r="B1012" t="s">
        <v>2095</v>
      </c>
      <c r="C1012">
        <v>532121</v>
      </c>
      <c r="D1012" t="s">
        <v>2096</v>
      </c>
      <c r="E1012" t="s">
        <v>886</v>
      </c>
    </row>
    <row r="1013" spans="2:5">
      <c r="B1013" t="s">
        <v>2097</v>
      </c>
      <c r="C1013">
        <v>537536</v>
      </c>
      <c r="D1013" t="s">
        <v>568</v>
      </c>
      <c r="E1013" t="s">
        <v>606</v>
      </c>
    </row>
    <row r="1014" spans="2:5">
      <c r="B1014" t="s">
        <v>2098</v>
      </c>
      <c r="C1014">
        <v>531521</v>
      </c>
      <c r="D1014" t="s">
        <v>568</v>
      </c>
      <c r="E1014" t="s">
        <v>606</v>
      </c>
    </row>
    <row r="1015" spans="2:5">
      <c r="B1015" t="s">
        <v>2099</v>
      </c>
      <c r="C1015" t="s">
        <v>568</v>
      </c>
      <c r="D1015" t="s">
        <v>2100</v>
      </c>
      <c r="E1015" t="s">
        <v>579</v>
      </c>
    </row>
    <row r="1016" spans="2:5">
      <c r="B1016" t="s">
        <v>2101</v>
      </c>
      <c r="C1016">
        <v>539197</v>
      </c>
      <c r="D1016" t="s">
        <v>568</v>
      </c>
      <c r="E1016" t="s">
        <v>590</v>
      </c>
    </row>
    <row r="1017" spans="2:5">
      <c r="B1017" t="s">
        <v>2102</v>
      </c>
      <c r="C1017">
        <v>539197</v>
      </c>
      <c r="D1017" t="s">
        <v>568</v>
      </c>
      <c r="E1017" t="s">
        <v>590</v>
      </c>
    </row>
    <row r="1018" spans="2:5">
      <c r="B1018" t="s">
        <v>2103</v>
      </c>
      <c r="C1018">
        <v>531585</v>
      </c>
      <c r="D1018" t="s">
        <v>568</v>
      </c>
      <c r="E1018" t="s">
        <v>590</v>
      </c>
    </row>
    <row r="1019" spans="2:5">
      <c r="B1019" t="s">
        <v>2104</v>
      </c>
      <c r="C1019">
        <v>512445</v>
      </c>
      <c r="D1019" t="s">
        <v>568</v>
      </c>
      <c r="E1019" t="s">
        <v>551</v>
      </c>
    </row>
    <row r="1020" spans="2:5">
      <c r="B1020" t="s">
        <v>2105</v>
      </c>
      <c r="C1020">
        <v>530765</v>
      </c>
      <c r="D1020" t="s">
        <v>568</v>
      </c>
      <c r="E1020" t="s">
        <v>585</v>
      </c>
    </row>
    <row r="1021" spans="2:5">
      <c r="B1021" t="s">
        <v>2106</v>
      </c>
      <c r="C1021">
        <v>542002</v>
      </c>
      <c r="D1021" t="s">
        <v>568</v>
      </c>
      <c r="E1021" t="s">
        <v>654</v>
      </c>
    </row>
    <row r="1022" spans="2:5">
      <c r="B1022" t="s">
        <v>2107</v>
      </c>
      <c r="C1022">
        <v>511072</v>
      </c>
      <c r="D1022" t="s">
        <v>2108</v>
      </c>
      <c r="E1022" t="s">
        <v>626</v>
      </c>
    </row>
    <row r="1023" spans="2:5">
      <c r="B1023" t="s">
        <v>2109</v>
      </c>
      <c r="C1023">
        <v>519588</v>
      </c>
      <c r="D1023" t="s">
        <v>2110</v>
      </c>
      <c r="E1023" t="s">
        <v>628</v>
      </c>
    </row>
    <row r="1024" spans="2:5">
      <c r="B1024" t="s">
        <v>2111</v>
      </c>
      <c r="C1024">
        <v>538715</v>
      </c>
      <c r="D1024" t="s">
        <v>568</v>
      </c>
      <c r="E1024" t="s">
        <v>688</v>
      </c>
    </row>
    <row r="1025" spans="2:5">
      <c r="B1025" t="s">
        <v>2112</v>
      </c>
      <c r="C1025">
        <v>500119</v>
      </c>
      <c r="D1025" t="s">
        <v>2113</v>
      </c>
      <c r="E1025" t="s">
        <v>1267</v>
      </c>
    </row>
    <row r="1026" spans="2:5">
      <c r="B1026" t="s">
        <v>2114</v>
      </c>
      <c r="C1026">
        <v>531923</v>
      </c>
      <c r="D1026" t="s">
        <v>568</v>
      </c>
      <c r="E1026" t="s">
        <v>1267</v>
      </c>
    </row>
    <row r="1027" spans="2:5">
      <c r="B1027" t="s">
        <v>2115</v>
      </c>
      <c r="C1027">
        <v>531198</v>
      </c>
      <c r="D1027" t="s">
        <v>568</v>
      </c>
      <c r="E1027" t="s">
        <v>769</v>
      </c>
    </row>
    <row r="1028" spans="2:5">
      <c r="B1028" t="s">
        <v>2116</v>
      </c>
      <c r="C1028">
        <v>521216</v>
      </c>
      <c r="D1028" t="s">
        <v>568</v>
      </c>
      <c r="E1028" t="s">
        <v>583</v>
      </c>
    </row>
    <row r="1029" spans="2:5">
      <c r="B1029" t="s">
        <v>2117</v>
      </c>
      <c r="C1029">
        <v>542679</v>
      </c>
      <c r="D1029" t="s">
        <v>2118</v>
      </c>
      <c r="E1029" t="s">
        <v>866</v>
      </c>
    </row>
    <row r="1030" spans="2:5">
      <c r="B1030" t="s">
        <v>2119</v>
      </c>
      <c r="C1030">
        <v>532180</v>
      </c>
      <c r="D1030" t="s">
        <v>2120</v>
      </c>
      <c r="E1030" t="s">
        <v>886</v>
      </c>
    </row>
    <row r="1031" spans="2:5">
      <c r="B1031" t="s">
        <v>2121</v>
      </c>
      <c r="C1031">
        <v>512485</v>
      </c>
      <c r="D1031" t="s">
        <v>568</v>
      </c>
      <c r="E1031" t="s">
        <v>590</v>
      </c>
    </row>
    <row r="1032" spans="2:5">
      <c r="B1032" t="s">
        <v>2122</v>
      </c>
      <c r="C1032">
        <v>521151</v>
      </c>
      <c r="D1032" t="s">
        <v>568</v>
      </c>
      <c r="E1032" t="s">
        <v>583</v>
      </c>
    </row>
    <row r="1033" spans="2:5">
      <c r="B1033" t="s">
        <v>2123</v>
      </c>
      <c r="C1033">
        <v>503637</v>
      </c>
      <c r="D1033" t="s">
        <v>568</v>
      </c>
      <c r="E1033" t="s">
        <v>551</v>
      </c>
    </row>
    <row r="1034" spans="2:5">
      <c r="B1034" t="s">
        <v>2124</v>
      </c>
      <c r="C1034">
        <v>507717</v>
      </c>
      <c r="D1034" t="s">
        <v>2125</v>
      </c>
      <c r="E1034" t="s">
        <v>712</v>
      </c>
    </row>
    <row r="1035" spans="2:5">
      <c r="B1035" t="s">
        <v>2126</v>
      </c>
      <c r="C1035">
        <v>538446</v>
      </c>
      <c r="D1035" t="s">
        <v>568</v>
      </c>
      <c r="E1035" t="s">
        <v>551</v>
      </c>
    </row>
    <row r="1036" spans="2:5">
      <c r="B1036" t="s">
        <v>2127</v>
      </c>
      <c r="C1036" t="s">
        <v>568</v>
      </c>
      <c r="D1036" t="s">
        <v>2128</v>
      </c>
      <c r="E1036" t="s">
        <v>579</v>
      </c>
    </row>
    <row r="1037" spans="2:5">
      <c r="B1037" t="s">
        <v>2129</v>
      </c>
      <c r="C1037">
        <v>531043</v>
      </c>
      <c r="D1037" t="s">
        <v>568</v>
      </c>
      <c r="E1037" t="s">
        <v>757</v>
      </c>
    </row>
    <row r="1038" spans="2:5">
      <c r="B1038" t="s">
        <v>2130</v>
      </c>
      <c r="C1038">
        <v>540268</v>
      </c>
      <c r="D1038" t="s">
        <v>568</v>
      </c>
      <c r="E1038" t="s">
        <v>551</v>
      </c>
    </row>
    <row r="1039" spans="2:5">
      <c r="B1039" t="s">
        <v>2131</v>
      </c>
      <c r="C1039">
        <v>506405</v>
      </c>
      <c r="D1039" t="s">
        <v>568</v>
      </c>
      <c r="E1039" t="s">
        <v>728</v>
      </c>
    </row>
    <row r="1040" spans="2:5">
      <c r="B1040" t="s">
        <v>2132</v>
      </c>
      <c r="C1040">
        <v>511451</v>
      </c>
      <c r="D1040" t="s">
        <v>568</v>
      </c>
      <c r="E1040" t="s">
        <v>585</v>
      </c>
    </row>
    <row r="1041" spans="2:5">
      <c r="B1041" t="s">
        <v>2133</v>
      </c>
      <c r="C1041">
        <v>507442</v>
      </c>
      <c r="D1041" t="s">
        <v>2134</v>
      </c>
      <c r="E1041" t="s">
        <v>1267</v>
      </c>
    </row>
    <row r="1042" spans="2:5">
      <c r="B1042" t="s">
        <v>2135</v>
      </c>
      <c r="C1042">
        <v>501945</v>
      </c>
      <c r="D1042" t="s">
        <v>568</v>
      </c>
      <c r="E1042" t="s">
        <v>585</v>
      </c>
    </row>
    <row r="1043" spans="2:5">
      <c r="B1043" t="s">
        <v>2136</v>
      </c>
      <c r="C1043">
        <v>526971</v>
      </c>
      <c r="D1043" t="s">
        <v>568</v>
      </c>
      <c r="E1043" t="s">
        <v>590</v>
      </c>
    </row>
    <row r="1044" spans="2:5">
      <c r="B1044" t="s">
        <v>2137</v>
      </c>
      <c r="C1044">
        <v>531306</v>
      </c>
      <c r="D1044" t="s">
        <v>568</v>
      </c>
      <c r="E1044" t="s">
        <v>576</v>
      </c>
    </row>
    <row r="1045" spans="2:5">
      <c r="B1045" t="s">
        <v>2138</v>
      </c>
      <c r="C1045">
        <v>531306</v>
      </c>
      <c r="D1045" t="s">
        <v>568</v>
      </c>
      <c r="E1045" t="s">
        <v>576</v>
      </c>
    </row>
    <row r="1046" spans="2:5">
      <c r="B1046" t="s">
        <v>2139</v>
      </c>
      <c r="C1046">
        <v>541302</v>
      </c>
      <c r="D1046" t="s">
        <v>568</v>
      </c>
      <c r="E1046" t="s">
        <v>966</v>
      </c>
    </row>
    <row r="1047" spans="2:5">
      <c r="B1047" t="s">
        <v>2140</v>
      </c>
      <c r="C1047">
        <v>507886</v>
      </c>
      <c r="D1047" t="s">
        <v>568</v>
      </c>
      <c r="E1047" t="s">
        <v>654</v>
      </c>
    </row>
    <row r="1048" spans="2:5">
      <c r="B1048" t="s">
        <v>2141</v>
      </c>
      <c r="C1048">
        <v>540695</v>
      </c>
      <c r="D1048" t="s">
        <v>568</v>
      </c>
      <c r="E1048" t="s">
        <v>590</v>
      </c>
    </row>
    <row r="1049" spans="2:5">
      <c r="B1049" t="s">
        <v>2142</v>
      </c>
      <c r="C1049">
        <v>531237</v>
      </c>
      <c r="D1049" t="s">
        <v>568</v>
      </c>
      <c r="E1049" t="s">
        <v>585</v>
      </c>
    </row>
    <row r="1050" spans="2:5">
      <c r="B1050" t="s">
        <v>2143</v>
      </c>
      <c r="C1050">
        <v>533336</v>
      </c>
      <c r="D1050" t="s">
        <v>2144</v>
      </c>
      <c r="E1050" t="s">
        <v>588</v>
      </c>
    </row>
    <row r="1051" spans="2:5">
      <c r="B1051" t="s">
        <v>2145</v>
      </c>
      <c r="C1051">
        <v>523736</v>
      </c>
      <c r="D1051" t="s">
        <v>2146</v>
      </c>
      <c r="E1051" t="s">
        <v>945</v>
      </c>
    </row>
    <row r="1052" spans="2:5">
      <c r="B1052" t="s">
        <v>2147</v>
      </c>
      <c r="C1052">
        <v>538902</v>
      </c>
      <c r="D1052" t="s">
        <v>2148</v>
      </c>
      <c r="E1052" t="s">
        <v>975</v>
      </c>
    </row>
    <row r="1053" spans="2:5">
      <c r="B1053" t="s">
        <v>2149</v>
      </c>
      <c r="C1053" t="s">
        <v>568</v>
      </c>
      <c r="D1053" t="s">
        <v>2150</v>
      </c>
      <c r="E1053" t="s">
        <v>975</v>
      </c>
    </row>
    <row r="1054" spans="2:5">
      <c r="B1054" t="s">
        <v>2151</v>
      </c>
      <c r="C1054">
        <v>508860</v>
      </c>
      <c r="D1054" t="s">
        <v>568</v>
      </c>
      <c r="E1054" t="s">
        <v>966</v>
      </c>
    </row>
    <row r="1055" spans="2:5">
      <c r="B1055" t="s">
        <v>2152</v>
      </c>
      <c r="C1055">
        <v>500120</v>
      </c>
      <c r="D1055" t="s">
        <v>568</v>
      </c>
      <c r="E1055" t="s">
        <v>616</v>
      </c>
    </row>
    <row r="1056" spans="2:5">
      <c r="B1056" t="s">
        <v>2153</v>
      </c>
      <c r="C1056">
        <v>522163</v>
      </c>
      <c r="D1056" t="s">
        <v>2154</v>
      </c>
      <c r="E1056" t="s">
        <v>866</v>
      </c>
    </row>
    <row r="1057" spans="2:5">
      <c r="B1057" t="s">
        <v>2155</v>
      </c>
      <c r="C1057">
        <v>530959</v>
      </c>
      <c r="D1057" t="s">
        <v>568</v>
      </c>
      <c r="E1057" t="s">
        <v>975</v>
      </c>
    </row>
    <row r="1058" spans="2:5">
      <c r="B1058" t="s">
        <v>2156</v>
      </c>
      <c r="C1058">
        <v>500089</v>
      </c>
      <c r="D1058" t="s">
        <v>2157</v>
      </c>
      <c r="E1058" t="s">
        <v>728</v>
      </c>
    </row>
    <row r="1059" spans="2:5">
      <c r="B1059" t="s">
        <v>2158</v>
      </c>
      <c r="C1059">
        <v>500089</v>
      </c>
      <c r="D1059" t="s">
        <v>2157</v>
      </c>
      <c r="E1059" t="s">
        <v>728</v>
      </c>
    </row>
    <row r="1060" spans="2:5">
      <c r="B1060" t="s">
        <v>2159</v>
      </c>
      <c r="C1060">
        <v>540811</v>
      </c>
      <c r="D1060" t="s">
        <v>568</v>
      </c>
      <c r="E1060" t="s">
        <v>590</v>
      </c>
    </row>
    <row r="1061" spans="2:5">
      <c r="B1061" t="s">
        <v>2160</v>
      </c>
      <c r="C1061">
        <v>542685</v>
      </c>
      <c r="D1061" t="s">
        <v>2161</v>
      </c>
      <c r="E1061" t="s">
        <v>1092</v>
      </c>
    </row>
    <row r="1062" spans="2:5">
      <c r="B1062" t="s">
        <v>2162</v>
      </c>
      <c r="C1062">
        <v>539979</v>
      </c>
      <c r="D1062" t="s">
        <v>2163</v>
      </c>
      <c r="E1062" t="s">
        <v>583</v>
      </c>
    </row>
    <row r="1063" spans="2:5">
      <c r="B1063" t="s">
        <v>2164</v>
      </c>
      <c r="C1063">
        <v>540151</v>
      </c>
      <c r="D1063" t="s">
        <v>568</v>
      </c>
      <c r="E1063" t="s">
        <v>571</v>
      </c>
    </row>
    <row r="1064" spans="2:5">
      <c r="B1064" t="s">
        <v>2165</v>
      </c>
      <c r="C1064">
        <v>542155</v>
      </c>
      <c r="D1064" t="s">
        <v>2166</v>
      </c>
      <c r="E1064" t="s">
        <v>934</v>
      </c>
    </row>
    <row r="1065" spans="2:5">
      <c r="B1065" t="s">
        <v>2167</v>
      </c>
      <c r="C1065">
        <v>506414</v>
      </c>
      <c r="D1065" t="s">
        <v>568</v>
      </c>
      <c r="E1065" t="s">
        <v>606</v>
      </c>
    </row>
    <row r="1066" spans="2:5">
      <c r="B1066" t="s">
        <v>2168</v>
      </c>
      <c r="C1066">
        <v>531153</v>
      </c>
      <c r="D1066" t="s">
        <v>568</v>
      </c>
      <c r="E1066" t="s">
        <v>817</v>
      </c>
    </row>
    <row r="1067" spans="2:5">
      <c r="B1067" t="s">
        <v>2169</v>
      </c>
      <c r="C1067">
        <v>540789</v>
      </c>
      <c r="D1067" t="s">
        <v>2170</v>
      </c>
      <c r="E1067" t="s">
        <v>2171</v>
      </c>
    </row>
    <row r="1068" spans="2:5">
      <c r="B1068" t="s">
        <v>2172</v>
      </c>
      <c r="C1068">
        <v>540047</v>
      </c>
      <c r="D1068" t="s">
        <v>2173</v>
      </c>
      <c r="E1068" t="s">
        <v>1163</v>
      </c>
    </row>
    <row r="1069" spans="2:5">
      <c r="B1069" t="s">
        <v>2174</v>
      </c>
      <c r="C1069">
        <v>526927</v>
      </c>
      <c r="D1069" t="s">
        <v>568</v>
      </c>
      <c r="E1069" t="s">
        <v>661</v>
      </c>
    </row>
    <row r="1070" spans="2:5">
      <c r="B1070" t="s">
        <v>2175</v>
      </c>
      <c r="C1070">
        <v>500068</v>
      </c>
      <c r="D1070" t="s">
        <v>568</v>
      </c>
      <c r="E1070" t="s">
        <v>576</v>
      </c>
    </row>
    <row r="1071" spans="2:5">
      <c r="B1071" t="s">
        <v>2176</v>
      </c>
      <c r="C1071">
        <v>500068</v>
      </c>
      <c r="D1071" t="s">
        <v>568</v>
      </c>
      <c r="E1071" t="s">
        <v>576</v>
      </c>
    </row>
    <row r="1072" spans="2:5">
      <c r="B1072" t="s">
        <v>2177</v>
      </c>
      <c r="C1072">
        <v>532839</v>
      </c>
      <c r="D1072" t="s">
        <v>2178</v>
      </c>
      <c r="E1072" t="s">
        <v>1307</v>
      </c>
    </row>
    <row r="1073" spans="2:5">
      <c r="B1073" t="s">
        <v>2179</v>
      </c>
      <c r="C1073">
        <v>532839</v>
      </c>
      <c r="D1073" t="s">
        <v>2178</v>
      </c>
      <c r="E1073" t="s">
        <v>1307</v>
      </c>
    </row>
    <row r="1074" spans="2:5">
      <c r="B1074" t="s">
        <v>2180</v>
      </c>
      <c r="C1074">
        <v>531553</v>
      </c>
      <c r="D1074" t="s">
        <v>568</v>
      </c>
      <c r="E1074" t="s">
        <v>989</v>
      </c>
    </row>
    <row r="1075" spans="2:5">
      <c r="B1075" t="s">
        <v>2181</v>
      </c>
      <c r="C1075">
        <v>540701</v>
      </c>
      <c r="D1075" t="s">
        <v>2182</v>
      </c>
      <c r="E1075" t="s">
        <v>606</v>
      </c>
    </row>
    <row r="1076" spans="2:5">
      <c r="B1076" t="s">
        <v>2183</v>
      </c>
      <c r="C1076">
        <v>538432</v>
      </c>
      <c r="D1076" t="s">
        <v>568</v>
      </c>
      <c r="E1076" t="s">
        <v>590</v>
      </c>
    </row>
    <row r="1077" spans="2:5">
      <c r="B1077" t="s">
        <v>2184</v>
      </c>
      <c r="C1077">
        <v>532488</v>
      </c>
      <c r="D1077" t="s">
        <v>2185</v>
      </c>
      <c r="E1077" t="s">
        <v>606</v>
      </c>
    </row>
    <row r="1078" spans="2:5">
      <c r="B1078" t="s">
        <v>2186</v>
      </c>
      <c r="C1078">
        <v>526285</v>
      </c>
      <c r="D1078" t="s">
        <v>568</v>
      </c>
      <c r="E1078" t="s">
        <v>817</v>
      </c>
    </row>
    <row r="1079" spans="2:5">
      <c r="B1079" t="s">
        <v>2187</v>
      </c>
      <c r="C1079">
        <v>526315</v>
      </c>
      <c r="D1079" t="s">
        <v>568</v>
      </c>
      <c r="E1079" t="s">
        <v>1096</v>
      </c>
    </row>
    <row r="1080" spans="2:5">
      <c r="B1080" t="s">
        <v>2188</v>
      </c>
      <c r="C1080">
        <v>540699</v>
      </c>
      <c r="D1080" t="s">
        <v>2189</v>
      </c>
      <c r="E1080" t="s">
        <v>937</v>
      </c>
    </row>
    <row r="1081" spans="2:5">
      <c r="B1081" t="s">
        <v>2190</v>
      </c>
      <c r="C1081">
        <v>540699</v>
      </c>
      <c r="D1081" t="s">
        <v>2189</v>
      </c>
      <c r="E1081" t="s">
        <v>937</v>
      </c>
    </row>
    <row r="1082" spans="2:5">
      <c r="B1082" t="s">
        <v>2191</v>
      </c>
      <c r="C1082">
        <v>532868</v>
      </c>
      <c r="D1082" t="s">
        <v>2192</v>
      </c>
      <c r="E1082" t="s">
        <v>654</v>
      </c>
    </row>
    <row r="1083" spans="2:5">
      <c r="B1083" t="s">
        <v>2193</v>
      </c>
      <c r="C1083">
        <v>533146</v>
      </c>
      <c r="D1083" t="s">
        <v>2194</v>
      </c>
      <c r="E1083" t="s">
        <v>2195</v>
      </c>
    </row>
    <row r="1084" spans="2:5">
      <c r="B1084" t="s">
        <v>2196</v>
      </c>
      <c r="C1084">
        <v>533146</v>
      </c>
      <c r="D1084" t="s">
        <v>2197</v>
      </c>
      <c r="E1084" t="s">
        <v>2195</v>
      </c>
    </row>
    <row r="1085" spans="2:5">
      <c r="B1085" t="s">
        <v>2198</v>
      </c>
      <c r="C1085">
        <v>505526</v>
      </c>
      <c r="D1085" t="s">
        <v>568</v>
      </c>
      <c r="E1085" t="s">
        <v>588</v>
      </c>
    </row>
    <row r="1086" spans="2:5">
      <c r="B1086" t="s">
        <v>2199</v>
      </c>
      <c r="C1086">
        <v>542013</v>
      </c>
      <c r="D1086" t="s">
        <v>568</v>
      </c>
      <c r="E1086" t="s">
        <v>1048</v>
      </c>
    </row>
    <row r="1087" spans="2:5">
      <c r="B1087" t="s">
        <v>2200</v>
      </c>
      <c r="C1087">
        <v>541403</v>
      </c>
      <c r="D1087" t="s">
        <v>2201</v>
      </c>
      <c r="E1087" t="s">
        <v>682</v>
      </c>
    </row>
    <row r="1088" spans="2:5">
      <c r="B1088" t="s">
        <v>2202</v>
      </c>
      <c r="C1088">
        <v>526504</v>
      </c>
      <c r="D1088" t="s">
        <v>568</v>
      </c>
      <c r="E1088" t="s">
        <v>757</v>
      </c>
    </row>
    <row r="1089" spans="2:5">
      <c r="B1089" t="s">
        <v>2203</v>
      </c>
      <c r="C1089">
        <v>522261</v>
      </c>
      <c r="D1089" t="s">
        <v>2204</v>
      </c>
      <c r="E1089" t="s">
        <v>909</v>
      </c>
    </row>
    <row r="1090" spans="2:5">
      <c r="B1090" t="s">
        <v>2205</v>
      </c>
      <c r="C1090">
        <v>522261</v>
      </c>
      <c r="D1090" t="s">
        <v>2204</v>
      </c>
      <c r="E1090" t="s">
        <v>909</v>
      </c>
    </row>
    <row r="1091" spans="2:5">
      <c r="B1091" t="s">
        <v>2206</v>
      </c>
      <c r="C1091">
        <v>512519</v>
      </c>
      <c r="D1091" t="s">
        <v>2207</v>
      </c>
      <c r="E1091" t="s">
        <v>583</v>
      </c>
    </row>
    <row r="1092" spans="2:5">
      <c r="B1092" t="s">
        <v>2208</v>
      </c>
      <c r="C1092" t="s">
        <v>568</v>
      </c>
      <c r="D1092" t="s">
        <v>2209</v>
      </c>
      <c r="E1092" t="s">
        <v>659</v>
      </c>
    </row>
    <row r="1093" spans="2:5">
      <c r="B1093" t="s">
        <v>2210</v>
      </c>
      <c r="C1093">
        <v>533176</v>
      </c>
      <c r="D1093" t="s">
        <v>2211</v>
      </c>
      <c r="E1093" t="s">
        <v>571</v>
      </c>
    </row>
    <row r="1094" spans="2:5">
      <c r="B1094" t="s">
        <v>2212</v>
      </c>
      <c r="C1094">
        <v>526783</v>
      </c>
      <c r="D1094" t="s">
        <v>568</v>
      </c>
      <c r="E1094" t="s">
        <v>757</v>
      </c>
    </row>
    <row r="1095" spans="2:5">
      <c r="B1095" t="s">
        <v>2213</v>
      </c>
      <c r="C1095">
        <v>539267</v>
      </c>
      <c r="D1095" t="s">
        <v>568</v>
      </c>
      <c r="E1095" t="s">
        <v>590</v>
      </c>
    </row>
    <row r="1096" spans="2:5">
      <c r="B1096" t="s">
        <v>2214</v>
      </c>
      <c r="C1096">
        <v>539524</v>
      </c>
      <c r="D1096" t="s">
        <v>2215</v>
      </c>
      <c r="E1096" t="s">
        <v>757</v>
      </c>
    </row>
    <row r="1097" spans="2:5">
      <c r="B1097" t="s">
        <v>2216</v>
      </c>
      <c r="C1097">
        <v>541299</v>
      </c>
      <c r="D1097" t="s">
        <v>568</v>
      </c>
      <c r="E1097" t="s">
        <v>757</v>
      </c>
    </row>
    <row r="1098" spans="2:5">
      <c r="B1098" t="s">
        <v>2217</v>
      </c>
      <c r="C1098">
        <v>500124</v>
      </c>
      <c r="D1098" t="s">
        <v>2218</v>
      </c>
      <c r="E1098" t="s">
        <v>606</v>
      </c>
    </row>
    <row r="1099" spans="2:5">
      <c r="B1099" t="s">
        <v>2219</v>
      </c>
      <c r="C1099">
        <v>540144</v>
      </c>
      <c r="D1099" t="s">
        <v>568</v>
      </c>
      <c r="E1099" t="s">
        <v>652</v>
      </c>
    </row>
    <row r="1100" spans="2:5">
      <c r="B1100" t="s">
        <v>2220</v>
      </c>
      <c r="C1100">
        <v>523618</v>
      </c>
      <c r="D1100" t="s">
        <v>2221</v>
      </c>
      <c r="E1100" t="s">
        <v>1816</v>
      </c>
    </row>
    <row r="1101" spans="2:5">
      <c r="B1101" t="s">
        <v>2222</v>
      </c>
      <c r="C1101">
        <v>523618</v>
      </c>
      <c r="D1101" t="s">
        <v>2221</v>
      </c>
      <c r="E1101" t="s">
        <v>1816</v>
      </c>
    </row>
    <row r="1102" spans="2:5">
      <c r="B1102" t="s">
        <v>2223</v>
      </c>
      <c r="C1102">
        <v>534674</v>
      </c>
      <c r="D1102" t="s">
        <v>2224</v>
      </c>
      <c r="E1102" t="s">
        <v>590</v>
      </c>
    </row>
    <row r="1103" spans="2:5">
      <c r="B1103" t="s">
        <v>2225</v>
      </c>
      <c r="C1103">
        <v>511634</v>
      </c>
      <c r="D1103" t="s">
        <v>568</v>
      </c>
      <c r="E1103" t="s">
        <v>966</v>
      </c>
    </row>
    <row r="1104" spans="2:5">
      <c r="B1104" t="s">
        <v>2226</v>
      </c>
      <c r="C1104">
        <v>531471</v>
      </c>
      <c r="D1104" t="s">
        <v>568</v>
      </c>
      <c r="E1104" t="s">
        <v>909</v>
      </c>
    </row>
    <row r="1105" spans="2:5">
      <c r="B1105" t="s">
        <v>2227</v>
      </c>
      <c r="C1105">
        <v>504908</v>
      </c>
      <c r="D1105" t="s">
        <v>568</v>
      </c>
      <c r="E1105" t="s">
        <v>923</v>
      </c>
    </row>
    <row r="1106" spans="2:5">
      <c r="B1106" t="s">
        <v>2228</v>
      </c>
      <c r="C1106">
        <v>526355</v>
      </c>
      <c r="D1106" t="s">
        <v>568</v>
      </c>
      <c r="E1106" t="s">
        <v>688</v>
      </c>
    </row>
    <row r="1107" spans="2:5">
      <c r="B1107" t="s">
        <v>2229</v>
      </c>
      <c r="C1107">
        <v>517437</v>
      </c>
      <c r="D1107" t="s">
        <v>568</v>
      </c>
      <c r="E1107" t="s">
        <v>688</v>
      </c>
    </row>
    <row r="1108" spans="2:5">
      <c r="B1108" t="s">
        <v>2230</v>
      </c>
      <c r="C1108">
        <v>532610</v>
      </c>
      <c r="D1108" t="s">
        <v>2231</v>
      </c>
      <c r="E1108" t="s">
        <v>1267</v>
      </c>
    </row>
    <row r="1109" spans="2:5">
      <c r="B1109" t="s">
        <v>2232</v>
      </c>
      <c r="C1109">
        <v>538608</v>
      </c>
      <c r="D1109" t="s">
        <v>2233</v>
      </c>
      <c r="E1109" t="s">
        <v>934</v>
      </c>
    </row>
    <row r="1110" spans="2:5">
      <c r="B1110" t="s">
        <v>2234</v>
      </c>
      <c r="C1110">
        <v>532365</v>
      </c>
      <c r="D1110" t="s">
        <v>2235</v>
      </c>
      <c r="E1110" t="s">
        <v>554</v>
      </c>
    </row>
    <row r="1111" spans="2:5">
      <c r="B1111" t="s">
        <v>2236</v>
      </c>
      <c r="C1111">
        <v>505242</v>
      </c>
      <c r="D1111" t="s">
        <v>2237</v>
      </c>
      <c r="E1111" t="s">
        <v>576</v>
      </c>
    </row>
    <row r="1112" spans="2:5">
      <c r="B1112" t="s">
        <v>2238</v>
      </c>
      <c r="C1112">
        <v>539681</v>
      </c>
      <c r="D1112" t="s">
        <v>568</v>
      </c>
      <c r="E1112" t="s">
        <v>585</v>
      </c>
    </row>
    <row r="1113" spans="2:5">
      <c r="B1113" t="s">
        <v>2239</v>
      </c>
      <c r="C1113">
        <v>540795</v>
      </c>
      <c r="D1113" t="s">
        <v>568</v>
      </c>
      <c r="E1113" t="s">
        <v>866</v>
      </c>
    </row>
    <row r="1114" spans="2:5">
      <c r="B1114" t="s">
        <v>2240</v>
      </c>
      <c r="C1114">
        <v>524818</v>
      </c>
      <c r="D1114" t="s">
        <v>568</v>
      </c>
      <c r="E1114" t="s">
        <v>728</v>
      </c>
    </row>
    <row r="1115" spans="2:5">
      <c r="B1115" t="s">
        <v>2241</v>
      </c>
      <c r="C1115">
        <v>530779</v>
      </c>
      <c r="D1115" t="s">
        <v>568</v>
      </c>
      <c r="E1115" t="s">
        <v>585</v>
      </c>
    </row>
    <row r="1116" spans="2:5">
      <c r="B1116" t="s">
        <v>2242</v>
      </c>
      <c r="C1116">
        <v>517238</v>
      </c>
      <c r="D1116" t="s">
        <v>568</v>
      </c>
      <c r="E1116" t="s">
        <v>1110</v>
      </c>
    </row>
    <row r="1117" spans="2:5">
      <c r="B1117" t="s">
        <v>2243</v>
      </c>
      <c r="C1117">
        <v>532707</v>
      </c>
      <c r="D1117" t="s">
        <v>2244</v>
      </c>
      <c r="E1117" t="s">
        <v>728</v>
      </c>
    </row>
    <row r="1118" spans="2:5">
      <c r="B1118" t="s">
        <v>2245</v>
      </c>
      <c r="C1118">
        <v>531533</v>
      </c>
      <c r="D1118" t="s">
        <v>568</v>
      </c>
      <c r="E1118" t="s">
        <v>554</v>
      </c>
    </row>
    <row r="1119" spans="2:5">
      <c r="B1119" t="s">
        <v>2246</v>
      </c>
      <c r="C1119" t="s">
        <v>568</v>
      </c>
      <c r="D1119" t="s">
        <v>2247</v>
      </c>
      <c r="E1119" t="s">
        <v>579</v>
      </c>
    </row>
    <row r="1120" spans="2:5">
      <c r="B1120" t="s">
        <v>2248</v>
      </c>
      <c r="C1120">
        <v>507917</v>
      </c>
      <c r="D1120" t="s">
        <v>568</v>
      </c>
      <c r="E1120" t="s">
        <v>654</v>
      </c>
    </row>
    <row r="1121" spans="2:5">
      <c r="B1121" t="s">
        <v>2249</v>
      </c>
      <c r="C1121">
        <v>520081</v>
      </c>
      <c r="D1121" t="s">
        <v>568</v>
      </c>
      <c r="E1121" t="s">
        <v>600</v>
      </c>
    </row>
    <row r="1122" spans="2:5">
      <c r="B1122" t="s">
        <v>2250</v>
      </c>
      <c r="C1122">
        <v>541053</v>
      </c>
      <c r="D1122" t="s">
        <v>568</v>
      </c>
      <c r="E1122" t="s">
        <v>551</v>
      </c>
    </row>
    <row r="1123" spans="2:5">
      <c r="B1123" t="s">
        <v>2251</v>
      </c>
      <c r="C1123">
        <v>590022</v>
      </c>
      <c r="D1123" t="s">
        <v>2252</v>
      </c>
      <c r="E1123" t="s">
        <v>583</v>
      </c>
    </row>
    <row r="1124" spans="2:5">
      <c r="B1124" t="s">
        <v>2253</v>
      </c>
      <c r="C1124">
        <v>531346</v>
      </c>
      <c r="D1124" t="s">
        <v>568</v>
      </c>
      <c r="E1124" t="s">
        <v>1048</v>
      </c>
    </row>
    <row r="1125" spans="2:5">
      <c r="B1125" t="s">
        <v>2254</v>
      </c>
      <c r="C1125">
        <v>532751</v>
      </c>
      <c r="D1125" t="s">
        <v>2255</v>
      </c>
      <c r="E1125" t="s">
        <v>866</v>
      </c>
    </row>
    <row r="1126" spans="2:5">
      <c r="B1126" t="s">
        <v>2256</v>
      </c>
      <c r="C1126" t="s">
        <v>568</v>
      </c>
      <c r="D1126" t="s">
        <v>2257</v>
      </c>
      <c r="E1126" t="s">
        <v>659</v>
      </c>
    </row>
    <row r="1127" spans="2:5">
      <c r="B1127" t="s">
        <v>2258</v>
      </c>
      <c r="C1127">
        <v>532927</v>
      </c>
      <c r="D1127" t="s">
        <v>2259</v>
      </c>
      <c r="E1127" t="s">
        <v>898</v>
      </c>
    </row>
    <row r="1128" spans="2:5">
      <c r="B1128" t="s">
        <v>2260</v>
      </c>
      <c r="C1128">
        <v>534839</v>
      </c>
      <c r="D1128" t="s">
        <v>568</v>
      </c>
      <c r="E1128" t="s">
        <v>766</v>
      </c>
    </row>
    <row r="1129" spans="2:5">
      <c r="B1129" t="s">
        <v>2261</v>
      </c>
      <c r="C1129">
        <v>530643</v>
      </c>
      <c r="D1129" t="s">
        <v>568</v>
      </c>
      <c r="E1129" t="s">
        <v>1110</v>
      </c>
    </row>
    <row r="1130" spans="2:5">
      <c r="B1130" t="s">
        <v>2262</v>
      </c>
      <c r="C1130">
        <v>523732</v>
      </c>
      <c r="D1130" t="s">
        <v>568</v>
      </c>
      <c r="E1130" t="s">
        <v>1063</v>
      </c>
    </row>
    <row r="1131" spans="2:5">
      <c r="B1131" t="s">
        <v>2263</v>
      </c>
      <c r="C1131">
        <v>538708</v>
      </c>
      <c r="D1131" t="s">
        <v>568</v>
      </c>
      <c r="E1131" t="s">
        <v>585</v>
      </c>
    </row>
    <row r="1132" spans="2:5">
      <c r="B1132" t="s">
        <v>2264</v>
      </c>
      <c r="C1132">
        <v>538708</v>
      </c>
      <c r="D1132" t="s">
        <v>568</v>
      </c>
      <c r="E1132" t="s">
        <v>585</v>
      </c>
    </row>
    <row r="1133" spans="2:5">
      <c r="B1133" t="s">
        <v>2265</v>
      </c>
      <c r="C1133">
        <v>526703</v>
      </c>
      <c r="D1133" t="s">
        <v>568</v>
      </c>
      <c r="E1133" t="s">
        <v>688</v>
      </c>
    </row>
    <row r="1134" spans="2:5">
      <c r="B1134" t="s">
        <v>2266</v>
      </c>
      <c r="C1134">
        <v>540063</v>
      </c>
      <c r="D1134" t="s">
        <v>568</v>
      </c>
      <c r="E1134" t="s">
        <v>554</v>
      </c>
    </row>
    <row r="1135" spans="2:5">
      <c r="B1135" t="s">
        <v>2267</v>
      </c>
      <c r="C1135">
        <v>532922</v>
      </c>
      <c r="D1135" t="s">
        <v>2268</v>
      </c>
      <c r="E1135" t="s">
        <v>551</v>
      </c>
    </row>
    <row r="1136" spans="2:5">
      <c r="B1136" t="s">
        <v>2269</v>
      </c>
      <c r="C1136">
        <v>532696</v>
      </c>
      <c r="D1136" t="s">
        <v>2270</v>
      </c>
      <c r="E1136" t="s">
        <v>673</v>
      </c>
    </row>
    <row r="1137" spans="2:5">
      <c r="B1137" t="s">
        <v>2271</v>
      </c>
      <c r="C1137">
        <v>526483</v>
      </c>
      <c r="D1137" t="s">
        <v>568</v>
      </c>
      <c r="E1137" t="s">
        <v>1807</v>
      </c>
    </row>
    <row r="1138" spans="2:5">
      <c r="B1138" t="s">
        <v>2272</v>
      </c>
      <c r="C1138">
        <v>535694</v>
      </c>
      <c r="D1138" t="s">
        <v>568</v>
      </c>
      <c r="E1138" t="s">
        <v>590</v>
      </c>
    </row>
    <row r="1139" spans="2:5">
      <c r="B1139" t="s">
        <v>2273</v>
      </c>
      <c r="C1139">
        <v>505200</v>
      </c>
      <c r="D1139" t="s">
        <v>2274</v>
      </c>
      <c r="E1139" t="s">
        <v>1226</v>
      </c>
    </row>
    <row r="1140" spans="2:5">
      <c r="B1140" t="s">
        <v>2275</v>
      </c>
      <c r="C1140">
        <v>500125</v>
      </c>
      <c r="D1140" t="s">
        <v>2276</v>
      </c>
      <c r="E1140" t="s">
        <v>1267</v>
      </c>
    </row>
    <row r="1141" spans="2:5">
      <c r="B1141" t="s">
        <v>2277</v>
      </c>
      <c r="C1141">
        <v>500125</v>
      </c>
      <c r="D1141" t="s">
        <v>2276</v>
      </c>
      <c r="E1141" t="s">
        <v>1267</v>
      </c>
    </row>
    <row r="1142" spans="2:5">
      <c r="B1142" t="s">
        <v>2278</v>
      </c>
      <c r="C1142">
        <v>523127</v>
      </c>
      <c r="D1142" t="s">
        <v>2279</v>
      </c>
      <c r="E1142" t="s">
        <v>769</v>
      </c>
    </row>
    <row r="1143" spans="2:5">
      <c r="B1143" t="s">
        <v>2280</v>
      </c>
      <c r="C1143">
        <v>500840</v>
      </c>
      <c r="D1143" t="s">
        <v>2281</v>
      </c>
      <c r="E1143" t="s">
        <v>769</v>
      </c>
    </row>
    <row r="1144" spans="2:5">
      <c r="B1144" t="s">
        <v>2282</v>
      </c>
      <c r="C1144">
        <v>523708</v>
      </c>
      <c r="D1144" t="s">
        <v>2283</v>
      </c>
      <c r="E1144" t="s">
        <v>576</v>
      </c>
    </row>
    <row r="1145" spans="2:5">
      <c r="B1145" t="s">
        <v>2284</v>
      </c>
      <c r="C1145">
        <v>523708</v>
      </c>
      <c r="D1145" t="s">
        <v>2283</v>
      </c>
      <c r="E1145" t="s">
        <v>576</v>
      </c>
    </row>
    <row r="1146" spans="2:5">
      <c r="B1146" t="s">
        <v>2285</v>
      </c>
      <c r="C1146">
        <v>538653</v>
      </c>
      <c r="D1146" t="s">
        <v>2286</v>
      </c>
      <c r="E1146" t="s">
        <v>934</v>
      </c>
    </row>
    <row r="1147" spans="2:5">
      <c r="B1147" t="s">
        <v>2287</v>
      </c>
      <c r="C1147">
        <v>530581</v>
      </c>
      <c r="D1147" t="s">
        <v>568</v>
      </c>
      <c r="E1147" t="s">
        <v>989</v>
      </c>
    </row>
    <row r="1148" spans="2:5">
      <c r="B1148" t="s">
        <v>2288</v>
      </c>
      <c r="C1148">
        <v>532820</v>
      </c>
      <c r="D1148" t="s">
        <v>2289</v>
      </c>
      <c r="E1148" t="s">
        <v>583</v>
      </c>
    </row>
    <row r="1149" spans="2:5">
      <c r="B1149" t="s">
        <v>2290</v>
      </c>
      <c r="C1149">
        <v>513452</v>
      </c>
      <c r="D1149" t="s">
        <v>568</v>
      </c>
      <c r="E1149" t="s">
        <v>600</v>
      </c>
    </row>
    <row r="1150" spans="2:5">
      <c r="B1150" t="s">
        <v>2291</v>
      </c>
      <c r="C1150">
        <v>500123</v>
      </c>
      <c r="D1150" t="s">
        <v>568</v>
      </c>
      <c r="E1150" t="s">
        <v>616</v>
      </c>
    </row>
    <row r="1151" spans="2:5">
      <c r="B1151" t="s">
        <v>2292</v>
      </c>
      <c r="C1151">
        <v>500123</v>
      </c>
      <c r="D1151" t="s">
        <v>568</v>
      </c>
      <c r="E1151" t="s">
        <v>616</v>
      </c>
    </row>
    <row r="1152" spans="2:5">
      <c r="B1152" t="s">
        <v>2293</v>
      </c>
      <c r="C1152">
        <v>503681</v>
      </c>
      <c r="D1152" t="s">
        <v>568</v>
      </c>
      <c r="E1152" t="s">
        <v>989</v>
      </c>
    </row>
    <row r="1153" spans="2:5">
      <c r="B1153" t="s">
        <v>2294</v>
      </c>
      <c r="C1153">
        <v>523329</v>
      </c>
      <c r="D1153" t="s">
        <v>568</v>
      </c>
      <c r="E1153" t="s">
        <v>654</v>
      </c>
    </row>
    <row r="1154" spans="2:5">
      <c r="B1154" t="s">
        <v>2295</v>
      </c>
      <c r="C1154">
        <v>505700</v>
      </c>
      <c r="D1154" t="s">
        <v>2296</v>
      </c>
      <c r="E1154" t="s">
        <v>576</v>
      </c>
    </row>
    <row r="1155" spans="2:5">
      <c r="B1155" t="s">
        <v>2297</v>
      </c>
      <c r="C1155">
        <v>500128</v>
      </c>
      <c r="D1155" t="s">
        <v>2298</v>
      </c>
      <c r="E1155" t="s">
        <v>966</v>
      </c>
    </row>
    <row r="1156" spans="2:5">
      <c r="B1156" t="s">
        <v>2299</v>
      </c>
      <c r="C1156">
        <v>533264</v>
      </c>
      <c r="D1156" t="s">
        <v>2300</v>
      </c>
      <c r="E1156" t="s">
        <v>966</v>
      </c>
    </row>
    <row r="1157" spans="2:5">
      <c r="B1157" t="s">
        <v>2301</v>
      </c>
      <c r="C1157">
        <v>526608</v>
      </c>
      <c r="D1157" t="s">
        <v>2302</v>
      </c>
      <c r="E1157" t="s">
        <v>891</v>
      </c>
    </row>
    <row r="1158" spans="2:5">
      <c r="B1158" t="s">
        <v>2303</v>
      </c>
      <c r="C1158">
        <v>526608</v>
      </c>
      <c r="D1158" t="s">
        <v>2302</v>
      </c>
      <c r="E1158" t="s">
        <v>891</v>
      </c>
    </row>
    <row r="1159" spans="2:5">
      <c r="B1159" t="s">
        <v>2304</v>
      </c>
      <c r="C1159">
        <v>526473</v>
      </c>
      <c r="D1159" t="s">
        <v>568</v>
      </c>
      <c r="E1159" t="s">
        <v>766</v>
      </c>
    </row>
    <row r="1160" spans="2:5">
      <c r="B1160" t="s">
        <v>2305</v>
      </c>
      <c r="C1160">
        <v>526473</v>
      </c>
      <c r="D1160" t="s">
        <v>568</v>
      </c>
      <c r="E1160" t="s">
        <v>766</v>
      </c>
    </row>
    <row r="1161" spans="2:5">
      <c r="B1161" t="s">
        <v>2306</v>
      </c>
      <c r="C1161">
        <v>526705</v>
      </c>
      <c r="D1161" t="s">
        <v>568</v>
      </c>
      <c r="E1161" t="s">
        <v>590</v>
      </c>
    </row>
    <row r="1162" spans="2:5">
      <c r="B1162" t="s">
        <v>2307</v>
      </c>
      <c r="C1162">
        <v>522074</v>
      </c>
      <c r="D1162" t="s">
        <v>2308</v>
      </c>
      <c r="E1162" t="s">
        <v>576</v>
      </c>
    </row>
    <row r="1163" spans="2:5">
      <c r="B1163" t="s">
        <v>2309</v>
      </c>
      <c r="C1163" t="s">
        <v>568</v>
      </c>
      <c r="D1163" t="s">
        <v>2310</v>
      </c>
      <c r="E1163" t="s">
        <v>659</v>
      </c>
    </row>
    <row r="1164" spans="2:5">
      <c r="B1164" t="s">
        <v>2311</v>
      </c>
      <c r="C1164">
        <v>531278</v>
      </c>
      <c r="D1164" t="s">
        <v>568</v>
      </c>
      <c r="E1164" t="s">
        <v>551</v>
      </c>
    </row>
    <row r="1165" spans="2:5">
      <c r="B1165" t="s">
        <v>2312</v>
      </c>
      <c r="C1165">
        <v>517477</v>
      </c>
      <c r="D1165" t="s">
        <v>568</v>
      </c>
      <c r="E1165" t="s">
        <v>661</v>
      </c>
    </row>
    <row r="1166" spans="2:5">
      <c r="B1166" t="s">
        <v>2313</v>
      </c>
      <c r="C1166">
        <v>504000</v>
      </c>
      <c r="D1166" t="s">
        <v>568</v>
      </c>
      <c r="E1166" t="s">
        <v>866</v>
      </c>
    </row>
    <row r="1167" spans="2:5">
      <c r="B1167" t="s">
        <v>2314</v>
      </c>
      <c r="C1167">
        <v>522027</v>
      </c>
      <c r="D1167" t="s">
        <v>568</v>
      </c>
      <c r="E1167" t="s">
        <v>576</v>
      </c>
    </row>
    <row r="1168" spans="2:5">
      <c r="B1168" t="s">
        <v>2315</v>
      </c>
      <c r="C1168">
        <v>522027</v>
      </c>
      <c r="D1168" t="s">
        <v>568</v>
      </c>
      <c r="E1168" t="s">
        <v>576</v>
      </c>
    </row>
    <row r="1169" spans="2:5">
      <c r="B1169" t="s">
        <v>2316</v>
      </c>
      <c r="C1169">
        <v>531162</v>
      </c>
      <c r="D1169" t="s">
        <v>2317</v>
      </c>
      <c r="E1169" t="s">
        <v>750</v>
      </c>
    </row>
    <row r="1170" spans="2:5">
      <c r="B1170" t="s">
        <v>2318</v>
      </c>
      <c r="C1170" t="s">
        <v>568</v>
      </c>
      <c r="D1170" t="s">
        <v>2319</v>
      </c>
      <c r="E1170" t="s">
        <v>750</v>
      </c>
    </row>
    <row r="1171" spans="2:5">
      <c r="B1171" t="s">
        <v>2320</v>
      </c>
      <c r="C1171">
        <v>533208</v>
      </c>
      <c r="D1171" t="s">
        <v>568</v>
      </c>
      <c r="E1171" t="s">
        <v>562</v>
      </c>
    </row>
    <row r="1172" spans="2:5">
      <c r="B1172" t="s">
        <v>2321</v>
      </c>
      <c r="C1172">
        <v>533218</v>
      </c>
      <c r="D1172" t="s">
        <v>2322</v>
      </c>
      <c r="E1172" t="s">
        <v>654</v>
      </c>
    </row>
    <row r="1173" spans="2:5">
      <c r="B1173" t="s">
        <v>2323</v>
      </c>
      <c r="C1173">
        <v>542602</v>
      </c>
      <c r="D1173" t="s">
        <v>2324</v>
      </c>
      <c r="E1173" t="s">
        <v>588</v>
      </c>
    </row>
    <row r="1174" spans="2:5">
      <c r="B1174" t="s">
        <v>2325</v>
      </c>
      <c r="C1174">
        <v>504008</v>
      </c>
      <c r="D1174" t="s">
        <v>2326</v>
      </c>
      <c r="E1174" t="s">
        <v>611</v>
      </c>
    </row>
    <row r="1175" spans="2:5">
      <c r="B1175" t="s">
        <v>2327</v>
      </c>
      <c r="C1175">
        <v>538882</v>
      </c>
      <c r="D1175" t="s">
        <v>568</v>
      </c>
      <c r="E1175" t="s">
        <v>551</v>
      </c>
    </row>
    <row r="1176" spans="2:5">
      <c r="B1176" t="s">
        <v>2328</v>
      </c>
      <c r="C1176">
        <v>507265</v>
      </c>
      <c r="D1176" t="s">
        <v>568</v>
      </c>
      <c r="E1176" t="s">
        <v>746</v>
      </c>
    </row>
    <row r="1177" spans="2:5">
      <c r="B1177" t="s">
        <v>2329</v>
      </c>
      <c r="C1177">
        <v>530333</v>
      </c>
      <c r="D1177" t="s">
        <v>568</v>
      </c>
      <c r="E1177" t="s">
        <v>866</v>
      </c>
    </row>
    <row r="1178" spans="2:5">
      <c r="B1178" t="s">
        <v>2330</v>
      </c>
      <c r="C1178">
        <v>532737</v>
      </c>
      <c r="D1178" t="s">
        <v>2331</v>
      </c>
      <c r="E1178" t="s">
        <v>551</v>
      </c>
    </row>
    <row r="1179" spans="2:5">
      <c r="B1179" t="s">
        <v>2332</v>
      </c>
      <c r="C1179" t="s">
        <v>568</v>
      </c>
      <c r="D1179" t="s">
        <v>2333</v>
      </c>
      <c r="E1179" t="s">
        <v>579</v>
      </c>
    </row>
    <row r="1180" spans="2:5">
      <c r="B1180" t="s">
        <v>2334</v>
      </c>
      <c r="C1180">
        <v>533161</v>
      </c>
      <c r="D1180" t="s">
        <v>2335</v>
      </c>
      <c r="E1180" t="s">
        <v>763</v>
      </c>
    </row>
    <row r="1181" spans="2:5">
      <c r="B1181" t="s">
        <v>2336</v>
      </c>
      <c r="C1181">
        <v>524768</v>
      </c>
      <c r="D1181" t="s">
        <v>568</v>
      </c>
      <c r="E1181" t="s">
        <v>616</v>
      </c>
    </row>
    <row r="1182" spans="2:5">
      <c r="B1182" t="s">
        <v>2337</v>
      </c>
      <c r="C1182">
        <v>532038</v>
      </c>
      <c r="D1182" t="s">
        <v>568</v>
      </c>
      <c r="E1182" t="s">
        <v>590</v>
      </c>
    </row>
    <row r="1183" spans="2:5">
      <c r="B1183" t="s">
        <v>2338</v>
      </c>
      <c r="C1183">
        <v>532920</v>
      </c>
      <c r="D1183" t="s">
        <v>2339</v>
      </c>
      <c r="E1183" t="s">
        <v>1200</v>
      </c>
    </row>
    <row r="1184" spans="2:5">
      <c r="B1184" t="s">
        <v>2340</v>
      </c>
      <c r="C1184">
        <v>500132</v>
      </c>
      <c r="D1184" t="s">
        <v>568</v>
      </c>
      <c r="E1184" t="s">
        <v>1267</v>
      </c>
    </row>
    <row r="1185" spans="2:5">
      <c r="B1185" t="s">
        <v>2341</v>
      </c>
      <c r="C1185">
        <v>509525</v>
      </c>
      <c r="D1185" t="s">
        <v>568</v>
      </c>
      <c r="E1185" t="s">
        <v>557</v>
      </c>
    </row>
    <row r="1186" spans="2:5">
      <c r="B1186" t="s">
        <v>2342</v>
      </c>
      <c r="C1186">
        <v>504351</v>
      </c>
      <c r="D1186" t="s">
        <v>568</v>
      </c>
      <c r="E1186" t="s">
        <v>554</v>
      </c>
    </row>
    <row r="1187" spans="2:5">
      <c r="B1187" t="s">
        <v>2343</v>
      </c>
      <c r="C1187">
        <v>504351</v>
      </c>
      <c r="D1187" t="s">
        <v>568</v>
      </c>
      <c r="E1187" t="s">
        <v>554</v>
      </c>
    </row>
    <row r="1188" spans="2:5">
      <c r="B1188" t="s">
        <v>2344</v>
      </c>
      <c r="C1188">
        <v>512441</v>
      </c>
      <c r="D1188" t="s">
        <v>568</v>
      </c>
      <c r="E1188" t="s">
        <v>989</v>
      </c>
    </row>
    <row r="1189" spans="2:5">
      <c r="B1189" t="s">
        <v>2345</v>
      </c>
      <c r="C1189">
        <v>538684</v>
      </c>
      <c r="D1189" t="s">
        <v>568</v>
      </c>
      <c r="E1189" t="s">
        <v>571</v>
      </c>
    </row>
    <row r="1190" spans="2:5">
      <c r="B1190" t="s">
        <v>2346</v>
      </c>
      <c r="C1190">
        <v>540153</v>
      </c>
      <c r="D1190" t="s">
        <v>2347</v>
      </c>
      <c r="E1190" t="s">
        <v>1226</v>
      </c>
    </row>
    <row r="1191" spans="2:5">
      <c r="B1191" t="s">
        <v>2348</v>
      </c>
      <c r="C1191">
        <v>532219</v>
      </c>
      <c r="D1191" t="s">
        <v>2349</v>
      </c>
      <c r="E1191" t="s">
        <v>707</v>
      </c>
    </row>
    <row r="1192" spans="2:5">
      <c r="B1192" t="s">
        <v>2350</v>
      </c>
      <c r="C1192">
        <v>532178</v>
      </c>
      <c r="D1192" t="s">
        <v>2351</v>
      </c>
      <c r="E1192" t="s">
        <v>652</v>
      </c>
    </row>
    <row r="1193" spans="2:5">
      <c r="B1193" t="s">
        <v>2352</v>
      </c>
      <c r="C1193">
        <v>532178</v>
      </c>
      <c r="D1193" t="s">
        <v>2351</v>
      </c>
      <c r="E1193" t="s">
        <v>652</v>
      </c>
    </row>
    <row r="1194" spans="2:5">
      <c r="B1194" t="s">
        <v>2353</v>
      </c>
      <c r="C1194">
        <v>533477</v>
      </c>
      <c r="D1194" t="s">
        <v>568</v>
      </c>
      <c r="E1194" t="s">
        <v>923</v>
      </c>
    </row>
    <row r="1195" spans="2:5">
      <c r="B1195" t="s">
        <v>2354</v>
      </c>
      <c r="C1195">
        <v>533477</v>
      </c>
      <c r="D1195" t="s">
        <v>568</v>
      </c>
      <c r="E1195" t="s">
        <v>923</v>
      </c>
    </row>
    <row r="1196" spans="2:5">
      <c r="B1196" t="s">
        <v>2355</v>
      </c>
      <c r="C1196">
        <v>526574</v>
      </c>
      <c r="D1196" t="s">
        <v>568</v>
      </c>
      <c r="E1196" t="s">
        <v>590</v>
      </c>
    </row>
    <row r="1197" spans="2:5">
      <c r="B1197" t="s">
        <v>2356</v>
      </c>
      <c r="C1197">
        <v>532700</v>
      </c>
      <c r="D1197" t="s">
        <v>2357</v>
      </c>
      <c r="E1197" t="s">
        <v>1307</v>
      </c>
    </row>
    <row r="1198" spans="2:5">
      <c r="B1198" t="s">
        <v>2358</v>
      </c>
      <c r="C1198">
        <v>532700</v>
      </c>
      <c r="D1198" t="s">
        <v>2357</v>
      </c>
      <c r="E1198" t="s">
        <v>1307</v>
      </c>
    </row>
    <row r="1199" spans="2:5">
      <c r="B1199" t="s">
        <v>2359</v>
      </c>
      <c r="C1199">
        <v>500246</v>
      </c>
      <c r="D1199" t="s">
        <v>568</v>
      </c>
      <c r="E1199" t="s">
        <v>576</v>
      </c>
    </row>
    <row r="1200" spans="2:5">
      <c r="B1200" t="s">
        <v>2360</v>
      </c>
      <c r="C1200">
        <v>532658</v>
      </c>
      <c r="D1200" t="s">
        <v>2361</v>
      </c>
      <c r="E1200" t="s">
        <v>866</v>
      </c>
    </row>
    <row r="1201" spans="2:5">
      <c r="B1201" t="s">
        <v>2362</v>
      </c>
      <c r="C1201">
        <v>523754</v>
      </c>
      <c r="D1201" t="s">
        <v>568</v>
      </c>
      <c r="E1201" t="s">
        <v>688</v>
      </c>
    </row>
    <row r="1202" spans="2:5">
      <c r="B1202" t="s">
        <v>2363</v>
      </c>
      <c r="C1202">
        <v>530407</v>
      </c>
      <c r="D1202" t="s">
        <v>568</v>
      </c>
      <c r="E1202" t="s">
        <v>585</v>
      </c>
    </row>
    <row r="1203" spans="2:5">
      <c r="B1203" t="s">
        <v>2364</v>
      </c>
      <c r="C1203">
        <v>531155</v>
      </c>
      <c r="D1203" t="s">
        <v>568</v>
      </c>
      <c r="E1203" t="s">
        <v>606</v>
      </c>
    </row>
    <row r="1204" spans="2:5">
      <c r="B1204" t="s">
        <v>2365</v>
      </c>
      <c r="C1204">
        <v>539844</v>
      </c>
      <c r="D1204" t="s">
        <v>2366</v>
      </c>
      <c r="E1204" t="s">
        <v>734</v>
      </c>
    </row>
    <row r="1205" spans="2:5">
      <c r="B1205" t="s">
        <v>2367</v>
      </c>
      <c r="C1205">
        <v>540596</v>
      </c>
      <c r="D1205" t="s">
        <v>2368</v>
      </c>
      <c r="E1205" t="s">
        <v>606</v>
      </c>
    </row>
    <row r="1206" spans="2:5">
      <c r="B1206" t="s">
        <v>2369</v>
      </c>
      <c r="C1206">
        <v>533261</v>
      </c>
      <c r="D1206" t="s">
        <v>2370</v>
      </c>
      <c r="E1206" t="s">
        <v>571</v>
      </c>
    </row>
    <row r="1207" spans="2:5">
      <c r="B1207" t="s">
        <v>2371</v>
      </c>
      <c r="C1207">
        <v>530909</v>
      </c>
      <c r="D1207" t="s">
        <v>568</v>
      </c>
      <c r="E1207" t="s">
        <v>989</v>
      </c>
    </row>
    <row r="1208" spans="2:5">
      <c r="B1208" t="s">
        <v>2372</v>
      </c>
      <c r="C1208">
        <v>531502</v>
      </c>
      <c r="D1208" t="s">
        <v>568</v>
      </c>
      <c r="E1208" t="s">
        <v>989</v>
      </c>
    </row>
    <row r="1209" spans="2:5">
      <c r="B1209" t="s">
        <v>2373</v>
      </c>
      <c r="C1209">
        <v>531502</v>
      </c>
      <c r="D1209" t="s">
        <v>568</v>
      </c>
      <c r="E1209" t="s">
        <v>989</v>
      </c>
    </row>
    <row r="1210" spans="2:5">
      <c r="B1210" t="s">
        <v>2374</v>
      </c>
      <c r="C1210">
        <v>500133</v>
      </c>
      <c r="D1210" t="s">
        <v>2375</v>
      </c>
      <c r="E1210" t="s">
        <v>753</v>
      </c>
    </row>
    <row r="1211" spans="2:5">
      <c r="B1211" t="s">
        <v>2376</v>
      </c>
      <c r="C1211">
        <v>500133</v>
      </c>
      <c r="D1211" t="s">
        <v>2377</v>
      </c>
      <c r="E1211" t="s">
        <v>753</v>
      </c>
    </row>
    <row r="1212" spans="2:5">
      <c r="B1212" t="s">
        <v>2378</v>
      </c>
      <c r="C1212">
        <v>540455</v>
      </c>
      <c r="D1212" t="s">
        <v>568</v>
      </c>
      <c r="E1212" t="s">
        <v>551</v>
      </c>
    </row>
    <row r="1213" spans="2:5">
      <c r="B1213" t="s">
        <v>2379</v>
      </c>
      <c r="C1213">
        <v>511716</v>
      </c>
      <c r="D1213" t="s">
        <v>568</v>
      </c>
      <c r="E1213" t="s">
        <v>585</v>
      </c>
    </row>
    <row r="1214" spans="2:5">
      <c r="B1214" t="s">
        <v>2380</v>
      </c>
      <c r="C1214">
        <v>500495</v>
      </c>
      <c r="D1214" t="s">
        <v>2381</v>
      </c>
      <c r="E1214" t="s">
        <v>646</v>
      </c>
    </row>
    <row r="1215" spans="2:5">
      <c r="B1215" t="s">
        <v>2382</v>
      </c>
      <c r="C1215">
        <v>531259</v>
      </c>
      <c r="D1215" t="s">
        <v>568</v>
      </c>
      <c r="E1215" t="s">
        <v>2171</v>
      </c>
    </row>
    <row r="1216" spans="2:5">
      <c r="B1216" t="s">
        <v>2383</v>
      </c>
      <c r="C1216">
        <v>514118</v>
      </c>
      <c r="D1216" t="s">
        <v>568</v>
      </c>
      <c r="E1216" t="s">
        <v>583</v>
      </c>
    </row>
    <row r="1217" spans="2:5">
      <c r="B1217" t="s">
        <v>2384</v>
      </c>
      <c r="C1217">
        <v>514118</v>
      </c>
      <c r="D1217" t="s">
        <v>568</v>
      </c>
      <c r="E1217" t="s">
        <v>583</v>
      </c>
    </row>
    <row r="1218" spans="2:5">
      <c r="B1218" t="s">
        <v>2385</v>
      </c>
      <c r="C1218">
        <v>532787</v>
      </c>
      <c r="D1218" t="s">
        <v>2386</v>
      </c>
      <c r="E1218" t="s">
        <v>2387</v>
      </c>
    </row>
    <row r="1219" spans="2:5">
      <c r="B1219" t="s">
        <v>2388</v>
      </c>
      <c r="C1219">
        <v>533149</v>
      </c>
      <c r="D1219" t="s">
        <v>568</v>
      </c>
      <c r="E1219" t="s">
        <v>551</v>
      </c>
    </row>
    <row r="1220" spans="2:5">
      <c r="B1220" t="s">
        <v>2389</v>
      </c>
      <c r="C1220">
        <v>533704</v>
      </c>
      <c r="D1220" t="s">
        <v>2390</v>
      </c>
      <c r="E1220" t="s">
        <v>1816</v>
      </c>
    </row>
    <row r="1221" spans="2:5">
      <c r="B1221" t="s">
        <v>2391</v>
      </c>
      <c r="C1221">
        <v>500135</v>
      </c>
      <c r="D1221" t="s">
        <v>2392</v>
      </c>
      <c r="E1221" t="s">
        <v>763</v>
      </c>
    </row>
    <row r="1222" spans="2:5">
      <c r="B1222" t="s">
        <v>2393</v>
      </c>
      <c r="C1222">
        <v>534927</v>
      </c>
      <c r="D1222" t="s">
        <v>568</v>
      </c>
      <c r="E1222" t="s">
        <v>766</v>
      </c>
    </row>
    <row r="1223" spans="2:5">
      <c r="B1223" t="s">
        <v>2394</v>
      </c>
      <c r="C1223">
        <v>500136</v>
      </c>
      <c r="D1223" t="s">
        <v>2395</v>
      </c>
      <c r="E1223" t="s">
        <v>616</v>
      </c>
    </row>
    <row r="1224" spans="2:5">
      <c r="B1224" t="s">
        <v>2396</v>
      </c>
      <c r="C1224">
        <v>537707</v>
      </c>
      <c r="D1224" t="s">
        <v>568</v>
      </c>
      <c r="E1224" t="s">
        <v>654</v>
      </c>
    </row>
    <row r="1225" spans="2:5">
      <c r="B1225" t="s">
        <v>2397</v>
      </c>
      <c r="C1225">
        <v>521137</v>
      </c>
      <c r="D1225" t="s">
        <v>568</v>
      </c>
      <c r="E1225" t="s">
        <v>583</v>
      </c>
    </row>
    <row r="1226" spans="2:5">
      <c r="B1226" t="s">
        <v>2398</v>
      </c>
      <c r="C1226">
        <v>530929</v>
      </c>
      <c r="D1226" t="s">
        <v>568</v>
      </c>
      <c r="E1226" t="s">
        <v>590</v>
      </c>
    </row>
    <row r="1227" spans="2:5">
      <c r="B1227" t="s">
        <v>2399</v>
      </c>
      <c r="C1227">
        <v>532823</v>
      </c>
      <c r="D1227" t="s">
        <v>2400</v>
      </c>
      <c r="E1227" t="s">
        <v>845</v>
      </c>
    </row>
    <row r="1228" spans="2:5">
      <c r="B1228" t="s">
        <v>2401</v>
      </c>
      <c r="C1228" t="s">
        <v>568</v>
      </c>
      <c r="D1228" t="s">
        <v>2402</v>
      </c>
      <c r="E1228" t="s">
        <v>579</v>
      </c>
    </row>
    <row r="1229" spans="2:5">
      <c r="B1229" t="s">
        <v>2403</v>
      </c>
      <c r="C1229">
        <v>533109</v>
      </c>
      <c r="D1229" t="s">
        <v>2404</v>
      </c>
      <c r="E1229" t="s">
        <v>665</v>
      </c>
    </row>
    <row r="1230" spans="2:5">
      <c r="B1230" t="s">
        <v>2405</v>
      </c>
      <c r="C1230">
        <v>521014</v>
      </c>
      <c r="D1230" t="s">
        <v>568</v>
      </c>
      <c r="E1230" t="s">
        <v>583</v>
      </c>
    </row>
    <row r="1231" spans="2:5">
      <c r="B1231" t="s">
        <v>2406</v>
      </c>
      <c r="C1231" t="s">
        <v>568</v>
      </c>
      <c r="D1231" t="s">
        <v>2407</v>
      </c>
      <c r="E1231" t="s">
        <v>583</v>
      </c>
    </row>
    <row r="1232" spans="2:5">
      <c r="B1232" t="s">
        <v>2408</v>
      </c>
      <c r="C1232">
        <v>542668</v>
      </c>
      <c r="D1232" t="s">
        <v>2409</v>
      </c>
      <c r="E1232" t="s">
        <v>989</v>
      </c>
    </row>
    <row r="1233" spans="2:5">
      <c r="B1233" t="s">
        <v>2410</v>
      </c>
      <c r="C1233">
        <v>531508</v>
      </c>
      <c r="D1233" t="s">
        <v>2411</v>
      </c>
      <c r="E1233" t="s">
        <v>1114</v>
      </c>
    </row>
    <row r="1234" spans="2:5">
      <c r="B1234" t="s">
        <v>2412</v>
      </c>
      <c r="C1234">
        <v>531508</v>
      </c>
      <c r="D1234" t="s">
        <v>2411</v>
      </c>
      <c r="E1234" t="s">
        <v>1114</v>
      </c>
    </row>
    <row r="1235" spans="2:5">
      <c r="B1235" t="s">
        <v>2413</v>
      </c>
      <c r="C1235">
        <v>508906</v>
      </c>
      <c r="D1235" t="s">
        <v>2414</v>
      </c>
      <c r="E1235" t="s">
        <v>581</v>
      </c>
    </row>
    <row r="1236" spans="2:5">
      <c r="B1236" t="s">
        <v>2415</v>
      </c>
      <c r="C1236">
        <v>532684</v>
      </c>
      <c r="D1236" t="s">
        <v>2416</v>
      </c>
      <c r="E1236" t="s">
        <v>1488</v>
      </c>
    </row>
    <row r="1237" spans="2:5">
      <c r="B1237" t="s">
        <v>2417</v>
      </c>
      <c r="C1237">
        <v>524790</v>
      </c>
      <c r="D1237" t="s">
        <v>568</v>
      </c>
      <c r="E1237" t="s">
        <v>606</v>
      </c>
    </row>
    <row r="1238" spans="2:5">
      <c r="B1238" t="s">
        <v>2418</v>
      </c>
      <c r="C1238">
        <v>514060</v>
      </c>
      <c r="D1238" t="s">
        <v>568</v>
      </c>
      <c r="E1238" t="s">
        <v>583</v>
      </c>
    </row>
    <row r="1239" spans="2:5">
      <c r="B1239" t="s">
        <v>2419</v>
      </c>
      <c r="C1239">
        <v>514358</v>
      </c>
      <c r="D1239" t="s">
        <v>568</v>
      </c>
      <c r="E1239" t="s">
        <v>583</v>
      </c>
    </row>
    <row r="1240" spans="2:5">
      <c r="B1240" t="s">
        <v>2420</v>
      </c>
      <c r="C1240">
        <v>532511</v>
      </c>
      <c r="D1240" t="s">
        <v>2421</v>
      </c>
      <c r="E1240" t="s">
        <v>712</v>
      </c>
    </row>
    <row r="1241" spans="2:5">
      <c r="B1241" t="s">
        <v>2422</v>
      </c>
      <c r="C1241">
        <v>500650</v>
      </c>
      <c r="D1241" t="s">
        <v>2423</v>
      </c>
      <c r="E1241" t="s">
        <v>728</v>
      </c>
    </row>
    <row r="1242" spans="2:5">
      <c r="B1242" t="s">
        <v>2424</v>
      </c>
      <c r="C1242">
        <v>533090</v>
      </c>
      <c r="D1242" t="s">
        <v>2425</v>
      </c>
      <c r="E1242" t="s">
        <v>898</v>
      </c>
    </row>
    <row r="1243" spans="2:5">
      <c r="B1243" t="s">
        <v>2426</v>
      </c>
      <c r="C1243">
        <v>500086</v>
      </c>
      <c r="D1243" t="s">
        <v>2427</v>
      </c>
      <c r="E1243" t="s">
        <v>923</v>
      </c>
    </row>
    <row r="1244" spans="2:5">
      <c r="B1244" t="s">
        <v>2428</v>
      </c>
      <c r="C1244" t="s">
        <v>568</v>
      </c>
      <c r="D1244" t="s">
        <v>2429</v>
      </c>
      <c r="E1244" t="s">
        <v>923</v>
      </c>
    </row>
    <row r="1245" spans="2:5">
      <c r="B1245" t="s">
        <v>2430</v>
      </c>
      <c r="C1245">
        <v>530571</v>
      </c>
      <c r="D1245" t="s">
        <v>568</v>
      </c>
      <c r="E1245" t="s">
        <v>989</v>
      </c>
    </row>
    <row r="1246" spans="2:5">
      <c r="B1246" t="s">
        <v>2431</v>
      </c>
      <c r="C1246">
        <v>526614</v>
      </c>
      <c r="D1246" t="s">
        <v>568</v>
      </c>
      <c r="E1246" t="s">
        <v>1488</v>
      </c>
    </row>
    <row r="1247" spans="2:5">
      <c r="B1247" t="s">
        <v>2432</v>
      </c>
      <c r="C1247">
        <v>539552</v>
      </c>
      <c r="D1247" t="s">
        <v>568</v>
      </c>
      <c r="E1247" t="s">
        <v>585</v>
      </c>
    </row>
    <row r="1248" spans="2:5">
      <c r="B1248" t="s">
        <v>2433</v>
      </c>
      <c r="C1248">
        <v>532656</v>
      </c>
      <c r="D1248" t="s">
        <v>568</v>
      </c>
      <c r="E1248" t="s">
        <v>600</v>
      </c>
    </row>
    <row r="1249" spans="2:5">
      <c r="B1249" t="s">
        <v>2434</v>
      </c>
      <c r="C1249">
        <v>514474</v>
      </c>
      <c r="D1249" t="s">
        <v>568</v>
      </c>
      <c r="E1249" t="s">
        <v>583</v>
      </c>
    </row>
    <row r="1250" spans="2:5">
      <c r="B1250" t="s">
        <v>2435</v>
      </c>
      <c r="C1250">
        <v>530117</v>
      </c>
      <c r="D1250" t="s">
        <v>2436</v>
      </c>
      <c r="E1250" t="s">
        <v>728</v>
      </c>
    </row>
    <row r="1251" spans="2:5">
      <c r="B1251" t="s">
        <v>2437</v>
      </c>
      <c r="C1251">
        <v>530079</v>
      </c>
      <c r="D1251" t="s">
        <v>568</v>
      </c>
      <c r="E1251" t="s">
        <v>583</v>
      </c>
    </row>
    <row r="1252" spans="2:5">
      <c r="B1252" t="s">
        <v>2438</v>
      </c>
      <c r="C1252">
        <v>532666</v>
      </c>
      <c r="D1252" t="s">
        <v>2439</v>
      </c>
      <c r="E1252" t="s">
        <v>554</v>
      </c>
    </row>
    <row r="1253" spans="2:5">
      <c r="B1253" t="s">
        <v>2440</v>
      </c>
      <c r="C1253">
        <v>531599</v>
      </c>
      <c r="D1253" t="s">
        <v>2441</v>
      </c>
      <c r="E1253" t="s">
        <v>606</v>
      </c>
    </row>
    <row r="1254" spans="2:5">
      <c r="B1254" t="s">
        <v>2442</v>
      </c>
      <c r="C1254">
        <v>505744</v>
      </c>
      <c r="D1254" t="s">
        <v>2443</v>
      </c>
      <c r="E1254" t="s">
        <v>923</v>
      </c>
    </row>
    <row r="1255" spans="2:5">
      <c r="B1255" t="s">
        <v>2444</v>
      </c>
      <c r="C1255">
        <v>505744</v>
      </c>
      <c r="D1255" t="s">
        <v>2443</v>
      </c>
      <c r="E1255" t="s">
        <v>923</v>
      </c>
    </row>
    <row r="1256" spans="2:5">
      <c r="B1256" t="s">
        <v>2445</v>
      </c>
      <c r="C1256" t="s">
        <v>568</v>
      </c>
      <c r="D1256" t="s">
        <v>2446</v>
      </c>
      <c r="E1256" t="s">
        <v>579</v>
      </c>
    </row>
    <row r="1257" spans="2:5">
      <c r="B1257" t="s">
        <v>2447</v>
      </c>
      <c r="C1257">
        <v>526689</v>
      </c>
      <c r="D1257" t="s">
        <v>568</v>
      </c>
      <c r="E1257" t="s">
        <v>688</v>
      </c>
    </row>
    <row r="1258" spans="2:5">
      <c r="B1258" t="s">
        <v>2448</v>
      </c>
      <c r="C1258">
        <v>500141</v>
      </c>
      <c r="D1258" t="s">
        <v>568</v>
      </c>
      <c r="E1258" t="s">
        <v>600</v>
      </c>
    </row>
    <row r="1259" spans="2:5">
      <c r="B1259" t="s">
        <v>2449</v>
      </c>
      <c r="C1259">
        <v>590024</v>
      </c>
      <c r="D1259" t="s">
        <v>2450</v>
      </c>
      <c r="E1259" t="s">
        <v>1076</v>
      </c>
    </row>
    <row r="1260" spans="2:5">
      <c r="B1260" t="s">
        <v>2451</v>
      </c>
      <c r="C1260">
        <v>533896</v>
      </c>
      <c r="D1260" t="s">
        <v>568</v>
      </c>
      <c r="E1260" t="s">
        <v>606</v>
      </c>
    </row>
    <row r="1261" spans="2:5">
      <c r="B1261" t="s">
        <v>2452</v>
      </c>
      <c r="C1261">
        <v>500142</v>
      </c>
      <c r="D1261" t="s">
        <v>568</v>
      </c>
      <c r="E1261" t="s">
        <v>585</v>
      </c>
    </row>
    <row r="1262" spans="2:5">
      <c r="B1262" t="s">
        <v>2453</v>
      </c>
      <c r="C1262">
        <v>507910</v>
      </c>
      <c r="D1262" t="s">
        <v>568</v>
      </c>
      <c r="E1262" t="s">
        <v>688</v>
      </c>
    </row>
    <row r="1263" spans="2:5">
      <c r="B1263" t="s">
        <v>2454</v>
      </c>
      <c r="C1263">
        <v>507910</v>
      </c>
      <c r="D1263" t="s">
        <v>568</v>
      </c>
      <c r="E1263" t="s">
        <v>688</v>
      </c>
    </row>
    <row r="1264" spans="2:5">
      <c r="B1264" t="s">
        <v>2455</v>
      </c>
      <c r="C1264">
        <v>532768</v>
      </c>
      <c r="D1264" t="s">
        <v>2456</v>
      </c>
      <c r="E1264" t="s">
        <v>923</v>
      </c>
    </row>
    <row r="1265" spans="2:5">
      <c r="B1265" t="s">
        <v>2457</v>
      </c>
      <c r="C1265">
        <v>526227</v>
      </c>
      <c r="D1265" t="s">
        <v>2458</v>
      </c>
      <c r="E1265" t="s">
        <v>583</v>
      </c>
    </row>
    <row r="1266" spans="2:5">
      <c r="B1266" t="s">
        <v>2459</v>
      </c>
      <c r="C1266">
        <v>532022</v>
      </c>
      <c r="D1266" t="s">
        <v>568</v>
      </c>
      <c r="E1266" t="s">
        <v>583</v>
      </c>
    </row>
    <row r="1267" spans="2:5">
      <c r="B1267" t="s">
        <v>2460</v>
      </c>
      <c r="C1267">
        <v>526227</v>
      </c>
      <c r="D1267" t="s">
        <v>2458</v>
      </c>
      <c r="E1267" t="s">
        <v>583</v>
      </c>
    </row>
    <row r="1268" spans="2:5">
      <c r="B1268" t="s">
        <v>2461</v>
      </c>
      <c r="C1268">
        <v>539098</v>
      </c>
      <c r="D1268" t="s">
        <v>568</v>
      </c>
      <c r="E1268" t="s">
        <v>593</v>
      </c>
    </row>
    <row r="1269" spans="2:5">
      <c r="B1269" t="s">
        <v>2462</v>
      </c>
      <c r="C1269">
        <v>541557</v>
      </c>
      <c r="D1269" t="s">
        <v>2463</v>
      </c>
      <c r="E1269" t="s">
        <v>728</v>
      </c>
    </row>
    <row r="1270" spans="2:5">
      <c r="B1270" t="s">
        <v>2464</v>
      </c>
      <c r="C1270">
        <v>517264</v>
      </c>
      <c r="D1270" t="s">
        <v>2465</v>
      </c>
      <c r="E1270" t="s">
        <v>1110</v>
      </c>
    </row>
    <row r="1271" spans="2:5">
      <c r="B1271" t="s">
        <v>2466</v>
      </c>
      <c r="C1271">
        <v>533333</v>
      </c>
      <c r="D1271" t="s">
        <v>2467</v>
      </c>
      <c r="E1271" t="s">
        <v>728</v>
      </c>
    </row>
    <row r="1272" spans="2:5">
      <c r="B1272" t="s">
        <v>2468</v>
      </c>
      <c r="C1272">
        <v>508954</v>
      </c>
      <c r="D1272" t="s">
        <v>568</v>
      </c>
      <c r="E1272" t="s">
        <v>585</v>
      </c>
    </row>
    <row r="1273" spans="2:5">
      <c r="B1273" t="s">
        <v>2469</v>
      </c>
      <c r="C1273">
        <v>500144</v>
      </c>
      <c r="D1273" t="s">
        <v>2470</v>
      </c>
      <c r="E1273" t="s">
        <v>866</v>
      </c>
    </row>
    <row r="1274" spans="2:5">
      <c r="B1274" t="s">
        <v>2471</v>
      </c>
      <c r="C1274">
        <v>500940</v>
      </c>
      <c r="D1274" t="s">
        <v>2472</v>
      </c>
      <c r="E1274" t="s">
        <v>688</v>
      </c>
    </row>
    <row r="1275" spans="2:5">
      <c r="B1275" t="s">
        <v>2473</v>
      </c>
      <c r="C1275">
        <v>511122</v>
      </c>
      <c r="D1275" t="s">
        <v>568</v>
      </c>
      <c r="E1275" t="s">
        <v>585</v>
      </c>
    </row>
    <row r="1276" spans="2:5">
      <c r="B1276" t="s">
        <v>2474</v>
      </c>
      <c r="C1276">
        <v>511122</v>
      </c>
      <c r="D1276" t="s">
        <v>568</v>
      </c>
      <c r="E1276" t="s">
        <v>585</v>
      </c>
    </row>
    <row r="1277" spans="2:5">
      <c r="B1277" t="s">
        <v>2475</v>
      </c>
      <c r="C1277">
        <v>532379</v>
      </c>
      <c r="D1277" t="s">
        <v>568</v>
      </c>
      <c r="E1277" t="s">
        <v>661</v>
      </c>
    </row>
    <row r="1278" spans="2:5">
      <c r="B1278" t="s">
        <v>2476</v>
      </c>
      <c r="C1278">
        <v>532809</v>
      </c>
      <c r="D1278" t="s">
        <v>2477</v>
      </c>
      <c r="E1278" t="s">
        <v>898</v>
      </c>
    </row>
    <row r="1279" spans="2:5">
      <c r="B1279" t="s">
        <v>2478</v>
      </c>
      <c r="C1279">
        <v>524743</v>
      </c>
      <c r="D1279" t="s">
        <v>568</v>
      </c>
      <c r="E1279" t="s">
        <v>616</v>
      </c>
    </row>
    <row r="1280" spans="2:5">
      <c r="B1280" t="s">
        <v>2479</v>
      </c>
      <c r="C1280" t="s">
        <v>568</v>
      </c>
      <c r="D1280" t="s">
        <v>2480</v>
      </c>
      <c r="E1280" t="s">
        <v>579</v>
      </c>
    </row>
    <row r="1281" spans="2:5">
      <c r="B1281" t="s">
        <v>2481</v>
      </c>
      <c r="C1281">
        <v>530885</v>
      </c>
      <c r="D1281" t="s">
        <v>568</v>
      </c>
      <c r="E1281" t="s">
        <v>554</v>
      </c>
    </row>
    <row r="1282" spans="2:5">
      <c r="B1282" t="s">
        <v>2482</v>
      </c>
      <c r="C1282">
        <v>536751</v>
      </c>
      <c r="D1282" t="s">
        <v>568</v>
      </c>
      <c r="E1282" t="s">
        <v>551</v>
      </c>
    </row>
    <row r="1283" spans="2:5">
      <c r="B1283" t="s">
        <v>2483</v>
      </c>
      <c r="C1283">
        <v>523672</v>
      </c>
      <c r="D1283" t="s">
        <v>568</v>
      </c>
      <c r="E1283" t="s">
        <v>766</v>
      </c>
    </row>
    <row r="1284" spans="2:5">
      <c r="B1284" t="s">
        <v>2484</v>
      </c>
      <c r="C1284">
        <v>533638</v>
      </c>
      <c r="D1284" t="s">
        <v>2485</v>
      </c>
      <c r="E1284" t="s">
        <v>688</v>
      </c>
    </row>
    <row r="1285" spans="2:5">
      <c r="B1285" t="s">
        <v>2486</v>
      </c>
      <c r="C1285">
        <v>540267</v>
      </c>
      <c r="D1285" t="s">
        <v>568</v>
      </c>
      <c r="E1285" t="s">
        <v>590</v>
      </c>
    </row>
    <row r="1286" spans="2:5">
      <c r="B1286" t="s">
        <v>2487</v>
      </c>
      <c r="C1286">
        <v>530705</v>
      </c>
      <c r="D1286" t="s">
        <v>568</v>
      </c>
      <c r="E1286" t="s">
        <v>583</v>
      </c>
    </row>
    <row r="1287" spans="2:5">
      <c r="B1287" t="s">
        <v>2488</v>
      </c>
      <c r="C1287">
        <v>532518</v>
      </c>
      <c r="D1287" t="s">
        <v>568</v>
      </c>
      <c r="E1287" t="s">
        <v>588</v>
      </c>
    </row>
    <row r="1288" spans="2:5">
      <c r="B1288" t="s">
        <v>2489</v>
      </c>
      <c r="C1288">
        <v>522017</v>
      </c>
      <c r="D1288" t="s">
        <v>568</v>
      </c>
      <c r="E1288" t="s">
        <v>866</v>
      </c>
    </row>
    <row r="1289" spans="2:5">
      <c r="B1289" t="s">
        <v>2490</v>
      </c>
      <c r="C1289">
        <v>534757</v>
      </c>
      <c r="D1289" t="s">
        <v>568</v>
      </c>
      <c r="E1289" t="s">
        <v>585</v>
      </c>
    </row>
    <row r="1290" spans="2:5">
      <c r="B1290" t="s">
        <v>2491</v>
      </c>
      <c r="C1290" t="s">
        <v>568</v>
      </c>
      <c r="D1290" t="s">
        <v>2492</v>
      </c>
      <c r="E1290" t="s">
        <v>579</v>
      </c>
    </row>
    <row r="1291" spans="2:5">
      <c r="B1291" t="s">
        <v>2493</v>
      </c>
      <c r="C1291">
        <v>540945</v>
      </c>
      <c r="D1291" t="s">
        <v>568</v>
      </c>
      <c r="E1291" t="s">
        <v>652</v>
      </c>
    </row>
    <row r="1292" spans="2:5">
      <c r="B1292" t="s">
        <v>2494</v>
      </c>
      <c r="C1292">
        <v>503831</v>
      </c>
      <c r="D1292" t="s">
        <v>568</v>
      </c>
      <c r="E1292" t="s">
        <v>769</v>
      </c>
    </row>
    <row r="1293" spans="2:5">
      <c r="B1293" t="s">
        <v>2495</v>
      </c>
      <c r="C1293">
        <v>507552</v>
      </c>
      <c r="D1293" t="s">
        <v>568</v>
      </c>
      <c r="E1293" t="s">
        <v>648</v>
      </c>
    </row>
    <row r="1294" spans="2:5">
      <c r="B1294" t="s">
        <v>2496</v>
      </c>
      <c r="C1294">
        <v>502865</v>
      </c>
      <c r="D1294" t="s">
        <v>568</v>
      </c>
      <c r="E1294" t="s">
        <v>576</v>
      </c>
    </row>
    <row r="1295" spans="2:5">
      <c r="B1295" t="s">
        <v>2497</v>
      </c>
      <c r="C1295">
        <v>500033</v>
      </c>
      <c r="D1295" t="s">
        <v>568</v>
      </c>
      <c r="E1295" t="s">
        <v>2498</v>
      </c>
    </row>
    <row r="1296" spans="2:5">
      <c r="B1296" t="s">
        <v>2499</v>
      </c>
      <c r="C1296">
        <v>532843</v>
      </c>
      <c r="D1296" t="s">
        <v>2500</v>
      </c>
      <c r="E1296" t="s">
        <v>1038</v>
      </c>
    </row>
    <row r="1297" spans="2:5">
      <c r="B1297" t="s">
        <v>2501</v>
      </c>
      <c r="C1297">
        <v>523696</v>
      </c>
      <c r="D1297" t="s">
        <v>568</v>
      </c>
      <c r="E1297" t="s">
        <v>757</v>
      </c>
    </row>
    <row r="1298" spans="2:5">
      <c r="B1298" t="s">
        <v>2502</v>
      </c>
      <c r="C1298">
        <v>530213</v>
      </c>
      <c r="D1298" t="s">
        <v>568</v>
      </c>
      <c r="E1298" t="s">
        <v>590</v>
      </c>
    </row>
    <row r="1299" spans="2:5">
      <c r="B1299" t="s">
        <v>2503</v>
      </c>
      <c r="C1299">
        <v>500150</v>
      </c>
      <c r="D1299" t="s">
        <v>2504</v>
      </c>
      <c r="E1299" t="s">
        <v>616</v>
      </c>
    </row>
    <row r="1300" spans="2:5">
      <c r="B1300" t="s">
        <v>2505</v>
      </c>
      <c r="C1300">
        <v>500150</v>
      </c>
      <c r="D1300" t="s">
        <v>2504</v>
      </c>
      <c r="E1300" t="s">
        <v>616</v>
      </c>
    </row>
    <row r="1301" spans="2:5">
      <c r="B1301" t="s">
        <v>2506</v>
      </c>
      <c r="C1301">
        <v>513579</v>
      </c>
      <c r="D1301" t="s">
        <v>568</v>
      </c>
      <c r="E1301" t="s">
        <v>1246</v>
      </c>
    </row>
    <row r="1302" spans="2:5">
      <c r="B1302" t="s">
        <v>2507</v>
      </c>
      <c r="C1302" t="s">
        <v>568</v>
      </c>
      <c r="D1302" t="s">
        <v>2508</v>
      </c>
      <c r="E1302" t="s">
        <v>579</v>
      </c>
    </row>
    <row r="1303" spans="2:5">
      <c r="B1303" t="s">
        <v>2509</v>
      </c>
      <c r="C1303">
        <v>532403</v>
      </c>
      <c r="D1303" t="s">
        <v>568</v>
      </c>
      <c r="E1303" t="s">
        <v>661</v>
      </c>
    </row>
    <row r="1304" spans="2:5">
      <c r="B1304" t="s">
        <v>2510</v>
      </c>
      <c r="C1304">
        <v>540190</v>
      </c>
      <c r="D1304" t="s">
        <v>568</v>
      </c>
      <c r="E1304" t="s">
        <v>590</v>
      </c>
    </row>
    <row r="1305" spans="2:5">
      <c r="B1305" t="s">
        <v>2511</v>
      </c>
      <c r="C1305">
        <v>539839</v>
      </c>
      <c r="D1305" t="s">
        <v>568</v>
      </c>
      <c r="E1305" t="s">
        <v>585</v>
      </c>
    </row>
    <row r="1306" spans="2:5">
      <c r="B1306" t="s">
        <v>2512</v>
      </c>
      <c r="C1306">
        <v>539032</v>
      </c>
      <c r="D1306" t="s">
        <v>2513</v>
      </c>
      <c r="E1306" t="s">
        <v>934</v>
      </c>
    </row>
    <row r="1307" spans="2:5">
      <c r="B1307" t="s">
        <v>2514</v>
      </c>
      <c r="C1307">
        <v>539730</v>
      </c>
      <c r="D1307" t="s">
        <v>568</v>
      </c>
      <c r="E1307" t="s">
        <v>606</v>
      </c>
    </row>
    <row r="1308" spans="2:5">
      <c r="B1308" t="s">
        <v>2515</v>
      </c>
      <c r="C1308">
        <v>530077</v>
      </c>
      <c r="D1308" t="s">
        <v>568</v>
      </c>
      <c r="E1308" t="s">
        <v>766</v>
      </c>
    </row>
    <row r="1309" spans="2:5">
      <c r="B1309" t="s">
        <v>2516</v>
      </c>
      <c r="C1309">
        <v>508980</v>
      </c>
      <c r="D1309" t="s">
        <v>568</v>
      </c>
      <c r="E1309" t="s">
        <v>989</v>
      </c>
    </row>
    <row r="1310" spans="2:5">
      <c r="B1310" t="s">
        <v>2517</v>
      </c>
      <c r="C1310">
        <v>522195</v>
      </c>
      <c r="D1310" t="s">
        <v>568</v>
      </c>
      <c r="E1310" t="s">
        <v>923</v>
      </c>
    </row>
    <row r="1311" spans="2:5">
      <c r="B1311" t="s">
        <v>2518</v>
      </c>
      <c r="C1311">
        <v>521167</v>
      </c>
      <c r="D1311" t="s">
        <v>2519</v>
      </c>
      <c r="E1311" t="s">
        <v>1124</v>
      </c>
    </row>
    <row r="1312" spans="2:5">
      <c r="B1312" t="s">
        <v>2520</v>
      </c>
      <c r="C1312">
        <v>532042</v>
      </c>
      <c r="D1312" t="s">
        <v>568</v>
      </c>
      <c r="E1312" t="s">
        <v>640</v>
      </c>
    </row>
    <row r="1313" spans="2:5">
      <c r="B1313" t="s">
        <v>2521</v>
      </c>
      <c r="C1313">
        <v>533213</v>
      </c>
      <c r="D1313" t="s">
        <v>568</v>
      </c>
      <c r="E1313" t="s">
        <v>551</v>
      </c>
    </row>
    <row r="1314" spans="2:5">
      <c r="B1314" t="s">
        <v>2522</v>
      </c>
      <c r="C1314">
        <v>538568</v>
      </c>
      <c r="D1314" t="s">
        <v>568</v>
      </c>
      <c r="E1314" t="s">
        <v>590</v>
      </c>
    </row>
    <row r="1315" spans="2:5">
      <c r="B1315" t="s">
        <v>2523</v>
      </c>
      <c r="C1315">
        <v>539169</v>
      </c>
      <c r="D1315" t="s">
        <v>568</v>
      </c>
      <c r="E1315" t="s">
        <v>554</v>
      </c>
    </row>
    <row r="1316" spans="2:5">
      <c r="B1316" t="s">
        <v>2524</v>
      </c>
      <c r="C1316">
        <v>533400</v>
      </c>
      <c r="D1316" t="s">
        <v>2525</v>
      </c>
      <c r="E1316" t="s">
        <v>628</v>
      </c>
    </row>
    <row r="1317" spans="2:5">
      <c r="B1317" t="s">
        <v>2526</v>
      </c>
      <c r="C1317">
        <v>523574</v>
      </c>
      <c r="D1317" t="s">
        <v>2527</v>
      </c>
      <c r="E1317" t="s">
        <v>737</v>
      </c>
    </row>
    <row r="1318" spans="2:5">
      <c r="B1318" t="s">
        <v>2526</v>
      </c>
      <c r="C1318">
        <v>570002</v>
      </c>
      <c r="D1318" t="s">
        <v>2528</v>
      </c>
      <c r="E1318" t="s">
        <v>737</v>
      </c>
    </row>
    <row r="1319" spans="2:5">
      <c r="B1319" t="s">
        <v>2529</v>
      </c>
      <c r="C1319">
        <v>536507</v>
      </c>
      <c r="D1319" t="s">
        <v>2530</v>
      </c>
      <c r="E1319" t="s">
        <v>737</v>
      </c>
    </row>
    <row r="1320" spans="2:5">
      <c r="B1320" t="s">
        <v>2531</v>
      </c>
      <c r="C1320">
        <v>533296</v>
      </c>
      <c r="D1320" t="s">
        <v>2532</v>
      </c>
      <c r="E1320" t="s">
        <v>737</v>
      </c>
    </row>
    <row r="1321" spans="2:5">
      <c r="B1321" t="s">
        <v>2533</v>
      </c>
      <c r="C1321">
        <v>540064</v>
      </c>
      <c r="D1321" t="s">
        <v>2534</v>
      </c>
      <c r="E1321" t="s">
        <v>737</v>
      </c>
    </row>
    <row r="1322" spans="2:5">
      <c r="B1322" t="s">
        <v>2535</v>
      </c>
      <c r="C1322">
        <v>540798</v>
      </c>
      <c r="D1322" t="s">
        <v>2536</v>
      </c>
      <c r="E1322" t="s">
        <v>889</v>
      </c>
    </row>
    <row r="1323" spans="2:5">
      <c r="B1323" t="s">
        <v>2537</v>
      </c>
      <c r="C1323">
        <v>523113</v>
      </c>
      <c r="D1323" t="s">
        <v>568</v>
      </c>
      <c r="E1323" t="s">
        <v>585</v>
      </c>
    </row>
    <row r="1324" spans="2:5">
      <c r="B1324" t="s">
        <v>2538</v>
      </c>
      <c r="C1324">
        <v>534063</v>
      </c>
      <c r="D1324" t="s">
        <v>568</v>
      </c>
      <c r="E1324" t="s">
        <v>551</v>
      </c>
    </row>
    <row r="1325" spans="2:5">
      <c r="B1325" t="s">
        <v>2539</v>
      </c>
      <c r="C1325">
        <v>504346</v>
      </c>
      <c r="D1325" t="s">
        <v>568</v>
      </c>
      <c r="E1325" t="s">
        <v>551</v>
      </c>
    </row>
    <row r="1326" spans="2:5">
      <c r="B1326" t="s">
        <v>2540</v>
      </c>
      <c r="C1326">
        <v>505250</v>
      </c>
      <c r="D1326" t="s">
        <v>568</v>
      </c>
      <c r="E1326" t="s">
        <v>576</v>
      </c>
    </row>
    <row r="1327" spans="2:5">
      <c r="B1327" t="s">
        <v>2541</v>
      </c>
      <c r="C1327">
        <v>540614</v>
      </c>
      <c r="D1327" t="s">
        <v>568</v>
      </c>
      <c r="E1327" t="s">
        <v>611</v>
      </c>
    </row>
    <row r="1328" spans="2:5">
      <c r="B1328" t="s">
        <v>2542</v>
      </c>
      <c r="C1328">
        <v>531758</v>
      </c>
      <c r="D1328" t="s">
        <v>568</v>
      </c>
      <c r="E1328" t="s">
        <v>585</v>
      </c>
    </row>
    <row r="1329" spans="2:5">
      <c r="B1329" t="s">
        <v>2543</v>
      </c>
      <c r="C1329">
        <v>513059</v>
      </c>
      <c r="D1329" t="s">
        <v>568</v>
      </c>
      <c r="E1329" t="s">
        <v>923</v>
      </c>
    </row>
    <row r="1330" spans="2:5">
      <c r="B1330" t="s">
        <v>2544</v>
      </c>
      <c r="C1330">
        <v>542666</v>
      </c>
      <c r="D1330" t="s">
        <v>2545</v>
      </c>
      <c r="E1330" t="s">
        <v>2546</v>
      </c>
    </row>
    <row r="1331" spans="2:5">
      <c r="B1331" t="s">
        <v>2547</v>
      </c>
      <c r="C1331">
        <v>505714</v>
      </c>
      <c r="D1331" t="s">
        <v>2548</v>
      </c>
      <c r="E1331" t="s">
        <v>923</v>
      </c>
    </row>
    <row r="1332" spans="2:5">
      <c r="B1332" t="s">
        <v>2549</v>
      </c>
      <c r="C1332">
        <v>505714</v>
      </c>
      <c r="D1332" t="s">
        <v>2548</v>
      </c>
      <c r="E1332" t="s">
        <v>923</v>
      </c>
    </row>
    <row r="1333" spans="2:5">
      <c r="B1333" t="s">
        <v>2550</v>
      </c>
      <c r="C1333">
        <v>524624</v>
      </c>
      <c r="D1333" t="s">
        <v>2551</v>
      </c>
      <c r="E1333" t="s">
        <v>2552</v>
      </c>
    </row>
    <row r="1334" spans="2:5">
      <c r="B1334" t="s">
        <v>2553</v>
      </c>
      <c r="C1334">
        <v>531196</v>
      </c>
      <c r="D1334" t="s">
        <v>568</v>
      </c>
      <c r="E1334" t="s">
        <v>590</v>
      </c>
    </row>
    <row r="1335" spans="2:5">
      <c r="B1335" t="s">
        <v>2554</v>
      </c>
      <c r="C1335">
        <v>531196</v>
      </c>
      <c r="D1335" t="s">
        <v>568</v>
      </c>
      <c r="E1335" t="s">
        <v>590</v>
      </c>
    </row>
    <row r="1336" spans="2:5">
      <c r="B1336" t="s">
        <v>2555</v>
      </c>
      <c r="C1336">
        <v>532155</v>
      </c>
      <c r="D1336" t="s">
        <v>2556</v>
      </c>
      <c r="E1336" t="s">
        <v>593</v>
      </c>
    </row>
    <row r="1337" spans="2:5">
      <c r="B1337" t="s">
        <v>2557</v>
      </c>
      <c r="C1337">
        <v>532155</v>
      </c>
      <c r="D1337" t="s">
        <v>2556</v>
      </c>
      <c r="E1337" t="s">
        <v>593</v>
      </c>
    </row>
    <row r="1338" spans="2:5">
      <c r="B1338" t="s">
        <v>2558</v>
      </c>
      <c r="C1338">
        <v>538609</v>
      </c>
      <c r="D1338" t="s">
        <v>568</v>
      </c>
      <c r="E1338" t="s">
        <v>551</v>
      </c>
    </row>
    <row r="1339" spans="2:5">
      <c r="B1339" t="s">
        <v>2559</v>
      </c>
      <c r="C1339">
        <v>505711</v>
      </c>
      <c r="D1339" t="s">
        <v>568</v>
      </c>
      <c r="E1339" t="s">
        <v>923</v>
      </c>
    </row>
    <row r="1340" spans="2:5">
      <c r="B1340" t="s">
        <v>2560</v>
      </c>
      <c r="C1340">
        <v>539228</v>
      </c>
      <c r="D1340" t="s">
        <v>568</v>
      </c>
      <c r="E1340" t="s">
        <v>2561</v>
      </c>
    </row>
    <row r="1341" spans="2:5">
      <c r="B1341" t="s">
        <v>2562</v>
      </c>
      <c r="C1341">
        <v>538881</v>
      </c>
      <c r="D1341" t="s">
        <v>568</v>
      </c>
      <c r="E1341" t="s">
        <v>585</v>
      </c>
    </row>
    <row r="1342" spans="2:5">
      <c r="B1342" t="s">
        <v>2563</v>
      </c>
      <c r="C1342">
        <v>504697</v>
      </c>
      <c r="D1342" t="s">
        <v>568</v>
      </c>
      <c r="E1342" t="s">
        <v>866</v>
      </c>
    </row>
    <row r="1343" spans="2:5">
      <c r="B1343" t="s">
        <v>2564</v>
      </c>
      <c r="C1343">
        <v>531911</v>
      </c>
      <c r="D1343" t="s">
        <v>568</v>
      </c>
      <c r="E1343" t="s">
        <v>576</v>
      </c>
    </row>
    <row r="1344" spans="2:5">
      <c r="B1344" t="s">
        <v>2565</v>
      </c>
      <c r="C1344">
        <v>526073</v>
      </c>
      <c r="D1344" t="s">
        <v>568</v>
      </c>
      <c r="E1344" t="s">
        <v>753</v>
      </c>
    </row>
    <row r="1345" spans="2:5">
      <c r="B1345" t="s">
        <v>2566</v>
      </c>
      <c r="C1345">
        <v>506186</v>
      </c>
      <c r="D1345" t="s">
        <v>568</v>
      </c>
      <c r="E1345" t="s">
        <v>571</v>
      </c>
    </row>
    <row r="1346" spans="2:5">
      <c r="B1346" t="s">
        <v>2567</v>
      </c>
      <c r="C1346">
        <v>540935</v>
      </c>
      <c r="D1346" t="s">
        <v>2568</v>
      </c>
      <c r="E1346" t="s">
        <v>728</v>
      </c>
    </row>
    <row r="1347" spans="2:5">
      <c r="B1347" t="s">
        <v>2569</v>
      </c>
      <c r="C1347">
        <v>533265</v>
      </c>
      <c r="D1347" t="s">
        <v>2570</v>
      </c>
      <c r="E1347" t="s">
        <v>600</v>
      </c>
    </row>
    <row r="1348" spans="2:5">
      <c r="B1348" t="s">
        <v>2571</v>
      </c>
      <c r="C1348">
        <v>532726</v>
      </c>
      <c r="D1348" t="s">
        <v>2572</v>
      </c>
      <c r="E1348" t="s">
        <v>600</v>
      </c>
    </row>
    <row r="1349" spans="2:5">
      <c r="B1349" t="s">
        <v>2573</v>
      </c>
      <c r="C1349">
        <v>531902</v>
      </c>
      <c r="D1349" t="s">
        <v>2574</v>
      </c>
      <c r="E1349" t="s">
        <v>654</v>
      </c>
    </row>
    <row r="1350" spans="2:5">
      <c r="B1350" t="s">
        <v>2575</v>
      </c>
      <c r="C1350">
        <v>532959</v>
      </c>
      <c r="D1350" t="s">
        <v>2576</v>
      </c>
      <c r="E1350" t="s">
        <v>966</v>
      </c>
    </row>
    <row r="1351" spans="2:5">
      <c r="B1351" t="s">
        <v>2577</v>
      </c>
      <c r="C1351">
        <v>513108</v>
      </c>
      <c r="D1351" t="s">
        <v>2578</v>
      </c>
      <c r="E1351" t="s">
        <v>891</v>
      </c>
    </row>
    <row r="1352" spans="2:5">
      <c r="B1352" t="s">
        <v>2579</v>
      </c>
      <c r="C1352">
        <v>500153</v>
      </c>
      <c r="D1352" t="s">
        <v>568</v>
      </c>
      <c r="E1352" t="s">
        <v>616</v>
      </c>
    </row>
    <row r="1353" spans="2:5">
      <c r="B1353" t="s">
        <v>2580</v>
      </c>
      <c r="C1353">
        <v>541703</v>
      </c>
      <c r="D1353" t="s">
        <v>568</v>
      </c>
      <c r="E1353" t="s">
        <v>569</v>
      </c>
    </row>
    <row r="1354" spans="2:5">
      <c r="B1354" t="s">
        <v>2581</v>
      </c>
      <c r="C1354">
        <v>541703</v>
      </c>
      <c r="D1354" t="s">
        <v>568</v>
      </c>
      <c r="E1354" t="s">
        <v>569</v>
      </c>
    </row>
    <row r="1355" spans="2:5">
      <c r="B1355" t="s">
        <v>2582</v>
      </c>
      <c r="C1355">
        <v>504397</v>
      </c>
      <c r="D1355" t="s">
        <v>568</v>
      </c>
      <c r="E1355" t="s">
        <v>989</v>
      </c>
    </row>
    <row r="1356" spans="2:5">
      <c r="B1356" t="s">
        <v>2583</v>
      </c>
      <c r="C1356">
        <v>526367</v>
      </c>
      <c r="D1356" t="s">
        <v>2584</v>
      </c>
      <c r="E1356" t="s">
        <v>654</v>
      </c>
    </row>
    <row r="1357" spans="2:5">
      <c r="B1357" t="s">
        <v>2585</v>
      </c>
      <c r="C1357">
        <v>514167</v>
      </c>
      <c r="D1357" t="s">
        <v>2586</v>
      </c>
      <c r="E1357" t="s">
        <v>989</v>
      </c>
    </row>
    <row r="1358" spans="2:5">
      <c r="B1358" t="s">
        <v>2587</v>
      </c>
      <c r="C1358" t="s">
        <v>568</v>
      </c>
      <c r="D1358" t="s">
        <v>2588</v>
      </c>
      <c r="E1358" t="s">
        <v>579</v>
      </c>
    </row>
    <row r="1359" spans="2:5">
      <c r="B1359" t="s">
        <v>2589</v>
      </c>
      <c r="C1359">
        <v>531813</v>
      </c>
      <c r="D1359" t="s">
        <v>568</v>
      </c>
      <c r="E1359" t="s">
        <v>562</v>
      </c>
    </row>
    <row r="1360" spans="2:5">
      <c r="B1360" t="s">
        <v>2590</v>
      </c>
      <c r="C1360">
        <v>531813</v>
      </c>
      <c r="D1360" t="s">
        <v>568</v>
      </c>
      <c r="E1360" t="s">
        <v>562</v>
      </c>
    </row>
    <row r="1361" spans="2:5">
      <c r="B1361" t="s">
        <v>2591</v>
      </c>
      <c r="C1361">
        <v>539680</v>
      </c>
      <c r="D1361" t="s">
        <v>568</v>
      </c>
      <c r="E1361" t="s">
        <v>606</v>
      </c>
    </row>
    <row r="1362" spans="2:5">
      <c r="B1362" t="s">
        <v>2592</v>
      </c>
      <c r="C1362">
        <v>540647</v>
      </c>
      <c r="D1362" t="s">
        <v>2593</v>
      </c>
      <c r="E1362" t="s">
        <v>588</v>
      </c>
    </row>
    <row r="1363" spans="2:5">
      <c r="B1363" t="s">
        <v>2594</v>
      </c>
      <c r="C1363">
        <v>521176</v>
      </c>
      <c r="D1363" t="s">
        <v>2595</v>
      </c>
      <c r="E1363" t="s">
        <v>583</v>
      </c>
    </row>
    <row r="1364" spans="2:5">
      <c r="B1364" t="s">
        <v>2596</v>
      </c>
      <c r="C1364">
        <v>512443</v>
      </c>
      <c r="D1364" t="s">
        <v>568</v>
      </c>
      <c r="E1364" t="s">
        <v>590</v>
      </c>
    </row>
    <row r="1365" spans="2:5">
      <c r="B1365" t="s">
        <v>2597</v>
      </c>
      <c r="C1365">
        <v>539492</v>
      </c>
      <c r="D1365" t="s">
        <v>568</v>
      </c>
      <c r="E1365" t="s">
        <v>585</v>
      </c>
    </row>
    <row r="1366" spans="2:5">
      <c r="B1366" t="s">
        <v>2598</v>
      </c>
      <c r="C1366">
        <v>542011</v>
      </c>
      <c r="D1366" t="s">
        <v>2599</v>
      </c>
      <c r="E1366" t="s">
        <v>646</v>
      </c>
    </row>
    <row r="1367" spans="2:5">
      <c r="B1367" t="s">
        <v>2600</v>
      </c>
      <c r="C1367">
        <v>500155</v>
      </c>
      <c r="D1367" t="s">
        <v>2601</v>
      </c>
      <c r="E1367" t="s">
        <v>583</v>
      </c>
    </row>
    <row r="1368" spans="2:5">
      <c r="B1368" t="s">
        <v>2602</v>
      </c>
      <c r="C1368">
        <v>530615</v>
      </c>
      <c r="D1368" t="s">
        <v>568</v>
      </c>
      <c r="E1368" t="s">
        <v>600</v>
      </c>
    </row>
    <row r="1369" spans="2:5">
      <c r="B1369" t="s">
        <v>2603</v>
      </c>
      <c r="C1369">
        <v>526727</v>
      </c>
      <c r="D1369" t="s">
        <v>568</v>
      </c>
      <c r="E1369" t="s">
        <v>966</v>
      </c>
    </row>
    <row r="1370" spans="2:5">
      <c r="B1370" t="s">
        <v>2604</v>
      </c>
      <c r="C1370">
        <v>512493</v>
      </c>
      <c r="D1370" t="s">
        <v>568</v>
      </c>
      <c r="E1370" t="s">
        <v>551</v>
      </c>
    </row>
    <row r="1371" spans="2:5">
      <c r="B1371" t="s">
        <v>2605</v>
      </c>
      <c r="C1371">
        <v>530161</v>
      </c>
      <c r="D1371" t="s">
        <v>568</v>
      </c>
      <c r="E1371" t="s">
        <v>590</v>
      </c>
    </row>
    <row r="1372" spans="2:5">
      <c r="B1372" t="s">
        <v>2606</v>
      </c>
      <c r="C1372">
        <v>541276</v>
      </c>
      <c r="D1372" t="s">
        <v>568</v>
      </c>
      <c r="E1372" t="s">
        <v>590</v>
      </c>
    </row>
    <row r="1373" spans="2:5">
      <c r="B1373" t="s">
        <v>2607</v>
      </c>
      <c r="C1373">
        <v>509563</v>
      </c>
      <c r="D1373" t="s">
        <v>568</v>
      </c>
      <c r="E1373" t="s">
        <v>583</v>
      </c>
    </row>
    <row r="1374" spans="2:5">
      <c r="B1374" t="s">
        <v>2608</v>
      </c>
      <c r="C1374">
        <v>500655</v>
      </c>
      <c r="D1374" t="s">
        <v>568</v>
      </c>
      <c r="E1374" t="s">
        <v>616</v>
      </c>
    </row>
    <row r="1375" spans="2:5">
      <c r="B1375" t="s">
        <v>2609</v>
      </c>
      <c r="C1375">
        <v>514400</v>
      </c>
      <c r="D1375" t="s">
        <v>568</v>
      </c>
      <c r="E1375" t="s">
        <v>590</v>
      </c>
    </row>
    <row r="1376" spans="2:5">
      <c r="B1376" t="s">
        <v>2610</v>
      </c>
      <c r="C1376">
        <v>509557</v>
      </c>
      <c r="D1376" t="s">
        <v>2611</v>
      </c>
      <c r="E1376" t="s">
        <v>583</v>
      </c>
    </row>
    <row r="1377" spans="2:5">
      <c r="B1377" t="s">
        <v>2612</v>
      </c>
      <c r="C1377">
        <v>532622</v>
      </c>
      <c r="D1377" t="s">
        <v>2613</v>
      </c>
      <c r="E1377" t="s">
        <v>889</v>
      </c>
    </row>
    <row r="1378" spans="2:5">
      <c r="B1378" t="s">
        <v>2614</v>
      </c>
      <c r="C1378">
        <v>532345</v>
      </c>
      <c r="D1378" t="s">
        <v>2615</v>
      </c>
      <c r="E1378" t="s">
        <v>889</v>
      </c>
    </row>
    <row r="1379" spans="2:5">
      <c r="B1379" t="s">
        <v>2616</v>
      </c>
      <c r="C1379">
        <v>539515</v>
      </c>
      <c r="D1379" t="s">
        <v>568</v>
      </c>
      <c r="E1379" t="s">
        <v>590</v>
      </c>
    </row>
    <row r="1380" spans="2:5">
      <c r="B1380" t="s">
        <v>2617</v>
      </c>
      <c r="C1380">
        <v>540613</v>
      </c>
      <c r="D1380" t="s">
        <v>568</v>
      </c>
      <c r="E1380" t="s">
        <v>590</v>
      </c>
    </row>
    <row r="1381" spans="2:5">
      <c r="B1381" t="s">
        <v>2618</v>
      </c>
      <c r="C1381">
        <v>540936</v>
      </c>
      <c r="D1381" t="s">
        <v>568</v>
      </c>
      <c r="E1381" t="s">
        <v>590</v>
      </c>
    </row>
    <row r="1382" spans="2:5">
      <c r="B1382" t="s">
        <v>2619</v>
      </c>
      <c r="C1382">
        <v>524564</v>
      </c>
      <c r="D1382" t="s">
        <v>568</v>
      </c>
      <c r="E1382" t="s">
        <v>616</v>
      </c>
    </row>
    <row r="1383" spans="2:5">
      <c r="B1383" t="s">
        <v>2620</v>
      </c>
      <c r="C1383">
        <v>541546</v>
      </c>
      <c r="D1383" t="s">
        <v>2621</v>
      </c>
      <c r="E1383" t="s">
        <v>966</v>
      </c>
    </row>
    <row r="1384" spans="2:5">
      <c r="B1384" t="s">
        <v>2622</v>
      </c>
      <c r="C1384">
        <v>532767</v>
      </c>
      <c r="D1384" t="s">
        <v>2623</v>
      </c>
      <c r="E1384" t="s">
        <v>966</v>
      </c>
    </row>
    <row r="1385" spans="2:5">
      <c r="B1385" t="s">
        <v>2624</v>
      </c>
      <c r="C1385">
        <v>532183</v>
      </c>
      <c r="D1385" t="s">
        <v>568</v>
      </c>
      <c r="E1385" t="s">
        <v>1267</v>
      </c>
    </row>
    <row r="1386" spans="2:5">
      <c r="B1386" t="s">
        <v>2625</v>
      </c>
      <c r="C1386">
        <v>539009</v>
      </c>
      <c r="D1386" t="s">
        <v>568</v>
      </c>
      <c r="E1386" t="s">
        <v>966</v>
      </c>
    </row>
    <row r="1387" spans="2:5">
      <c r="B1387" t="s">
        <v>2626</v>
      </c>
      <c r="C1387">
        <v>538319</v>
      </c>
      <c r="D1387" t="s">
        <v>568</v>
      </c>
      <c r="E1387" t="s">
        <v>551</v>
      </c>
    </row>
    <row r="1388" spans="2:5">
      <c r="B1388" t="s">
        <v>2627</v>
      </c>
      <c r="C1388">
        <v>535917</v>
      </c>
      <c r="D1388" t="s">
        <v>568</v>
      </c>
      <c r="E1388" t="s">
        <v>551</v>
      </c>
    </row>
    <row r="1389" spans="2:5">
      <c r="B1389" t="s">
        <v>2628</v>
      </c>
      <c r="C1389">
        <v>535431</v>
      </c>
      <c r="D1389" t="s">
        <v>568</v>
      </c>
      <c r="E1389" t="s">
        <v>551</v>
      </c>
    </row>
    <row r="1390" spans="2:5">
      <c r="B1390" t="s">
        <v>2629</v>
      </c>
      <c r="C1390">
        <v>530855</v>
      </c>
      <c r="D1390" t="s">
        <v>568</v>
      </c>
      <c r="E1390" t="s">
        <v>585</v>
      </c>
    </row>
    <row r="1391" spans="2:5">
      <c r="B1391" t="s">
        <v>2630</v>
      </c>
      <c r="C1391">
        <v>532309</v>
      </c>
      <c r="D1391" t="s">
        <v>2631</v>
      </c>
      <c r="E1391" t="s">
        <v>611</v>
      </c>
    </row>
    <row r="1392" spans="2:5">
      <c r="B1392" t="s">
        <v>2632</v>
      </c>
      <c r="C1392">
        <v>532309</v>
      </c>
      <c r="D1392" t="s">
        <v>2631</v>
      </c>
      <c r="E1392" t="s">
        <v>611</v>
      </c>
    </row>
    <row r="1393" spans="2:5">
      <c r="B1393" t="s">
        <v>2633</v>
      </c>
      <c r="C1393">
        <v>522275</v>
      </c>
      <c r="D1393" t="s">
        <v>2634</v>
      </c>
      <c r="E1393" t="s">
        <v>707</v>
      </c>
    </row>
    <row r="1394" spans="2:5">
      <c r="B1394" t="s">
        <v>2635</v>
      </c>
      <c r="C1394">
        <v>522275</v>
      </c>
      <c r="D1394" t="s">
        <v>2634</v>
      </c>
      <c r="E1394" t="s">
        <v>707</v>
      </c>
    </row>
    <row r="1395" spans="2:5">
      <c r="B1395" t="s">
        <v>2636</v>
      </c>
      <c r="C1395">
        <v>504028</v>
      </c>
      <c r="D1395" t="s">
        <v>568</v>
      </c>
      <c r="E1395" t="s">
        <v>753</v>
      </c>
    </row>
    <row r="1396" spans="2:5">
      <c r="B1396" t="s">
        <v>2637</v>
      </c>
      <c r="C1396">
        <v>532764</v>
      </c>
      <c r="D1396" t="s">
        <v>2638</v>
      </c>
      <c r="E1396" t="s">
        <v>654</v>
      </c>
    </row>
    <row r="1397" spans="2:5">
      <c r="B1397" t="s">
        <v>2639</v>
      </c>
      <c r="C1397">
        <v>530389</v>
      </c>
      <c r="D1397" t="s">
        <v>568</v>
      </c>
      <c r="E1397" t="s">
        <v>588</v>
      </c>
    </row>
    <row r="1398" spans="2:5">
      <c r="B1398" t="s">
        <v>2640</v>
      </c>
      <c r="C1398" t="s">
        <v>568</v>
      </c>
      <c r="D1398" t="s">
        <v>2641</v>
      </c>
      <c r="E1398" t="s">
        <v>579</v>
      </c>
    </row>
    <row r="1399" spans="2:5">
      <c r="B1399" t="s">
        <v>2642</v>
      </c>
      <c r="C1399">
        <v>539486</v>
      </c>
      <c r="D1399" t="s">
        <v>568</v>
      </c>
      <c r="E1399" t="s">
        <v>585</v>
      </c>
    </row>
    <row r="1400" spans="2:5">
      <c r="B1400" t="s">
        <v>2643</v>
      </c>
      <c r="C1400">
        <v>521133</v>
      </c>
      <c r="D1400" t="s">
        <v>568</v>
      </c>
      <c r="E1400" t="s">
        <v>583</v>
      </c>
    </row>
    <row r="1401" spans="2:5">
      <c r="B1401" t="s">
        <v>2644</v>
      </c>
      <c r="C1401">
        <v>521133</v>
      </c>
      <c r="D1401" t="s">
        <v>568</v>
      </c>
      <c r="E1401" t="s">
        <v>583</v>
      </c>
    </row>
    <row r="1402" spans="2:5">
      <c r="B1402" t="s">
        <v>2645</v>
      </c>
      <c r="C1402">
        <v>532318</v>
      </c>
      <c r="D1402" t="s">
        <v>2646</v>
      </c>
      <c r="E1402" t="s">
        <v>2195</v>
      </c>
    </row>
    <row r="1403" spans="2:5">
      <c r="B1403" t="s">
        <v>2647</v>
      </c>
      <c r="C1403">
        <v>531137</v>
      </c>
      <c r="D1403" t="s">
        <v>568</v>
      </c>
      <c r="E1403" t="s">
        <v>989</v>
      </c>
    </row>
    <row r="1404" spans="2:5">
      <c r="B1404" t="s">
        <v>2648</v>
      </c>
      <c r="C1404">
        <v>541999</v>
      </c>
      <c r="D1404" t="s">
        <v>568</v>
      </c>
      <c r="E1404" t="s">
        <v>766</v>
      </c>
    </row>
    <row r="1405" spans="2:5">
      <c r="B1405" t="s">
        <v>2649</v>
      </c>
      <c r="C1405">
        <v>540755</v>
      </c>
      <c r="D1405" t="s">
        <v>2650</v>
      </c>
      <c r="E1405" t="s">
        <v>2651</v>
      </c>
    </row>
    <row r="1406" spans="2:5">
      <c r="B1406" t="s">
        <v>2652</v>
      </c>
      <c r="C1406">
        <v>539407</v>
      </c>
      <c r="D1406" t="s">
        <v>568</v>
      </c>
      <c r="E1406" t="s">
        <v>966</v>
      </c>
    </row>
    <row r="1407" spans="2:5">
      <c r="B1407" t="s">
        <v>2653</v>
      </c>
      <c r="C1407">
        <v>514336</v>
      </c>
      <c r="D1407" t="s">
        <v>568</v>
      </c>
      <c r="E1407" t="s">
        <v>906</v>
      </c>
    </row>
    <row r="1408" spans="2:5">
      <c r="B1408" t="s">
        <v>2654</v>
      </c>
      <c r="C1408">
        <v>514336</v>
      </c>
      <c r="D1408" t="s">
        <v>568</v>
      </c>
      <c r="E1408" t="s">
        <v>906</v>
      </c>
    </row>
    <row r="1409" spans="2:5">
      <c r="B1409" t="s">
        <v>2655</v>
      </c>
      <c r="C1409">
        <v>506109</v>
      </c>
      <c r="D1409" t="s">
        <v>2656</v>
      </c>
      <c r="E1409" t="s">
        <v>661</v>
      </c>
    </row>
    <row r="1410" spans="2:5">
      <c r="B1410" t="s">
        <v>2657</v>
      </c>
      <c r="C1410">
        <v>531739</v>
      </c>
      <c r="D1410" t="s">
        <v>568</v>
      </c>
      <c r="E1410" t="s">
        <v>606</v>
      </c>
    </row>
    <row r="1411" spans="2:5">
      <c r="B1411" t="s">
        <v>2658</v>
      </c>
      <c r="C1411">
        <v>539206</v>
      </c>
      <c r="D1411" t="s">
        <v>568</v>
      </c>
      <c r="E1411" t="s">
        <v>906</v>
      </c>
    </row>
    <row r="1412" spans="2:5">
      <c r="B1412" t="s">
        <v>2659</v>
      </c>
      <c r="C1412">
        <v>538961</v>
      </c>
      <c r="D1412" t="s">
        <v>2660</v>
      </c>
      <c r="E1412" t="s">
        <v>562</v>
      </c>
    </row>
    <row r="1413" spans="2:5">
      <c r="B1413" t="s">
        <v>2661</v>
      </c>
      <c r="C1413">
        <v>530343</v>
      </c>
      <c r="D1413" t="s">
        <v>2662</v>
      </c>
      <c r="E1413" t="s">
        <v>866</v>
      </c>
    </row>
    <row r="1414" spans="2:5">
      <c r="B1414" t="s">
        <v>2663</v>
      </c>
      <c r="C1414">
        <v>532285</v>
      </c>
      <c r="D1414" t="s">
        <v>2664</v>
      </c>
      <c r="E1414" t="s">
        <v>551</v>
      </c>
    </row>
    <row r="1415" spans="2:5">
      <c r="B1415" t="s">
        <v>2665</v>
      </c>
      <c r="C1415">
        <v>500171</v>
      </c>
      <c r="D1415" t="s">
        <v>2666</v>
      </c>
      <c r="E1415" t="s">
        <v>616</v>
      </c>
    </row>
    <row r="1416" spans="2:5">
      <c r="B1416" t="s">
        <v>2667</v>
      </c>
      <c r="C1416">
        <v>533048</v>
      </c>
      <c r="D1416" t="s">
        <v>2668</v>
      </c>
      <c r="E1416" t="s">
        <v>966</v>
      </c>
    </row>
    <row r="1417" spans="2:5">
      <c r="B1417" t="s">
        <v>2669</v>
      </c>
      <c r="C1417">
        <v>511676</v>
      </c>
      <c r="D1417" t="s">
        <v>2670</v>
      </c>
      <c r="E1417" t="s">
        <v>626</v>
      </c>
    </row>
    <row r="1418" spans="2:5">
      <c r="B1418" t="s">
        <v>2671</v>
      </c>
      <c r="C1418">
        <v>538788</v>
      </c>
      <c r="D1418" t="s">
        <v>568</v>
      </c>
      <c r="E1418" t="s">
        <v>585</v>
      </c>
    </row>
    <row r="1419" spans="2:5">
      <c r="B1419" t="s">
        <v>2672</v>
      </c>
      <c r="C1419">
        <v>532716</v>
      </c>
      <c r="D1419" t="s">
        <v>2673</v>
      </c>
      <c r="E1419" t="s">
        <v>557</v>
      </c>
    </row>
    <row r="1420" spans="2:5">
      <c r="B1420" t="s">
        <v>2674</v>
      </c>
      <c r="C1420">
        <v>507815</v>
      </c>
      <c r="D1420" t="s">
        <v>2675</v>
      </c>
      <c r="E1420" t="s">
        <v>750</v>
      </c>
    </row>
    <row r="1421" spans="2:5">
      <c r="B1421" t="s">
        <v>2676</v>
      </c>
      <c r="C1421">
        <v>507815</v>
      </c>
      <c r="D1421" t="s">
        <v>2675</v>
      </c>
      <c r="E1421" t="s">
        <v>750</v>
      </c>
    </row>
    <row r="1422" spans="2:5">
      <c r="B1422" t="s">
        <v>2677</v>
      </c>
      <c r="C1422">
        <v>531744</v>
      </c>
      <c r="D1422" t="s">
        <v>568</v>
      </c>
      <c r="E1422" t="s">
        <v>590</v>
      </c>
    </row>
    <row r="1423" spans="2:5">
      <c r="B1423" t="s">
        <v>2678</v>
      </c>
      <c r="C1423">
        <v>590025</v>
      </c>
      <c r="D1423" t="s">
        <v>2679</v>
      </c>
      <c r="E1423" t="s">
        <v>583</v>
      </c>
    </row>
    <row r="1424" spans="2:5">
      <c r="B1424" t="s">
        <v>2680</v>
      </c>
      <c r="C1424">
        <v>507506</v>
      </c>
      <c r="D1424" t="s">
        <v>568</v>
      </c>
      <c r="E1424" t="s">
        <v>1267</v>
      </c>
    </row>
    <row r="1425" spans="2:5">
      <c r="B1425" t="s">
        <v>2681</v>
      </c>
      <c r="C1425" t="s">
        <v>568</v>
      </c>
      <c r="D1425" t="s">
        <v>2682</v>
      </c>
      <c r="E1425" t="s">
        <v>579</v>
      </c>
    </row>
    <row r="1426" spans="2:5">
      <c r="B1426" t="s">
        <v>2683</v>
      </c>
      <c r="C1426">
        <v>539013</v>
      </c>
      <c r="D1426" t="s">
        <v>568</v>
      </c>
      <c r="E1426" t="s">
        <v>707</v>
      </c>
    </row>
    <row r="1427" spans="2:5">
      <c r="B1427" t="s">
        <v>2684</v>
      </c>
      <c r="C1427">
        <v>533212</v>
      </c>
      <c r="D1427" t="s">
        <v>568</v>
      </c>
      <c r="E1427" t="s">
        <v>757</v>
      </c>
    </row>
    <row r="1428" spans="2:5">
      <c r="B1428" t="s">
        <v>2685</v>
      </c>
      <c r="C1428" t="s">
        <v>568</v>
      </c>
      <c r="D1428" t="s">
        <v>2686</v>
      </c>
      <c r="E1428" t="s">
        <v>659</v>
      </c>
    </row>
    <row r="1429" spans="2:5">
      <c r="B1429" t="s">
        <v>2687</v>
      </c>
      <c r="C1429">
        <v>531199</v>
      </c>
      <c r="D1429" t="s">
        <v>568</v>
      </c>
      <c r="E1429" t="s">
        <v>585</v>
      </c>
    </row>
    <row r="1430" spans="2:5">
      <c r="B1430" t="s">
        <v>2688</v>
      </c>
      <c r="C1430">
        <v>500676</v>
      </c>
      <c r="D1430" t="s">
        <v>2689</v>
      </c>
      <c r="E1430" t="s">
        <v>628</v>
      </c>
    </row>
    <row r="1431" spans="2:5">
      <c r="B1431" t="s">
        <v>2690</v>
      </c>
      <c r="C1431">
        <v>500660</v>
      </c>
      <c r="D1431" t="s">
        <v>2691</v>
      </c>
      <c r="E1431" t="s">
        <v>606</v>
      </c>
    </row>
    <row r="1432" spans="2:5">
      <c r="B1432" t="s">
        <v>2692</v>
      </c>
      <c r="C1432">
        <v>542477</v>
      </c>
      <c r="D1432" t="s">
        <v>2693</v>
      </c>
      <c r="E1432" t="s">
        <v>934</v>
      </c>
    </row>
    <row r="1433" spans="2:5">
      <c r="B1433" t="s">
        <v>2694</v>
      </c>
      <c r="C1433">
        <v>532296</v>
      </c>
      <c r="D1433" t="s">
        <v>2695</v>
      </c>
      <c r="E1433" t="s">
        <v>606</v>
      </c>
    </row>
    <row r="1434" spans="2:5">
      <c r="B1434" t="s">
        <v>2696</v>
      </c>
      <c r="C1434">
        <v>513528</v>
      </c>
      <c r="D1434" t="s">
        <v>568</v>
      </c>
      <c r="E1434" t="s">
        <v>1096</v>
      </c>
    </row>
    <row r="1435" spans="2:5">
      <c r="B1435" t="s">
        <v>2697</v>
      </c>
      <c r="C1435">
        <v>530263</v>
      </c>
      <c r="D1435" t="s">
        <v>568</v>
      </c>
      <c r="E1435" t="s">
        <v>585</v>
      </c>
    </row>
    <row r="1436" spans="2:5">
      <c r="B1436" t="s">
        <v>2698</v>
      </c>
      <c r="C1436" t="s">
        <v>568</v>
      </c>
      <c r="D1436" t="s">
        <v>2699</v>
      </c>
      <c r="E1436" t="s">
        <v>579</v>
      </c>
    </row>
    <row r="1437" spans="2:5">
      <c r="B1437" t="s">
        <v>2700</v>
      </c>
      <c r="C1437">
        <v>531463</v>
      </c>
      <c r="D1437" t="s">
        <v>568</v>
      </c>
      <c r="E1437" t="s">
        <v>989</v>
      </c>
    </row>
    <row r="1438" spans="2:5">
      <c r="B1438" t="s">
        <v>2701</v>
      </c>
      <c r="C1438">
        <v>531479</v>
      </c>
      <c r="D1438" t="s">
        <v>568</v>
      </c>
      <c r="E1438" t="s">
        <v>654</v>
      </c>
    </row>
    <row r="1439" spans="2:5">
      <c r="B1439" t="s">
        <v>2702</v>
      </c>
      <c r="C1439">
        <v>501848</v>
      </c>
      <c r="D1439" t="s">
        <v>2703</v>
      </c>
      <c r="E1439" t="s">
        <v>1816</v>
      </c>
    </row>
    <row r="1440" spans="2:5">
      <c r="B1440" t="s">
        <v>2704</v>
      </c>
      <c r="C1440">
        <v>532773</v>
      </c>
      <c r="D1440" t="s">
        <v>2705</v>
      </c>
      <c r="E1440" t="s">
        <v>2706</v>
      </c>
    </row>
    <row r="1441" spans="2:5">
      <c r="B1441" t="s">
        <v>2707</v>
      </c>
      <c r="C1441">
        <v>540654</v>
      </c>
      <c r="D1441" t="s">
        <v>568</v>
      </c>
      <c r="E1441" t="s">
        <v>554</v>
      </c>
    </row>
    <row r="1442" spans="2:5">
      <c r="B1442" t="s">
        <v>2708</v>
      </c>
      <c r="C1442">
        <v>540266</v>
      </c>
      <c r="D1442" t="s">
        <v>568</v>
      </c>
      <c r="E1442" t="s">
        <v>590</v>
      </c>
    </row>
    <row r="1443" spans="2:5">
      <c r="B1443" t="s">
        <v>2709</v>
      </c>
      <c r="C1443" t="s">
        <v>568</v>
      </c>
      <c r="D1443" t="s">
        <v>2710</v>
      </c>
      <c r="E1443" t="s">
        <v>579</v>
      </c>
    </row>
    <row r="1444" spans="2:5">
      <c r="B1444" t="s">
        <v>2711</v>
      </c>
      <c r="C1444" t="s">
        <v>568</v>
      </c>
      <c r="D1444" t="s">
        <v>2712</v>
      </c>
      <c r="E1444" t="s">
        <v>579</v>
      </c>
    </row>
    <row r="1445" spans="2:5">
      <c r="B1445" t="s">
        <v>2713</v>
      </c>
      <c r="C1445" t="s">
        <v>568</v>
      </c>
      <c r="D1445" t="s">
        <v>2712</v>
      </c>
      <c r="E1445" t="s">
        <v>579</v>
      </c>
    </row>
    <row r="1446" spans="2:5">
      <c r="B1446" t="s">
        <v>2714</v>
      </c>
      <c r="C1446">
        <v>526025</v>
      </c>
      <c r="D1446" t="s">
        <v>568</v>
      </c>
      <c r="E1446" t="s">
        <v>583</v>
      </c>
    </row>
    <row r="1447" spans="2:5">
      <c r="B1447" t="s">
        <v>2715</v>
      </c>
      <c r="C1447">
        <v>531904</v>
      </c>
      <c r="D1447" t="s">
        <v>2716</v>
      </c>
      <c r="E1447" t="s">
        <v>934</v>
      </c>
    </row>
    <row r="1448" spans="2:5">
      <c r="B1448" t="s">
        <v>2717</v>
      </c>
      <c r="C1448">
        <v>533104</v>
      </c>
      <c r="D1448" t="s">
        <v>2718</v>
      </c>
      <c r="E1448" t="s">
        <v>1200</v>
      </c>
    </row>
    <row r="1449" spans="2:5">
      <c r="B1449" t="s">
        <v>2719</v>
      </c>
      <c r="C1449">
        <v>542351</v>
      </c>
      <c r="D1449" t="s">
        <v>2720</v>
      </c>
      <c r="E1449" t="s">
        <v>2721</v>
      </c>
    </row>
    <row r="1450" spans="2:5">
      <c r="B1450" t="s">
        <v>2722</v>
      </c>
      <c r="C1450">
        <v>507488</v>
      </c>
      <c r="D1450" t="s">
        <v>2723</v>
      </c>
      <c r="E1450" t="s">
        <v>1200</v>
      </c>
    </row>
    <row r="1451" spans="2:5">
      <c r="B1451" t="s">
        <v>2724</v>
      </c>
      <c r="C1451">
        <v>505255</v>
      </c>
      <c r="D1451" t="s">
        <v>2725</v>
      </c>
      <c r="E1451" t="s">
        <v>576</v>
      </c>
    </row>
    <row r="1452" spans="2:5">
      <c r="B1452" t="s">
        <v>2726</v>
      </c>
      <c r="C1452">
        <v>532754</v>
      </c>
      <c r="D1452" t="s">
        <v>2727</v>
      </c>
      <c r="E1452" t="s">
        <v>707</v>
      </c>
    </row>
    <row r="1453" spans="2:5">
      <c r="B1453" t="s">
        <v>2728</v>
      </c>
      <c r="C1453">
        <v>540124</v>
      </c>
      <c r="D1453" t="s">
        <v>2729</v>
      </c>
      <c r="E1453" t="s">
        <v>923</v>
      </c>
    </row>
    <row r="1454" spans="2:5">
      <c r="B1454" t="s">
        <v>2730</v>
      </c>
      <c r="C1454">
        <v>509567</v>
      </c>
      <c r="D1454" t="s">
        <v>2731</v>
      </c>
      <c r="E1454" t="s">
        <v>1497</v>
      </c>
    </row>
    <row r="1455" spans="2:5">
      <c r="B1455" t="s">
        <v>2732</v>
      </c>
      <c r="C1455">
        <v>506480</v>
      </c>
      <c r="D1455" t="s">
        <v>2733</v>
      </c>
      <c r="E1455" t="s">
        <v>778</v>
      </c>
    </row>
    <row r="1456" spans="2:5">
      <c r="B1456" t="s">
        <v>2734</v>
      </c>
      <c r="C1456">
        <v>530317</v>
      </c>
      <c r="D1456" t="s">
        <v>568</v>
      </c>
      <c r="E1456" t="s">
        <v>606</v>
      </c>
    </row>
    <row r="1457" spans="2:5">
      <c r="B1457" t="s">
        <v>2735</v>
      </c>
      <c r="C1457">
        <v>532734</v>
      </c>
      <c r="D1457" t="s">
        <v>2736</v>
      </c>
      <c r="E1457" t="s">
        <v>600</v>
      </c>
    </row>
    <row r="1458" spans="2:5">
      <c r="B1458" t="s">
        <v>2737</v>
      </c>
      <c r="C1458">
        <v>500163</v>
      </c>
      <c r="D1458" t="s">
        <v>2738</v>
      </c>
      <c r="E1458" t="s">
        <v>2739</v>
      </c>
    </row>
    <row r="1459" spans="2:5">
      <c r="B1459" t="s">
        <v>2740</v>
      </c>
      <c r="C1459">
        <v>500163</v>
      </c>
      <c r="D1459" t="s">
        <v>2738</v>
      </c>
      <c r="E1459" t="s">
        <v>2739</v>
      </c>
    </row>
    <row r="1460" spans="2:5">
      <c r="B1460" t="s">
        <v>2741</v>
      </c>
      <c r="C1460" t="s">
        <v>568</v>
      </c>
      <c r="D1460" t="s">
        <v>2742</v>
      </c>
      <c r="E1460" t="s">
        <v>579</v>
      </c>
    </row>
    <row r="1461" spans="2:5">
      <c r="B1461" t="s">
        <v>2743</v>
      </c>
      <c r="C1461">
        <v>540743</v>
      </c>
      <c r="D1461" t="s">
        <v>2744</v>
      </c>
      <c r="E1461" t="s">
        <v>766</v>
      </c>
    </row>
    <row r="1462" spans="2:5">
      <c r="B1462" t="s">
        <v>2745</v>
      </c>
      <c r="C1462">
        <v>532424</v>
      </c>
      <c r="D1462" t="s">
        <v>2746</v>
      </c>
      <c r="E1462" t="s">
        <v>750</v>
      </c>
    </row>
    <row r="1463" spans="2:5">
      <c r="B1463" t="s">
        <v>2747</v>
      </c>
      <c r="C1463">
        <v>500164</v>
      </c>
      <c r="D1463" t="s">
        <v>2748</v>
      </c>
      <c r="E1463" t="s">
        <v>616</v>
      </c>
    </row>
    <row r="1464" spans="2:5">
      <c r="B1464" t="s">
        <v>2749</v>
      </c>
      <c r="C1464">
        <v>533150</v>
      </c>
      <c r="D1464" t="s">
        <v>2750</v>
      </c>
      <c r="E1464" t="s">
        <v>654</v>
      </c>
    </row>
    <row r="1465" spans="2:5">
      <c r="B1465" t="s">
        <v>2751</v>
      </c>
      <c r="C1465">
        <v>538787</v>
      </c>
      <c r="D1465" t="s">
        <v>568</v>
      </c>
      <c r="E1465" t="s">
        <v>585</v>
      </c>
    </row>
    <row r="1466" spans="2:5">
      <c r="B1466" t="s">
        <v>2752</v>
      </c>
      <c r="C1466">
        <v>533189</v>
      </c>
      <c r="D1466" t="s">
        <v>2753</v>
      </c>
      <c r="E1466" t="s">
        <v>682</v>
      </c>
    </row>
    <row r="1467" spans="2:5">
      <c r="B1467" t="s">
        <v>2754</v>
      </c>
      <c r="C1467">
        <v>531600</v>
      </c>
      <c r="D1467" t="s">
        <v>568</v>
      </c>
      <c r="E1467" t="s">
        <v>551</v>
      </c>
    </row>
    <row r="1468" spans="2:5">
      <c r="B1468" t="s">
        <v>2755</v>
      </c>
      <c r="C1468">
        <v>532957</v>
      </c>
      <c r="D1468" t="s">
        <v>568</v>
      </c>
      <c r="E1468" t="s">
        <v>583</v>
      </c>
    </row>
    <row r="1469" spans="2:5">
      <c r="B1469" t="s">
        <v>2756</v>
      </c>
      <c r="C1469">
        <v>532630</v>
      </c>
      <c r="D1469" t="s">
        <v>2757</v>
      </c>
      <c r="E1469" t="s">
        <v>682</v>
      </c>
    </row>
    <row r="1470" spans="2:5">
      <c r="B1470" t="s">
        <v>2758</v>
      </c>
      <c r="C1470">
        <v>539725</v>
      </c>
      <c r="D1470" t="s">
        <v>2759</v>
      </c>
      <c r="E1470" t="s">
        <v>817</v>
      </c>
    </row>
    <row r="1471" spans="2:5">
      <c r="B1471" t="s">
        <v>2760</v>
      </c>
      <c r="C1471">
        <v>532980</v>
      </c>
      <c r="D1471" t="s">
        <v>2761</v>
      </c>
      <c r="E1471" t="s">
        <v>817</v>
      </c>
    </row>
    <row r="1472" spans="2:5">
      <c r="B1472" t="s">
        <v>2762</v>
      </c>
      <c r="C1472">
        <v>780012</v>
      </c>
      <c r="D1472" t="s">
        <v>568</v>
      </c>
      <c r="E1472" t="s">
        <v>659</v>
      </c>
    </row>
    <row r="1473" spans="2:5">
      <c r="B1473" t="s">
        <v>2763</v>
      </c>
      <c r="C1473">
        <v>538542</v>
      </c>
      <c r="D1473" t="s">
        <v>568</v>
      </c>
      <c r="E1473" t="s">
        <v>628</v>
      </c>
    </row>
    <row r="1474" spans="2:5">
      <c r="B1474" t="s">
        <v>2764</v>
      </c>
      <c r="C1474">
        <v>538180</v>
      </c>
      <c r="D1474" t="s">
        <v>2765</v>
      </c>
      <c r="E1474" t="s">
        <v>588</v>
      </c>
    </row>
    <row r="1475" spans="2:5">
      <c r="B1475" t="s">
        <v>2766</v>
      </c>
      <c r="C1475">
        <v>505576</v>
      </c>
      <c r="D1475" t="s">
        <v>568</v>
      </c>
      <c r="E1475" t="s">
        <v>585</v>
      </c>
    </row>
    <row r="1476" spans="2:5">
      <c r="B1476" t="s">
        <v>2767</v>
      </c>
      <c r="C1476">
        <v>531928</v>
      </c>
      <c r="D1476" t="s">
        <v>568</v>
      </c>
      <c r="E1476" t="s">
        <v>845</v>
      </c>
    </row>
    <row r="1477" spans="2:5">
      <c r="B1477" t="s">
        <v>2768</v>
      </c>
      <c r="C1477">
        <v>540062</v>
      </c>
      <c r="D1477" t="s">
        <v>568</v>
      </c>
      <c r="E1477" t="s">
        <v>673</v>
      </c>
    </row>
    <row r="1478" spans="2:5">
      <c r="B1478" t="s">
        <v>2769</v>
      </c>
      <c r="C1478">
        <v>530579</v>
      </c>
      <c r="D1478" t="s">
        <v>568</v>
      </c>
      <c r="E1478" t="s">
        <v>585</v>
      </c>
    </row>
    <row r="1479" spans="2:5">
      <c r="B1479" t="s">
        <v>2770</v>
      </c>
      <c r="C1479">
        <v>500151</v>
      </c>
      <c r="D1479" t="s">
        <v>2771</v>
      </c>
      <c r="E1479" t="s">
        <v>2739</v>
      </c>
    </row>
    <row r="1480" spans="2:5">
      <c r="B1480" t="s">
        <v>2772</v>
      </c>
      <c r="C1480">
        <v>526729</v>
      </c>
      <c r="D1480" t="s">
        <v>2773</v>
      </c>
      <c r="E1480" t="s">
        <v>682</v>
      </c>
    </row>
    <row r="1481" spans="2:5">
      <c r="B1481" t="s">
        <v>2774</v>
      </c>
      <c r="C1481" t="s">
        <v>568</v>
      </c>
      <c r="D1481" t="s">
        <v>2775</v>
      </c>
      <c r="E1481" t="s">
        <v>579</v>
      </c>
    </row>
    <row r="1482" spans="2:5">
      <c r="B1482" t="s">
        <v>2776</v>
      </c>
      <c r="C1482">
        <v>531439</v>
      </c>
      <c r="D1482" t="s">
        <v>2777</v>
      </c>
      <c r="E1482" t="s">
        <v>554</v>
      </c>
    </row>
    <row r="1483" spans="2:5">
      <c r="B1483" t="s">
        <v>2778</v>
      </c>
      <c r="C1483">
        <v>531360</v>
      </c>
      <c r="D1483" t="s">
        <v>568</v>
      </c>
      <c r="E1483" t="s">
        <v>989</v>
      </c>
    </row>
    <row r="1484" spans="2:5">
      <c r="B1484" t="s">
        <v>2779</v>
      </c>
      <c r="C1484">
        <v>513309</v>
      </c>
      <c r="D1484" t="s">
        <v>568</v>
      </c>
      <c r="E1484" t="s">
        <v>873</v>
      </c>
    </row>
    <row r="1485" spans="2:5">
      <c r="B1485" t="s">
        <v>2780</v>
      </c>
      <c r="C1485">
        <v>523676</v>
      </c>
      <c r="D1485" t="s">
        <v>568</v>
      </c>
      <c r="E1485" t="s">
        <v>682</v>
      </c>
    </row>
    <row r="1486" spans="2:5">
      <c r="B1486" t="s">
        <v>2781</v>
      </c>
      <c r="C1486">
        <v>530655</v>
      </c>
      <c r="D1486" t="s">
        <v>2782</v>
      </c>
      <c r="E1486" t="s">
        <v>891</v>
      </c>
    </row>
    <row r="1487" spans="2:5">
      <c r="B1487" t="s">
        <v>2783</v>
      </c>
      <c r="C1487">
        <v>530655</v>
      </c>
      <c r="D1487" t="s">
        <v>2782</v>
      </c>
      <c r="E1487" t="s">
        <v>891</v>
      </c>
    </row>
    <row r="1488" spans="2:5">
      <c r="B1488" t="s">
        <v>2784</v>
      </c>
      <c r="C1488">
        <v>500166</v>
      </c>
      <c r="D1488" t="s">
        <v>568</v>
      </c>
      <c r="E1488" t="s">
        <v>975</v>
      </c>
    </row>
    <row r="1489" spans="2:5">
      <c r="B1489" t="s">
        <v>2785</v>
      </c>
      <c r="C1489">
        <v>500168</v>
      </c>
      <c r="D1489" t="s">
        <v>568</v>
      </c>
      <c r="E1489" t="s">
        <v>1048</v>
      </c>
    </row>
    <row r="1490" spans="2:5">
      <c r="B1490" t="s">
        <v>2786</v>
      </c>
      <c r="C1490">
        <v>500168</v>
      </c>
      <c r="D1490" t="s">
        <v>568</v>
      </c>
      <c r="E1490" t="s">
        <v>1048</v>
      </c>
    </row>
    <row r="1491" spans="2:5">
      <c r="B1491" t="s">
        <v>2787</v>
      </c>
      <c r="C1491">
        <v>531913</v>
      </c>
      <c r="D1491" t="s">
        <v>568</v>
      </c>
      <c r="E1491" t="s">
        <v>891</v>
      </c>
    </row>
    <row r="1492" spans="2:5">
      <c r="B1492" t="s">
        <v>2788</v>
      </c>
      <c r="C1492">
        <v>526717</v>
      </c>
      <c r="D1492" t="s">
        <v>568</v>
      </c>
      <c r="E1492" t="s">
        <v>763</v>
      </c>
    </row>
    <row r="1493" spans="2:5">
      <c r="B1493" t="s">
        <v>2789</v>
      </c>
      <c r="C1493">
        <v>531608</v>
      </c>
      <c r="D1493" t="s">
        <v>568</v>
      </c>
      <c r="E1493" t="s">
        <v>1614</v>
      </c>
    </row>
    <row r="1494" spans="2:5">
      <c r="B1494" t="s">
        <v>2790</v>
      </c>
      <c r="C1494">
        <v>531111</v>
      </c>
      <c r="D1494" t="s">
        <v>568</v>
      </c>
      <c r="E1494" t="s">
        <v>1614</v>
      </c>
    </row>
    <row r="1495" spans="2:5">
      <c r="B1495" t="s">
        <v>2791</v>
      </c>
      <c r="C1495">
        <v>531111</v>
      </c>
      <c r="D1495" t="s">
        <v>568</v>
      </c>
      <c r="E1495" t="s">
        <v>1614</v>
      </c>
    </row>
    <row r="1496" spans="2:5">
      <c r="B1496" t="s">
        <v>2792</v>
      </c>
      <c r="C1496">
        <v>509148</v>
      </c>
      <c r="D1496" t="s">
        <v>568</v>
      </c>
      <c r="E1496" t="s">
        <v>1048</v>
      </c>
    </row>
    <row r="1497" spans="2:5">
      <c r="B1497" t="s">
        <v>2793</v>
      </c>
      <c r="C1497">
        <v>530709</v>
      </c>
      <c r="D1497" t="s">
        <v>568</v>
      </c>
      <c r="E1497" t="s">
        <v>585</v>
      </c>
    </row>
    <row r="1498" spans="2:5">
      <c r="B1498" t="s">
        <v>2794</v>
      </c>
      <c r="C1498">
        <v>530663</v>
      </c>
      <c r="D1498" t="s">
        <v>568</v>
      </c>
      <c r="E1498" t="s">
        <v>551</v>
      </c>
    </row>
    <row r="1499" spans="2:5">
      <c r="B1499" t="s">
        <v>2795</v>
      </c>
      <c r="C1499">
        <v>532543</v>
      </c>
      <c r="D1499" t="s">
        <v>2796</v>
      </c>
      <c r="E1499" t="s">
        <v>778</v>
      </c>
    </row>
    <row r="1500" spans="2:5">
      <c r="B1500" t="s">
        <v>2797</v>
      </c>
      <c r="C1500">
        <v>533761</v>
      </c>
      <c r="D1500" t="s">
        <v>2798</v>
      </c>
      <c r="E1500" t="s">
        <v>966</v>
      </c>
    </row>
    <row r="1501" spans="2:5">
      <c r="B1501" t="s">
        <v>2799</v>
      </c>
      <c r="C1501">
        <v>780002</v>
      </c>
      <c r="D1501" t="s">
        <v>568</v>
      </c>
      <c r="E1501" t="s">
        <v>659</v>
      </c>
    </row>
    <row r="1502" spans="2:5">
      <c r="B1502" t="s">
        <v>2800</v>
      </c>
      <c r="C1502">
        <v>590126</v>
      </c>
      <c r="D1502" t="s">
        <v>568</v>
      </c>
      <c r="E1502" t="s">
        <v>2171</v>
      </c>
    </row>
    <row r="1503" spans="2:5">
      <c r="B1503" t="s">
        <v>2801</v>
      </c>
      <c r="C1503">
        <v>539235</v>
      </c>
      <c r="D1503" t="s">
        <v>568</v>
      </c>
      <c r="E1503" t="s">
        <v>975</v>
      </c>
    </row>
    <row r="1504" spans="2:5">
      <c r="B1504" t="s">
        <v>2802</v>
      </c>
      <c r="C1504">
        <v>532482</v>
      </c>
      <c r="D1504" t="s">
        <v>2803</v>
      </c>
      <c r="E1504" t="s">
        <v>606</v>
      </c>
    </row>
    <row r="1505" spans="2:5">
      <c r="B1505" t="s">
        <v>2804</v>
      </c>
      <c r="C1505">
        <v>532482</v>
      </c>
      <c r="D1505" t="s">
        <v>2803</v>
      </c>
      <c r="E1505" t="s">
        <v>606</v>
      </c>
    </row>
    <row r="1506" spans="2:5">
      <c r="B1506" t="s">
        <v>2805</v>
      </c>
      <c r="C1506">
        <v>509488</v>
      </c>
      <c r="D1506" t="s">
        <v>2806</v>
      </c>
      <c r="E1506" t="s">
        <v>753</v>
      </c>
    </row>
    <row r="1507" spans="2:5">
      <c r="B1507" t="s">
        <v>2807</v>
      </c>
      <c r="C1507">
        <v>509488</v>
      </c>
      <c r="D1507" t="s">
        <v>2806</v>
      </c>
      <c r="E1507" t="s">
        <v>753</v>
      </c>
    </row>
    <row r="1508" spans="2:5">
      <c r="B1508" t="s">
        <v>2808</v>
      </c>
      <c r="C1508">
        <v>500300</v>
      </c>
      <c r="D1508" t="s">
        <v>2809</v>
      </c>
      <c r="E1508" t="s">
        <v>581</v>
      </c>
    </row>
    <row r="1509" spans="2:5">
      <c r="B1509" t="s">
        <v>2810</v>
      </c>
      <c r="C1509">
        <v>526751</v>
      </c>
      <c r="D1509" t="s">
        <v>568</v>
      </c>
      <c r="E1509" t="s">
        <v>562</v>
      </c>
    </row>
    <row r="1510" spans="2:5">
      <c r="B1510" t="s">
        <v>2811</v>
      </c>
      <c r="C1510">
        <v>505710</v>
      </c>
      <c r="D1510" t="s">
        <v>568</v>
      </c>
      <c r="E1510" t="s">
        <v>616</v>
      </c>
    </row>
    <row r="1511" spans="2:5">
      <c r="B1511" t="s">
        <v>2812</v>
      </c>
      <c r="C1511">
        <v>505710</v>
      </c>
      <c r="D1511" t="s">
        <v>568</v>
      </c>
      <c r="E1511" t="s">
        <v>616</v>
      </c>
    </row>
    <row r="1512" spans="2:5">
      <c r="B1512" t="s">
        <v>2813</v>
      </c>
      <c r="C1512">
        <v>509546</v>
      </c>
      <c r="D1512" t="s">
        <v>568</v>
      </c>
      <c r="E1512" t="s">
        <v>769</v>
      </c>
    </row>
    <row r="1513" spans="2:5">
      <c r="B1513" t="s">
        <v>2814</v>
      </c>
      <c r="C1513">
        <v>533282</v>
      </c>
      <c r="D1513" t="s">
        <v>2815</v>
      </c>
      <c r="E1513" t="s">
        <v>2816</v>
      </c>
    </row>
    <row r="1514" spans="2:5">
      <c r="B1514" t="s">
        <v>2817</v>
      </c>
      <c r="C1514">
        <v>533282</v>
      </c>
      <c r="D1514" t="s">
        <v>2815</v>
      </c>
      <c r="E1514" t="s">
        <v>2816</v>
      </c>
    </row>
    <row r="1515" spans="2:5">
      <c r="B1515" t="s">
        <v>2818</v>
      </c>
      <c r="C1515">
        <v>532015</v>
      </c>
      <c r="D1515" t="s">
        <v>568</v>
      </c>
      <c r="E1515" t="s">
        <v>583</v>
      </c>
    </row>
    <row r="1516" spans="2:5">
      <c r="B1516" t="s">
        <v>2819</v>
      </c>
      <c r="C1516">
        <v>532015</v>
      </c>
      <c r="D1516" t="s">
        <v>568</v>
      </c>
      <c r="E1516" t="s">
        <v>583</v>
      </c>
    </row>
    <row r="1517" spans="2:5">
      <c r="B1517" t="s">
        <v>2820</v>
      </c>
      <c r="C1517">
        <v>501455</v>
      </c>
      <c r="D1517" t="s">
        <v>2821</v>
      </c>
      <c r="E1517" t="s">
        <v>576</v>
      </c>
    </row>
    <row r="1518" spans="2:5">
      <c r="B1518" t="s">
        <v>2822</v>
      </c>
      <c r="C1518">
        <v>531737</v>
      </c>
      <c r="D1518" t="s">
        <v>568</v>
      </c>
      <c r="E1518" t="s">
        <v>989</v>
      </c>
    </row>
    <row r="1519" spans="2:5">
      <c r="B1519" t="s">
        <v>2823</v>
      </c>
      <c r="C1519">
        <v>538979</v>
      </c>
      <c r="D1519" t="s">
        <v>2824</v>
      </c>
      <c r="E1519" t="s">
        <v>845</v>
      </c>
    </row>
    <row r="1520" spans="2:5">
      <c r="B1520" t="s">
        <v>2825</v>
      </c>
      <c r="C1520">
        <v>526797</v>
      </c>
      <c r="D1520" t="s">
        <v>2826</v>
      </c>
      <c r="E1520" t="s">
        <v>1063</v>
      </c>
    </row>
    <row r="1521" spans="2:5">
      <c r="B1521" t="s">
        <v>2827</v>
      </c>
      <c r="C1521" t="s">
        <v>568</v>
      </c>
      <c r="D1521" t="s">
        <v>2828</v>
      </c>
      <c r="E1521" t="s">
        <v>579</v>
      </c>
    </row>
    <row r="1522" spans="2:5">
      <c r="B1522" t="s">
        <v>2829</v>
      </c>
      <c r="C1522">
        <v>508918</v>
      </c>
      <c r="D1522" t="s">
        <v>568</v>
      </c>
      <c r="E1522" t="s">
        <v>673</v>
      </c>
    </row>
    <row r="1523" spans="2:5">
      <c r="B1523" t="s">
        <v>2830</v>
      </c>
      <c r="C1523">
        <v>506076</v>
      </c>
      <c r="D1523" t="s">
        <v>2831</v>
      </c>
      <c r="E1523" t="s">
        <v>1488</v>
      </c>
    </row>
    <row r="1524" spans="2:5">
      <c r="B1524" t="s">
        <v>2832</v>
      </c>
      <c r="C1524">
        <v>531449</v>
      </c>
      <c r="D1524" t="s">
        <v>568</v>
      </c>
      <c r="E1524" t="s">
        <v>766</v>
      </c>
    </row>
    <row r="1525" spans="2:5">
      <c r="B1525" t="s">
        <v>2833</v>
      </c>
      <c r="C1525">
        <v>501314</v>
      </c>
      <c r="D1525" t="s">
        <v>568</v>
      </c>
      <c r="E1525" t="s">
        <v>590</v>
      </c>
    </row>
    <row r="1526" spans="2:5">
      <c r="B1526" t="s">
        <v>2834</v>
      </c>
      <c r="C1526">
        <v>539522</v>
      </c>
      <c r="D1526" t="s">
        <v>568</v>
      </c>
      <c r="E1526" t="s">
        <v>1014</v>
      </c>
    </row>
    <row r="1527" spans="2:5">
      <c r="B1527" t="s">
        <v>2835</v>
      </c>
      <c r="C1527">
        <v>539522</v>
      </c>
      <c r="D1527" t="s">
        <v>568</v>
      </c>
      <c r="E1527" t="s">
        <v>1014</v>
      </c>
    </row>
    <row r="1528" spans="2:5">
      <c r="B1528" t="s">
        <v>2836</v>
      </c>
      <c r="C1528">
        <v>509152</v>
      </c>
      <c r="D1528" t="s">
        <v>2837</v>
      </c>
      <c r="E1528" t="s">
        <v>1048</v>
      </c>
    </row>
    <row r="1529" spans="2:5">
      <c r="B1529" t="s">
        <v>2838</v>
      </c>
      <c r="C1529">
        <v>511288</v>
      </c>
      <c r="D1529" t="s">
        <v>2839</v>
      </c>
      <c r="E1529" t="s">
        <v>626</v>
      </c>
    </row>
    <row r="1530" spans="2:5">
      <c r="B1530" t="s">
        <v>2840</v>
      </c>
      <c r="C1530">
        <v>511543</v>
      </c>
      <c r="D1530" t="s">
        <v>568</v>
      </c>
      <c r="E1530" t="s">
        <v>585</v>
      </c>
    </row>
    <row r="1531" spans="2:5">
      <c r="B1531" t="s">
        <v>2841</v>
      </c>
      <c r="C1531">
        <v>530605</v>
      </c>
      <c r="D1531" t="s">
        <v>568</v>
      </c>
      <c r="E1531" t="s">
        <v>583</v>
      </c>
    </row>
    <row r="1532" spans="2:5">
      <c r="B1532" t="s">
        <v>2842</v>
      </c>
      <c r="C1532">
        <v>530469</v>
      </c>
      <c r="D1532" t="s">
        <v>568</v>
      </c>
      <c r="E1532" t="s">
        <v>585</v>
      </c>
    </row>
    <row r="1533" spans="2:5">
      <c r="B1533" t="s">
        <v>2843</v>
      </c>
      <c r="C1533">
        <v>532951</v>
      </c>
      <c r="D1533" t="s">
        <v>2844</v>
      </c>
      <c r="E1533" t="s">
        <v>554</v>
      </c>
    </row>
    <row r="1534" spans="2:5">
      <c r="B1534" t="s">
        <v>2845</v>
      </c>
      <c r="C1534">
        <v>532139</v>
      </c>
      <c r="D1534" t="s">
        <v>568</v>
      </c>
      <c r="E1534" t="s">
        <v>898</v>
      </c>
    </row>
    <row r="1535" spans="2:5">
      <c r="B1535" t="s">
        <v>2846</v>
      </c>
      <c r="C1535">
        <v>532775</v>
      </c>
      <c r="D1535" t="s">
        <v>2847</v>
      </c>
      <c r="E1535" t="s">
        <v>714</v>
      </c>
    </row>
    <row r="1536" spans="2:5">
      <c r="B1536" t="s">
        <v>2848</v>
      </c>
      <c r="C1536">
        <v>500160</v>
      </c>
      <c r="D1536" t="s">
        <v>2849</v>
      </c>
      <c r="E1536" t="s">
        <v>1515</v>
      </c>
    </row>
    <row r="1537" spans="2:5">
      <c r="B1537" t="s">
        <v>2850</v>
      </c>
      <c r="C1537">
        <v>500170</v>
      </c>
      <c r="D1537" t="s">
        <v>2851</v>
      </c>
      <c r="E1537" t="s">
        <v>583</v>
      </c>
    </row>
    <row r="1538" spans="2:5">
      <c r="B1538" t="s">
        <v>2852</v>
      </c>
      <c r="C1538">
        <v>532744</v>
      </c>
      <c r="D1538" t="s">
        <v>2853</v>
      </c>
      <c r="E1538" t="s">
        <v>583</v>
      </c>
    </row>
    <row r="1539" spans="2:5">
      <c r="B1539" t="s">
        <v>2854</v>
      </c>
      <c r="C1539">
        <v>540602</v>
      </c>
      <c r="D1539" t="s">
        <v>2855</v>
      </c>
      <c r="E1539" t="s">
        <v>1515</v>
      </c>
    </row>
    <row r="1540" spans="2:5">
      <c r="B1540" t="s">
        <v>2856</v>
      </c>
      <c r="C1540">
        <v>539479</v>
      </c>
      <c r="D1540" t="s">
        <v>568</v>
      </c>
      <c r="E1540" t="s">
        <v>576</v>
      </c>
    </row>
    <row r="1541" spans="2:5">
      <c r="B1541" t="s">
        <v>2857</v>
      </c>
      <c r="C1541">
        <v>509079</v>
      </c>
      <c r="D1541" t="s">
        <v>2858</v>
      </c>
      <c r="E1541" t="s">
        <v>606</v>
      </c>
    </row>
    <row r="1542" spans="2:5">
      <c r="B1542" t="s">
        <v>2859</v>
      </c>
      <c r="C1542">
        <v>530001</v>
      </c>
      <c r="D1542" t="s">
        <v>2860</v>
      </c>
      <c r="E1542" t="s">
        <v>616</v>
      </c>
    </row>
    <row r="1543" spans="2:5">
      <c r="B1543" t="s">
        <v>2861</v>
      </c>
      <c r="C1543">
        <v>524226</v>
      </c>
      <c r="D1543" t="s">
        <v>2862</v>
      </c>
      <c r="E1543" t="s">
        <v>766</v>
      </c>
    </row>
    <row r="1544" spans="2:5">
      <c r="B1544" t="s">
        <v>2863</v>
      </c>
      <c r="C1544">
        <v>522217</v>
      </c>
      <c r="D1544" t="s">
        <v>2864</v>
      </c>
      <c r="E1544" t="s">
        <v>646</v>
      </c>
    </row>
    <row r="1545" spans="2:5">
      <c r="B1545" t="s">
        <v>2865</v>
      </c>
      <c r="C1545">
        <v>523768</v>
      </c>
      <c r="D1545" t="s">
        <v>568</v>
      </c>
      <c r="E1545" t="s">
        <v>1096</v>
      </c>
    </row>
    <row r="1546" spans="2:5">
      <c r="B1546" t="s">
        <v>2866</v>
      </c>
      <c r="C1546">
        <v>513507</v>
      </c>
      <c r="D1546" t="s">
        <v>568</v>
      </c>
      <c r="E1546" t="s">
        <v>891</v>
      </c>
    </row>
    <row r="1547" spans="2:5">
      <c r="B1547" t="s">
        <v>2867</v>
      </c>
      <c r="C1547">
        <v>514386</v>
      </c>
      <c r="D1547" t="s">
        <v>568</v>
      </c>
      <c r="E1547" t="s">
        <v>583</v>
      </c>
    </row>
    <row r="1548" spans="2:5">
      <c r="B1548" t="s">
        <v>2868</v>
      </c>
      <c r="C1548">
        <v>526965</v>
      </c>
      <c r="D1548" t="s">
        <v>568</v>
      </c>
      <c r="E1548" t="s">
        <v>763</v>
      </c>
    </row>
    <row r="1549" spans="2:5">
      <c r="B1549" t="s">
        <v>2869</v>
      </c>
      <c r="C1549">
        <v>511441</v>
      </c>
      <c r="D1549" t="s">
        <v>568</v>
      </c>
      <c r="E1549" t="s">
        <v>551</v>
      </c>
    </row>
    <row r="1550" spans="2:5">
      <c r="B1550" t="s">
        <v>2870</v>
      </c>
      <c r="C1550">
        <v>500173</v>
      </c>
      <c r="D1550" t="s">
        <v>2871</v>
      </c>
      <c r="E1550" t="s">
        <v>1604</v>
      </c>
    </row>
    <row r="1551" spans="2:5">
      <c r="B1551" t="s">
        <v>2872</v>
      </c>
      <c r="C1551">
        <v>531410</v>
      </c>
      <c r="D1551" t="s">
        <v>568</v>
      </c>
      <c r="E1551" t="s">
        <v>873</v>
      </c>
    </row>
    <row r="1552" spans="2:5">
      <c r="B1552" t="s">
        <v>2873</v>
      </c>
      <c r="C1552">
        <v>539336</v>
      </c>
      <c r="D1552" t="s">
        <v>2874</v>
      </c>
      <c r="E1552" t="s">
        <v>699</v>
      </c>
    </row>
    <row r="1553" spans="2:5">
      <c r="B1553" t="s">
        <v>2875</v>
      </c>
      <c r="C1553">
        <v>507960</v>
      </c>
      <c r="D1553" t="s">
        <v>568</v>
      </c>
      <c r="E1553" t="s">
        <v>769</v>
      </c>
    </row>
    <row r="1554" spans="2:5">
      <c r="B1554" t="s">
        <v>2876</v>
      </c>
      <c r="C1554">
        <v>540938</v>
      </c>
      <c r="D1554" t="s">
        <v>568</v>
      </c>
      <c r="E1554" t="s">
        <v>583</v>
      </c>
    </row>
    <row r="1555" spans="2:5">
      <c r="B1555" t="s">
        <v>2877</v>
      </c>
      <c r="C1555">
        <v>517300</v>
      </c>
      <c r="D1555" t="s">
        <v>2878</v>
      </c>
      <c r="E1555" t="s">
        <v>707</v>
      </c>
    </row>
    <row r="1556" spans="2:5">
      <c r="B1556" t="s">
        <v>2879</v>
      </c>
      <c r="C1556">
        <v>517372</v>
      </c>
      <c r="D1556" t="s">
        <v>568</v>
      </c>
      <c r="E1556" t="s">
        <v>1488</v>
      </c>
    </row>
    <row r="1557" spans="2:5">
      <c r="B1557" t="s">
        <v>2880</v>
      </c>
      <c r="C1557">
        <v>531341</v>
      </c>
      <c r="D1557" t="s">
        <v>568</v>
      </c>
      <c r="E1557" t="s">
        <v>585</v>
      </c>
    </row>
    <row r="1558" spans="2:5">
      <c r="B1558" t="s">
        <v>2881</v>
      </c>
      <c r="C1558">
        <v>500174</v>
      </c>
      <c r="D1558" t="s">
        <v>2882</v>
      </c>
      <c r="E1558" t="s">
        <v>585</v>
      </c>
    </row>
    <row r="1559" spans="2:5">
      <c r="B1559" t="s">
        <v>2883</v>
      </c>
      <c r="C1559">
        <v>524754</v>
      </c>
      <c r="D1559" t="s">
        <v>568</v>
      </c>
      <c r="E1559" t="s">
        <v>1533</v>
      </c>
    </row>
    <row r="1560" spans="2:5">
      <c r="B1560" t="s">
        <v>2884</v>
      </c>
      <c r="C1560">
        <v>531881</v>
      </c>
      <c r="D1560" t="s">
        <v>568</v>
      </c>
      <c r="E1560" t="s">
        <v>590</v>
      </c>
    </row>
    <row r="1561" spans="2:5">
      <c r="B1561" t="s">
        <v>2885</v>
      </c>
      <c r="C1561">
        <v>532181</v>
      </c>
      <c r="D1561" t="s">
        <v>2886</v>
      </c>
      <c r="E1561" t="s">
        <v>1246</v>
      </c>
    </row>
    <row r="1562" spans="2:5">
      <c r="B1562" t="s">
        <v>2887</v>
      </c>
      <c r="C1562">
        <v>500670</v>
      </c>
      <c r="D1562" t="s">
        <v>2888</v>
      </c>
      <c r="E1562" t="s">
        <v>1076</v>
      </c>
    </row>
    <row r="1563" spans="2:5">
      <c r="B1563" t="s">
        <v>2889</v>
      </c>
      <c r="C1563">
        <v>513536</v>
      </c>
      <c r="D1563" t="s">
        <v>568</v>
      </c>
      <c r="E1563" t="s">
        <v>631</v>
      </c>
    </row>
    <row r="1564" spans="2:5">
      <c r="B1564" t="s">
        <v>2890</v>
      </c>
      <c r="C1564">
        <v>506858</v>
      </c>
      <c r="D1564" t="s">
        <v>568</v>
      </c>
      <c r="E1564" t="s">
        <v>945</v>
      </c>
    </row>
    <row r="1565" spans="2:5">
      <c r="B1565" t="s">
        <v>2891</v>
      </c>
      <c r="C1565">
        <v>533248</v>
      </c>
      <c r="D1565" t="s">
        <v>2892</v>
      </c>
      <c r="E1565" t="s">
        <v>704</v>
      </c>
    </row>
    <row r="1566" spans="2:5">
      <c r="B1566" t="s">
        <v>2893</v>
      </c>
      <c r="C1566">
        <v>517288</v>
      </c>
      <c r="D1566" t="s">
        <v>568</v>
      </c>
      <c r="E1566" t="s">
        <v>866</v>
      </c>
    </row>
    <row r="1567" spans="2:5">
      <c r="B1567" t="s">
        <v>2894</v>
      </c>
      <c r="C1567">
        <v>523836</v>
      </c>
      <c r="D1567" t="s">
        <v>2895</v>
      </c>
      <c r="E1567" t="s">
        <v>763</v>
      </c>
    </row>
    <row r="1568" spans="2:5">
      <c r="B1568" t="s">
        <v>2896</v>
      </c>
      <c r="C1568">
        <v>518029</v>
      </c>
      <c r="D1568" t="s">
        <v>2897</v>
      </c>
      <c r="E1568" t="s">
        <v>581</v>
      </c>
    </row>
    <row r="1569" spans="2:5">
      <c r="B1569" t="s">
        <v>2898</v>
      </c>
      <c r="C1569">
        <v>500690</v>
      </c>
      <c r="D1569" t="s">
        <v>2899</v>
      </c>
      <c r="E1569" t="s">
        <v>1076</v>
      </c>
    </row>
    <row r="1570" spans="2:5">
      <c r="B1570" t="s">
        <v>2900</v>
      </c>
      <c r="C1570">
        <v>532160</v>
      </c>
      <c r="D1570" t="s">
        <v>568</v>
      </c>
      <c r="E1570" t="s">
        <v>2901</v>
      </c>
    </row>
    <row r="1571" spans="2:5">
      <c r="B1571" t="s">
        <v>2902</v>
      </c>
      <c r="C1571">
        <v>532702</v>
      </c>
      <c r="D1571" t="s">
        <v>2903</v>
      </c>
      <c r="E1571" t="s">
        <v>593</v>
      </c>
    </row>
    <row r="1572" spans="2:5">
      <c r="B1572" t="s">
        <v>2904</v>
      </c>
      <c r="C1572">
        <v>524314</v>
      </c>
      <c r="D1572" t="s">
        <v>568</v>
      </c>
      <c r="E1572" t="s">
        <v>606</v>
      </c>
    </row>
    <row r="1573" spans="2:5">
      <c r="B1573" t="s">
        <v>2905</v>
      </c>
      <c r="C1573">
        <v>506879</v>
      </c>
      <c r="D1573" t="s">
        <v>568</v>
      </c>
      <c r="E1573" t="s">
        <v>606</v>
      </c>
    </row>
    <row r="1574" spans="2:5">
      <c r="B1574" t="s">
        <v>2906</v>
      </c>
      <c r="C1574">
        <v>513337</v>
      </c>
      <c r="D1574" t="s">
        <v>568</v>
      </c>
      <c r="E1574" t="s">
        <v>688</v>
      </c>
    </row>
    <row r="1575" spans="2:5">
      <c r="B1575" t="s">
        <v>2907</v>
      </c>
      <c r="C1575">
        <v>506640</v>
      </c>
      <c r="D1575" t="s">
        <v>568</v>
      </c>
      <c r="E1575" t="s">
        <v>616</v>
      </c>
    </row>
    <row r="1576" spans="2:5">
      <c r="B1576" t="s">
        <v>2908</v>
      </c>
      <c r="C1576">
        <v>506640</v>
      </c>
      <c r="D1576" t="s">
        <v>568</v>
      </c>
      <c r="E1576" t="s">
        <v>616</v>
      </c>
    </row>
    <row r="1577" spans="2:5">
      <c r="B1577" t="s">
        <v>2909</v>
      </c>
      <c r="C1577">
        <v>538567</v>
      </c>
      <c r="D1577" t="s">
        <v>2910</v>
      </c>
      <c r="E1577" t="s">
        <v>778</v>
      </c>
    </row>
    <row r="1578" spans="2:5">
      <c r="B1578" t="s">
        <v>2911</v>
      </c>
      <c r="C1578">
        <v>538567</v>
      </c>
      <c r="D1578" t="s">
        <v>2910</v>
      </c>
      <c r="E1578" t="s">
        <v>778</v>
      </c>
    </row>
    <row r="1579" spans="2:5">
      <c r="B1579" t="s">
        <v>2912</v>
      </c>
      <c r="C1579">
        <v>532425</v>
      </c>
      <c r="D1579" t="s">
        <v>568</v>
      </c>
      <c r="E1579" t="s">
        <v>616</v>
      </c>
    </row>
    <row r="1580" spans="2:5">
      <c r="B1580" t="s">
        <v>2913</v>
      </c>
      <c r="C1580">
        <v>532457</v>
      </c>
      <c r="D1580" t="s">
        <v>2914</v>
      </c>
      <c r="E1580" t="s">
        <v>616</v>
      </c>
    </row>
    <row r="1581" spans="2:5">
      <c r="B1581" t="s">
        <v>2915</v>
      </c>
      <c r="C1581">
        <v>523277</v>
      </c>
      <c r="D1581" t="s">
        <v>568</v>
      </c>
      <c r="E1581" t="s">
        <v>571</v>
      </c>
    </row>
    <row r="1582" spans="2:5">
      <c r="B1582" t="s">
        <v>2916</v>
      </c>
      <c r="C1582">
        <v>532708</v>
      </c>
      <c r="D1582" t="s">
        <v>2917</v>
      </c>
      <c r="E1582" t="s">
        <v>707</v>
      </c>
    </row>
    <row r="1583" spans="2:5">
      <c r="B1583" t="s">
        <v>2918</v>
      </c>
      <c r="C1583">
        <v>530141</v>
      </c>
      <c r="D1583" t="s">
        <v>568</v>
      </c>
      <c r="E1583" t="s">
        <v>654</v>
      </c>
    </row>
    <row r="1584" spans="2:5">
      <c r="B1584" t="s">
        <v>2919</v>
      </c>
      <c r="C1584">
        <v>533275</v>
      </c>
      <c r="D1584" t="s">
        <v>2920</v>
      </c>
      <c r="E1584" t="s">
        <v>600</v>
      </c>
    </row>
    <row r="1585" spans="2:5">
      <c r="B1585" t="s">
        <v>2921</v>
      </c>
      <c r="C1585">
        <v>541019</v>
      </c>
      <c r="D1585" t="s">
        <v>2922</v>
      </c>
      <c r="E1585" t="s">
        <v>966</v>
      </c>
    </row>
    <row r="1586" spans="2:5">
      <c r="B1586" t="s">
        <v>2923</v>
      </c>
      <c r="C1586">
        <v>539337</v>
      </c>
      <c r="D1586" t="s">
        <v>568</v>
      </c>
      <c r="E1586" t="s">
        <v>763</v>
      </c>
    </row>
    <row r="1587" spans="2:5">
      <c r="B1587" t="s">
        <v>2924</v>
      </c>
      <c r="C1587">
        <v>502873</v>
      </c>
      <c r="D1587" t="s">
        <v>568</v>
      </c>
      <c r="E1587" t="s">
        <v>583</v>
      </c>
    </row>
    <row r="1588" spans="2:5">
      <c r="B1588" t="s">
        <v>2925</v>
      </c>
      <c r="C1588">
        <v>532145</v>
      </c>
      <c r="D1588" t="s">
        <v>568</v>
      </c>
      <c r="E1588" t="s">
        <v>769</v>
      </c>
    </row>
    <row r="1589" spans="2:5">
      <c r="B1589" t="s">
        <v>2926</v>
      </c>
      <c r="C1589">
        <v>532145</v>
      </c>
      <c r="D1589" t="s">
        <v>568</v>
      </c>
      <c r="E1589" t="s">
        <v>769</v>
      </c>
    </row>
    <row r="1590" spans="2:5">
      <c r="B1590" t="s">
        <v>2927</v>
      </c>
      <c r="C1590">
        <v>539854</v>
      </c>
      <c r="D1590" t="s">
        <v>568</v>
      </c>
      <c r="E1590" t="s">
        <v>766</v>
      </c>
    </row>
    <row r="1591" spans="2:5">
      <c r="B1591" t="s">
        <v>2928</v>
      </c>
      <c r="C1591">
        <v>515147</v>
      </c>
      <c r="D1591" t="s">
        <v>568</v>
      </c>
      <c r="E1591" t="s">
        <v>763</v>
      </c>
    </row>
    <row r="1592" spans="2:5">
      <c r="B1592" t="s">
        <v>2929</v>
      </c>
      <c r="C1592">
        <v>509597</v>
      </c>
      <c r="D1592" t="s">
        <v>568</v>
      </c>
      <c r="E1592" t="s">
        <v>728</v>
      </c>
    </row>
    <row r="1593" spans="2:5">
      <c r="B1593" t="s">
        <v>2930</v>
      </c>
      <c r="C1593">
        <v>531971</v>
      </c>
      <c r="D1593" t="s">
        <v>568</v>
      </c>
      <c r="E1593" t="s">
        <v>583</v>
      </c>
    </row>
    <row r="1594" spans="2:5">
      <c r="B1594" t="s">
        <v>2931</v>
      </c>
      <c r="C1594">
        <v>538081</v>
      </c>
      <c r="D1594" t="s">
        <v>568</v>
      </c>
      <c r="E1594" t="s">
        <v>583</v>
      </c>
    </row>
    <row r="1595" spans="2:5">
      <c r="B1595" t="s">
        <v>2932</v>
      </c>
      <c r="C1595">
        <v>512604</v>
      </c>
      <c r="D1595" t="s">
        <v>568</v>
      </c>
      <c r="E1595" t="s">
        <v>682</v>
      </c>
    </row>
    <row r="1596" spans="2:5">
      <c r="B1596" t="s">
        <v>2933</v>
      </c>
      <c r="C1596">
        <v>542682</v>
      </c>
      <c r="D1596" t="s">
        <v>2934</v>
      </c>
      <c r="E1596" t="s">
        <v>576</v>
      </c>
    </row>
    <row r="1597" spans="2:5">
      <c r="B1597" t="s">
        <v>2935</v>
      </c>
      <c r="C1597">
        <v>590043</v>
      </c>
      <c r="D1597" t="s">
        <v>2936</v>
      </c>
      <c r="E1597" t="s">
        <v>923</v>
      </c>
    </row>
    <row r="1598" spans="2:5">
      <c r="B1598" t="s">
        <v>2937</v>
      </c>
      <c r="C1598">
        <v>506024</v>
      </c>
      <c r="D1598" t="s">
        <v>568</v>
      </c>
      <c r="E1598" t="s">
        <v>600</v>
      </c>
    </row>
    <row r="1599" spans="2:5">
      <c r="B1599" t="s">
        <v>2938</v>
      </c>
      <c r="C1599">
        <v>526931</v>
      </c>
      <c r="D1599" t="s">
        <v>568</v>
      </c>
      <c r="E1599" t="s">
        <v>753</v>
      </c>
    </row>
    <row r="1600" spans="2:5">
      <c r="B1600" t="s">
        <v>2939</v>
      </c>
      <c r="C1600">
        <v>530055</v>
      </c>
      <c r="D1600" t="s">
        <v>568</v>
      </c>
      <c r="E1600" t="s">
        <v>989</v>
      </c>
    </row>
    <row r="1601" spans="2:5">
      <c r="B1601" t="s">
        <v>2940</v>
      </c>
      <c r="C1601">
        <v>500467</v>
      </c>
      <c r="D1601" t="s">
        <v>2941</v>
      </c>
      <c r="E1601" t="s">
        <v>1048</v>
      </c>
    </row>
    <row r="1602" spans="2:5">
      <c r="B1602" t="s">
        <v>2942</v>
      </c>
      <c r="C1602">
        <v>532855</v>
      </c>
      <c r="D1602" t="s">
        <v>568</v>
      </c>
      <c r="E1602" t="s">
        <v>588</v>
      </c>
    </row>
    <row r="1603" spans="2:5">
      <c r="B1603" t="s">
        <v>2943</v>
      </c>
      <c r="C1603">
        <v>530927</v>
      </c>
      <c r="D1603" t="s">
        <v>568</v>
      </c>
      <c r="E1603" t="s">
        <v>2901</v>
      </c>
    </row>
    <row r="1604" spans="2:5">
      <c r="B1604" t="s">
        <v>2944</v>
      </c>
      <c r="C1604">
        <v>524080</v>
      </c>
      <c r="D1604" t="s">
        <v>568</v>
      </c>
      <c r="E1604" t="s">
        <v>616</v>
      </c>
    </row>
    <row r="1605" spans="2:5">
      <c r="B1605" t="s">
        <v>2945</v>
      </c>
      <c r="C1605">
        <v>780014</v>
      </c>
      <c r="D1605" t="s">
        <v>568</v>
      </c>
      <c r="E1605" t="s">
        <v>659</v>
      </c>
    </row>
    <row r="1606" spans="2:5">
      <c r="B1606" t="s">
        <v>2946</v>
      </c>
      <c r="C1606">
        <v>531387</v>
      </c>
      <c r="D1606" t="s">
        <v>568</v>
      </c>
      <c r="E1606" t="s">
        <v>585</v>
      </c>
    </row>
    <row r="1607" spans="2:5">
      <c r="B1607" t="s">
        <v>2947</v>
      </c>
      <c r="C1607">
        <v>509073</v>
      </c>
      <c r="D1607" t="s">
        <v>2948</v>
      </c>
      <c r="E1607" t="s">
        <v>2949</v>
      </c>
    </row>
    <row r="1608" spans="2:5">
      <c r="B1608" t="s">
        <v>2950</v>
      </c>
      <c r="C1608">
        <v>533162</v>
      </c>
      <c r="D1608" t="s">
        <v>2951</v>
      </c>
      <c r="E1608" t="s">
        <v>1307</v>
      </c>
    </row>
    <row r="1609" spans="2:5">
      <c r="B1609" t="s">
        <v>2952</v>
      </c>
      <c r="C1609">
        <v>531531</v>
      </c>
      <c r="D1609" t="s">
        <v>2953</v>
      </c>
      <c r="E1609" t="s">
        <v>628</v>
      </c>
    </row>
    <row r="1610" spans="2:5">
      <c r="B1610" t="s">
        <v>2954</v>
      </c>
      <c r="C1610">
        <v>517354</v>
      </c>
      <c r="D1610" t="s">
        <v>2955</v>
      </c>
      <c r="E1610" t="s">
        <v>866</v>
      </c>
    </row>
    <row r="1611" spans="2:5">
      <c r="B1611" t="s">
        <v>2956</v>
      </c>
      <c r="C1611">
        <v>517354</v>
      </c>
      <c r="D1611" t="s">
        <v>2955</v>
      </c>
      <c r="E1611" t="s">
        <v>866</v>
      </c>
    </row>
    <row r="1612" spans="2:5">
      <c r="B1612" t="s">
        <v>2957</v>
      </c>
      <c r="C1612">
        <v>539176</v>
      </c>
      <c r="D1612" t="s">
        <v>568</v>
      </c>
      <c r="E1612" t="s">
        <v>576</v>
      </c>
    </row>
    <row r="1613" spans="2:5">
      <c r="B1613" t="s">
        <v>2958</v>
      </c>
      <c r="C1613">
        <v>508486</v>
      </c>
      <c r="D1613" t="s">
        <v>568</v>
      </c>
      <c r="E1613" t="s">
        <v>1614</v>
      </c>
    </row>
    <row r="1614" spans="2:5">
      <c r="B1614" t="s">
        <v>2959</v>
      </c>
      <c r="C1614">
        <v>532467</v>
      </c>
      <c r="D1614" t="s">
        <v>568</v>
      </c>
      <c r="E1614" t="s">
        <v>571</v>
      </c>
    </row>
    <row r="1615" spans="2:5">
      <c r="B1615" t="s">
        <v>2960</v>
      </c>
      <c r="C1615">
        <v>532334</v>
      </c>
      <c r="D1615" t="s">
        <v>568</v>
      </c>
      <c r="E1615" t="s">
        <v>654</v>
      </c>
    </row>
    <row r="1616" spans="2:5">
      <c r="B1616" t="s">
        <v>2961</v>
      </c>
      <c r="C1616">
        <v>508956</v>
      </c>
      <c r="D1616" t="s">
        <v>568</v>
      </c>
      <c r="E1616" t="s">
        <v>585</v>
      </c>
    </row>
    <row r="1617" spans="2:5">
      <c r="B1617" t="s">
        <v>2962</v>
      </c>
      <c r="C1617">
        <v>532333</v>
      </c>
      <c r="D1617" t="s">
        <v>568</v>
      </c>
      <c r="E1617" t="s">
        <v>551</v>
      </c>
    </row>
    <row r="1618" spans="2:5">
      <c r="B1618" t="s">
        <v>2963</v>
      </c>
      <c r="C1618">
        <v>532216</v>
      </c>
      <c r="D1618" t="s">
        <v>2964</v>
      </c>
      <c r="E1618" t="s">
        <v>585</v>
      </c>
    </row>
    <row r="1619" spans="2:5">
      <c r="B1619" t="s">
        <v>2965</v>
      </c>
      <c r="C1619">
        <v>517271</v>
      </c>
      <c r="D1619" t="s">
        <v>2966</v>
      </c>
      <c r="E1619" t="s">
        <v>866</v>
      </c>
    </row>
    <row r="1620" spans="2:5">
      <c r="B1620" t="s">
        <v>2967</v>
      </c>
      <c r="C1620">
        <v>539224</v>
      </c>
      <c r="D1620" t="s">
        <v>568</v>
      </c>
      <c r="E1620" t="s">
        <v>557</v>
      </c>
    </row>
    <row r="1621" spans="2:5">
      <c r="B1621" t="s">
        <v>2968</v>
      </c>
      <c r="C1621">
        <v>500179</v>
      </c>
      <c r="D1621" t="s">
        <v>2969</v>
      </c>
      <c r="E1621" t="s">
        <v>893</v>
      </c>
    </row>
    <row r="1622" spans="2:5">
      <c r="B1622" t="s">
        <v>2970</v>
      </c>
      <c r="C1622">
        <v>532281</v>
      </c>
      <c r="D1622" t="s">
        <v>2971</v>
      </c>
      <c r="E1622" t="s">
        <v>554</v>
      </c>
    </row>
    <row r="1623" spans="2:5">
      <c r="B1623" t="s">
        <v>2972</v>
      </c>
      <c r="C1623">
        <v>541729</v>
      </c>
      <c r="D1623" t="s">
        <v>2973</v>
      </c>
      <c r="E1623" t="s">
        <v>2974</v>
      </c>
    </row>
    <row r="1624" spans="2:5">
      <c r="B1624" t="s">
        <v>2975</v>
      </c>
      <c r="C1624">
        <v>500180</v>
      </c>
      <c r="D1624" t="s">
        <v>2976</v>
      </c>
      <c r="E1624" t="s">
        <v>886</v>
      </c>
    </row>
    <row r="1625" spans="2:5">
      <c r="B1625" t="s">
        <v>2977</v>
      </c>
      <c r="C1625">
        <v>533230</v>
      </c>
      <c r="D1625" t="s">
        <v>2978</v>
      </c>
      <c r="E1625" t="s">
        <v>551</v>
      </c>
    </row>
    <row r="1626" spans="2:5">
      <c r="B1626" t="s">
        <v>2979</v>
      </c>
      <c r="C1626">
        <v>540777</v>
      </c>
      <c r="D1626" t="s">
        <v>2980</v>
      </c>
      <c r="E1626" t="s">
        <v>2981</v>
      </c>
    </row>
    <row r="1627" spans="2:5">
      <c r="B1627" t="s">
        <v>2982</v>
      </c>
      <c r="C1627">
        <v>539787</v>
      </c>
      <c r="D1627" t="s">
        <v>2983</v>
      </c>
      <c r="E1627" t="s">
        <v>1038</v>
      </c>
    </row>
    <row r="1628" spans="2:5">
      <c r="B1628" t="s">
        <v>2984</v>
      </c>
      <c r="C1628">
        <v>503689</v>
      </c>
      <c r="D1628" t="s">
        <v>568</v>
      </c>
      <c r="E1628" t="s">
        <v>989</v>
      </c>
    </row>
    <row r="1629" spans="2:5">
      <c r="B1629" t="s">
        <v>2985</v>
      </c>
      <c r="C1629" t="s">
        <v>568</v>
      </c>
      <c r="D1629" t="s">
        <v>2986</v>
      </c>
      <c r="E1629" t="s">
        <v>579</v>
      </c>
    </row>
    <row r="1630" spans="2:5">
      <c r="B1630" t="s">
        <v>2987</v>
      </c>
      <c r="C1630">
        <v>526967</v>
      </c>
      <c r="D1630" t="s">
        <v>568</v>
      </c>
      <c r="E1630" t="s">
        <v>600</v>
      </c>
    </row>
    <row r="1631" spans="2:5">
      <c r="B1631" t="s">
        <v>2988</v>
      </c>
      <c r="C1631">
        <v>509631</v>
      </c>
      <c r="D1631" t="s">
        <v>2989</v>
      </c>
      <c r="E1631" t="s">
        <v>753</v>
      </c>
    </row>
    <row r="1632" spans="2:5">
      <c r="B1632" t="s">
        <v>2990</v>
      </c>
      <c r="C1632">
        <v>500292</v>
      </c>
      <c r="D1632" t="s">
        <v>2991</v>
      </c>
      <c r="E1632" t="s">
        <v>581</v>
      </c>
    </row>
    <row r="1633" spans="2:5">
      <c r="B1633" t="s">
        <v>2992</v>
      </c>
      <c r="C1633">
        <v>500292</v>
      </c>
      <c r="D1633" t="s">
        <v>2991</v>
      </c>
      <c r="E1633" t="s">
        <v>581</v>
      </c>
    </row>
    <row r="1634" spans="2:5">
      <c r="B1634" t="s">
        <v>2993</v>
      </c>
      <c r="C1634">
        <v>539174</v>
      </c>
      <c r="D1634" t="s">
        <v>2994</v>
      </c>
      <c r="E1634" t="s">
        <v>585</v>
      </c>
    </row>
    <row r="1635" spans="2:5">
      <c r="B1635" t="s">
        <v>2995</v>
      </c>
      <c r="C1635">
        <v>505520</v>
      </c>
      <c r="D1635" t="s">
        <v>568</v>
      </c>
      <c r="E1635" t="s">
        <v>989</v>
      </c>
    </row>
    <row r="1636" spans="2:5">
      <c r="B1636" t="s">
        <v>2996</v>
      </c>
      <c r="C1636">
        <v>531178</v>
      </c>
      <c r="D1636" t="s">
        <v>568</v>
      </c>
      <c r="E1636" t="s">
        <v>590</v>
      </c>
    </row>
    <row r="1637" spans="2:5">
      <c r="B1637" t="s">
        <v>2997</v>
      </c>
      <c r="C1637">
        <v>524590</v>
      </c>
      <c r="D1637" t="s">
        <v>568</v>
      </c>
      <c r="E1637" t="s">
        <v>590</v>
      </c>
    </row>
    <row r="1638" spans="2:5">
      <c r="B1638" t="s">
        <v>2998</v>
      </c>
      <c r="C1638">
        <v>505720</v>
      </c>
      <c r="D1638" t="s">
        <v>2999</v>
      </c>
      <c r="E1638" t="s">
        <v>576</v>
      </c>
    </row>
    <row r="1639" spans="2:5">
      <c r="B1639" t="s">
        <v>3000</v>
      </c>
      <c r="C1639">
        <v>519552</v>
      </c>
      <c r="D1639" t="s">
        <v>3001</v>
      </c>
      <c r="E1639" t="s">
        <v>628</v>
      </c>
    </row>
    <row r="1640" spans="2:5">
      <c r="B1640" t="s">
        <v>3002</v>
      </c>
      <c r="C1640">
        <v>500182</v>
      </c>
      <c r="D1640" t="s">
        <v>3003</v>
      </c>
      <c r="E1640" t="s">
        <v>1226</v>
      </c>
    </row>
    <row r="1641" spans="2:5">
      <c r="B1641" t="s">
        <v>3004</v>
      </c>
      <c r="C1641">
        <v>524669</v>
      </c>
      <c r="D1641" t="s">
        <v>3005</v>
      </c>
      <c r="E1641" t="s">
        <v>606</v>
      </c>
    </row>
    <row r="1642" spans="2:5">
      <c r="B1642" t="s">
        <v>3006</v>
      </c>
      <c r="C1642">
        <v>534328</v>
      </c>
      <c r="D1642" t="s">
        <v>3007</v>
      </c>
      <c r="E1642" t="s">
        <v>590</v>
      </c>
    </row>
    <row r="1643" spans="2:5">
      <c r="B1643" t="s">
        <v>3008</v>
      </c>
      <c r="C1643">
        <v>532129</v>
      </c>
      <c r="D1643" t="s">
        <v>3009</v>
      </c>
      <c r="E1643" t="s">
        <v>554</v>
      </c>
    </row>
    <row r="1644" spans="2:5">
      <c r="B1644" t="s">
        <v>3010</v>
      </c>
      <c r="C1644">
        <v>504176</v>
      </c>
      <c r="D1644" t="s">
        <v>568</v>
      </c>
      <c r="E1644" t="s">
        <v>1114</v>
      </c>
    </row>
    <row r="1645" spans="2:5">
      <c r="B1645" t="s">
        <v>3011</v>
      </c>
      <c r="C1645">
        <v>504176</v>
      </c>
      <c r="D1645" t="s">
        <v>568</v>
      </c>
      <c r="E1645" t="s">
        <v>1114</v>
      </c>
    </row>
    <row r="1646" spans="2:5">
      <c r="B1646" t="s">
        <v>3012</v>
      </c>
      <c r="C1646">
        <v>517080</v>
      </c>
      <c r="D1646" t="s">
        <v>3013</v>
      </c>
      <c r="E1646" t="s">
        <v>966</v>
      </c>
    </row>
    <row r="1647" spans="2:5">
      <c r="B1647" t="s">
        <v>3014</v>
      </c>
      <c r="C1647">
        <v>531301</v>
      </c>
      <c r="D1647" t="s">
        <v>568</v>
      </c>
      <c r="E1647" t="s">
        <v>583</v>
      </c>
    </row>
    <row r="1648" spans="2:5">
      <c r="B1648" t="s">
        <v>3015</v>
      </c>
      <c r="C1648">
        <v>524735</v>
      </c>
      <c r="D1648" t="s">
        <v>3016</v>
      </c>
      <c r="E1648" t="s">
        <v>606</v>
      </c>
    </row>
    <row r="1649" spans="2:5">
      <c r="B1649" t="s">
        <v>3017</v>
      </c>
      <c r="C1649">
        <v>542332</v>
      </c>
      <c r="D1649" t="s">
        <v>3018</v>
      </c>
      <c r="E1649" t="s">
        <v>551</v>
      </c>
    </row>
    <row r="1650" spans="2:5">
      <c r="B1650" t="s">
        <v>3019</v>
      </c>
      <c r="C1650">
        <v>509675</v>
      </c>
      <c r="D1650" t="s">
        <v>3020</v>
      </c>
      <c r="E1650" t="s">
        <v>581</v>
      </c>
    </row>
    <row r="1651" spans="2:5">
      <c r="B1651" t="s">
        <v>3021</v>
      </c>
      <c r="C1651">
        <v>532847</v>
      </c>
      <c r="D1651" t="s">
        <v>3022</v>
      </c>
      <c r="E1651" t="s">
        <v>1488</v>
      </c>
    </row>
    <row r="1652" spans="2:5">
      <c r="B1652" t="s">
        <v>3023</v>
      </c>
      <c r="C1652">
        <v>505712</v>
      </c>
      <c r="D1652" t="s">
        <v>568</v>
      </c>
      <c r="E1652" t="s">
        <v>923</v>
      </c>
    </row>
    <row r="1653" spans="2:5">
      <c r="B1653" t="s">
        <v>3024</v>
      </c>
      <c r="C1653">
        <v>514010</v>
      </c>
      <c r="D1653" t="s">
        <v>568</v>
      </c>
      <c r="E1653" t="s">
        <v>583</v>
      </c>
    </row>
    <row r="1654" spans="2:5">
      <c r="B1654" t="s">
        <v>3025</v>
      </c>
      <c r="C1654">
        <v>500183</v>
      </c>
      <c r="D1654" t="s">
        <v>3026</v>
      </c>
      <c r="E1654" t="s">
        <v>838</v>
      </c>
    </row>
    <row r="1655" spans="2:5">
      <c r="B1655" t="s">
        <v>3027</v>
      </c>
      <c r="C1655">
        <v>500184</v>
      </c>
      <c r="D1655" t="s">
        <v>3028</v>
      </c>
      <c r="E1655" t="s">
        <v>728</v>
      </c>
    </row>
    <row r="1656" spans="2:5">
      <c r="B1656" t="s">
        <v>3029</v>
      </c>
      <c r="C1656">
        <v>526899</v>
      </c>
      <c r="D1656" t="s">
        <v>568</v>
      </c>
      <c r="E1656" t="s">
        <v>766</v>
      </c>
    </row>
    <row r="1657" spans="2:5">
      <c r="B1657" t="s">
        <v>3030</v>
      </c>
      <c r="C1657">
        <v>513723</v>
      </c>
      <c r="D1657" t="s">
        <v>568</v>
      </c>
      <c r="E1657" t="s">
        <v>1096</v>
      </c>
    </row>
    <row r="1658" spans="2:5">
      <c r="B1658" t="s">
        <v>3031</v>
      </c>
      <c r="C1658">
        <v>511169</v>
      </c>
      <c r="D1658" t="s">
        <v>568</v>
      </c>
      <c r="E1658" t="s">
        <v>585</v>
      </c>
    </row>
    <row r="1659" spans="2:5">
      <c r="B1659" t="s">
        <v>3032</v>
      </c>
      <c r="C1659">
        <v>514043</v>
      </c>
      <c r="D1659" t="s">
        <v>3033</v>
      </c>
      <c r="E1659" t="s">
        <v>583</v>
      </c>
    </row>
    <row r="1660" spans="2:5">
      <c r="B1660" t="s">
        <v>3034</v>
      </c>
      <c r="C1660">
        <v>531979</v>
      </c>
      <c r="D1660" t="s">
        <v>568</v>
      </c>
      <c r="E1660" t="s">
        <v>873</v>
      </c>
    </row>
    <row r="1661" spans="2:5">
      <c r="B1661" t="s">
        <v>3035</v>
      </c>
      <c r="C1661">
        <v>538652</v>
      </c>
      <c r="D1661" t="s">
        <v>568</v>
      </c>
      <c r="E1661" t="s">
        <v>590</v>
      </c>
    </row>
    <row r="1662" spans="2:5">
      <c r="B1662" t="s">
        <v>3036</v>
      </c>
      <c r="C1662">
        <v>504036</v>
      </c>
      <c r="D1662" t="s">
        <v>3037</v>
      </c>
      <c r="E1662" t="s">
        <v>1110</v>
      </c>
    </row>
    <row r="1663" spans="2:5">
      <c r="B1663" t="s">
        <v>3038</v>
      </c>
      <c r="C1663">
        <v>539114</v>
      </c>
      <c r="D1663" t="s">
        <v>568</v>
      </c>
      <c r="E1663" t="s">
        <v>585</v>
      </c>
    </row>
    <row r="1664" spans="2:5">
      <c r="B1664" t="s">
        <v>3039</v>
      </c>
      <c r="C1664">
        <v>503881</v>
      </c>
      <c r="D1664" t="s">
        <v>3040</v>
      </c>
      <c r="E1664" t="s">
        <v>583</v>
      </c>
    </row>
    <row r="1665" spans="2:5">
      <c r="B1665" t="s">
        <v>3041</v>
      </c>
      <c r="C1665">
        <v>500440</v>
      </c>
      <c r="D1665" t="s">
        <v>3042</v>
      </c>
      <c r="E1665" t="s">
        <v>873</v>
      </c>
    </row>
    <row r="1666" spans="2:5">
      <c r="B1666" t="s">
        <v>3043</v>
      </c>
      <c r="C1666" t="s">
        <v>568</v>
      </c>
      <c r="D1666" t="s">
        <v>3044</v>
      </c>
      <c r="E1666" t="s">
        <v>579</v>
      </c>
    </row>
    <row r="1667" spans="2:5">
      <c r="B1667" t="s">
        <v>3045</v>
      </c>
      <c r="C1667">
        <v>509895</v>
      </c>
      <c r="D1667" t="s">
        <v>568</v>
      </c>
      <c r="E1667" t="s">
        <v>583</v>
      </c>
    </row>
    <row r="1668" spans="2:5">
      <c r="B1668" t="s">
        <v>3046</v>
      </c>
      <c r="C1668">
        <v>532859</v>
      </c>
      <c r="D1668" t="s">
        <v>3047</v>
      </c>
      <c r="E1668" t="s">
        <v>898</v>
      </c>
    </row>
    <row r="1669" spans="2:5">
      <c r="B1669" t="s">
        <v>3048</v>
      </c>
      <c r="C1669">
        <v>500189</v>
      </c>
      <c r="D1669" t="s">
        <v>3049</v>
      </c>
      <c r="E1669" t="s">
        <v>1307</v>
      </c>
    </row>
    <row r="1670" spans="2:5">
      <c r="B1670" t="s">
        <v>3050</v>
      </c>
      <c r="C1670">
        <v>514428</v>
      </c>
      <c r="D1670" t="s">
        <v>568</v>
      </c>
      <c r="E1670" t="s">
        <v>688</v>
      </c>
    </row>
    <row r="1671" spans="2:5">
      <c r="B1671" t="s">
        <v>3051</v>
      </c>
      <c r="C1671">
        <v>541154</v>
      </c>
      <c r="D1671" t="s">
        <v>3052</v>
      </c>
      <c r="E1671" t="s">
        <v>3053</v>
      </c>
    </row>
    <row r="1672" spans="2:5">
      <c r="B1672" t="s">
        <v>3054</v>
      </c>
      <c r="C1672">
        <v>531918</v>
      </c>
      <c r="D1672" t="s">
        <v>568</v>
      </c>
      <c r="E1672" t="s">
        <v>590</v>
      </c>
    </row>
    <row r="1673" spans="2:5">
      <c r="B1673" t="s">
        <v>3055</v>
      </c>
      <c r="C1673">
        <v>532041</v>
      </c>
      <c r="D1673" t="s">
        <v>3056</v>
      </c>
      <c r="E1673" t="s">
        <v>661</v>
      </c>
    </row>
    <row r="1674" spans="2:5">
      <c r="B1674" t="s">
        <v>3057</v>
      </c>
      <c r="C1674">
        <v>509635</v>
      </c>
      <c r="D1674" t="s">
        <v>3058</v>
      </c>
      <c r="E1674" t="s">
        <v>923</v>
      </c>
    </row>
    <row r="1675" spans="2:5">
      <c r="B1675" t="s">
        <v>3059</v>
      </c>
      <c r="C1675">
        <v>500185</v>
      </c>
      <c r="D1675" t="s">
        <v>3060</v>
      </c>
      <c r="E1675" t="s">
        <v>966</v>
      </c>
    </row>
    <row r="1676" spans="2:5">
      <c r="B1676" t="s">
        <v>3061</v>
      </c>
      <c r="C1676">
        <v>513599</v>
      </c>
      <c r="D1676" t="s">
        <v>3062</v>
      </c>
      <c r="E1676" t="s">
        <v>642</v>
      </c>
    </row>
    <row r="1677" spans="2:5">
      <c r="B1677" t="s">
        <v>3063</v>
      </c>
      <c r="C1677">
        <v>505725</v>
      </c>
      <c r="D1677" t="s">
        <v>3064</v>
      </c>
      <c r="E1677" t="s">
        <v>753</v>
      </c>
    </row>
    <row r="1678" spans="2:5">
      <c r="B1678" t="s">
        <v>3065</v>
      </c>
      <c r="C1678">
        <v>524013</v>
      </c>
      <c r="D1678" t="s">
        <v>568</v>
      </c>
      <c r="E1678" t="s">
        <v>945</v>
      </c>
    </row>
    <row r="1679" spans="2:5">
      <c r="B1679" t="s">
        <v>3066</v>
      </c>
      <c r="C1679">
        <v>519126</v>
      </c>
      <c r="D1679" t="s">
        <v>568</v>
      </c>
      <c r="E1679" t="s">
        <v>628</v>
      </c>
    </row>
    <row r="1680" spans="2:5">
      <c r="B1680" t="s">
        <v>3067</v>
      </c>
      <c r="C1680">
        <v>505893</v>
      </c>
      <c r="D1680" t="s">
        <v>568</v>
      </c>
      <c r="E1680" t="s">
        <v>923</v>
      </c>
    </row>
    <row r="1681" spans="2:5">
      <c r="B1681" t="s">
        <v>3068</v>
      </c>
      <c r="C1681">
        <v>509650</v>
      </c>
      <c r="D1681" t="s">
        <v>568</v>
      </c>
      <c r="E1681" t="s">
        <v>626</v>
      </c>
    </row>
    <row r="1682" spans="2:5">
      <c r="B1682" t="s">
        <v>3069</v>
      </c>
      <c r="C1682">
        <v>533217</v>
      </c>
      <c r="D1682" t="s">
        <v>3070</v>
      </c>
      <c r="E1682" t="s">
        <v>1092</v>
      </c>
    </row>
    <row r="1683" spans="2:5">
      <c r="B1683" t="s">
        <v>3071</v>
      </c>
      <c r="C1683">
        <v>500500</v>
      </c>
      <c r="D1683" t="s">
        <v>3072</v>
      </c>
      <c r="E1683" t="s">
        <v>2498</v>
      </c>
    </row>
    <row r="1684" spans="2:5">
      <c r="B1684" t="s">
        <v>3073</v>
      </c>
      <c r="C1684">
        <v>500186</v>
      </c>
      <c r="D1684" t="s">
        <v>3074</v>
      </c>
      <c r="E1684" t="s">
        <v>631</v>
      </c>
    </row>
    <row r="1685" spans="2:5">
      <c r="B1685" t="s">
        <v>3075</v>
      </c>
      <c r="C1685">
        <v>500449</v>
      </c>
      <c r="D1685" t="s">
        <v>568</v>
      </c>
      <c r="E1685" t="s">
        <v>616</v>
      </c>
    </row>
    <row r="1686" spans="2:5">
      <c r="B1686" t="s">
        <v>3076</v>
      </c>
      <c r="C1686">
        <v>500104</v>
      </c>
      <c r="D1686" t="s">
        <v>3077</v>
      </c>
      <c r="E1686" t="s">
        <v>1497</v>
      </c>
    </row>
    <row r="1687" spans="2:5">
      <c r="B1687" t="s">
        <v>3078</v>
      </c>
      <c r="C1687">
        <v>530315</v>
      </c>
      <c r="D1687" t="s">
        <v>568</v>
      </c>
      <c r="E1687" t="s">
        <v>763</v>
      </c>
    </row>
    <row r="1688" spans="2:5">
      <c r="B1688" t="s">
        <v>3079</v>
      </c>
      <c r="C1688">
        <v>500696</v>
      </c>
      <c r="D1688" t="s">
        <v>3080</v>
      </c>
      <c r="E1688" t="s">
        <v>750</v>
      </c>
    </row>
    <row r="1689" spans="2:5">
      <c r="B1689" t="s">
        <v>3081</v>
      </c>
      <c r="C1689">
        <v>504713</v>
      </c>
      <c r="D1689" t="s">
        <v>568</v>
      </c>
      <c r="E1689" t="s">
        <v>1488</v>
      </c>
    </row>
    <row r="1690" spans="2:5">
      <c r="B1690" t="s">
        <v>3082</v>
      </c>
      <c r="C1690">
        <v>500188</v>
      </c>
      <c r="D1690" t="s">
        <v>3083</v>
      </c>
      <c r="E1690" t="s">
        <v>3084</v>
      </c>
    </row>
    <row r="1691" spans="2:5">
      <c r="B1691" t="s">
        <v>3085</v>
      </c>
      <c r="C1691">
        <v>515145</v>
      </c>
      <c r="D1691" t="s">
        <v>3086</v>
      </c>
      <c r="E1691" t="s">
        <v>763</v>
      </c>
    </row>
    <row r="1692" spans="2:5">
      <c r="B1692" t="s">
        <v>3087</v>
      </c>
      <c r="C1692">
        <v>513039</v>
      </c>
      <c r="D1692" t="s">
        <v>568</v>
      </c>
      <c r="E1692" t="s">
        <v>576</v>
      </c>
    </row>
    <row r="1693" spans="2:5">
      <c r="B1693" t="s">
        <v>3088</v>
      </c>
      <c r="C1693">
        <v>539984</v>
      </c>
      <c r="D1693" t="s">
        <v>568</v>
      </c>
      <c r="E1693" t="s">
        <v>1110</v>
      </c>
    </row>
    <row r="1694" spans="2:5">
      <c r="B1694" t="s">
        <v>3089</v>
      </c>
      <c r="C1694">
        <v>530853</v>
      </c>
      <c r="D1694" t="s">
        <v>568</v>
      </c>
      <c r="E1694" t="s">
        <v>2387</v>
      </c>
    </row>
    <row r="1695" spans="2:5">
      <c r="B1695" t="s">
        <v>3090</v>
      </c>
      <c r="C1695">
        <v>531743</v>
      </c>
      <c r="D1695" t="s">
        <v>568</v>
      </c>
      <c r="E1695" t="s">
        <v>590</v>
      </c>
    </row>
    <row r="1696" spans="2:5">
      <c r="B1696" t="s">
        <v>3091</v>
      </c>
      <c r="C1696">
        <v>590018</v>
      </c>
      <c r="D1696" t="s">
        <v>3092</v>
      </c>
      <c r="E1696" t="s">
        <v>600</v>
      </c>
    </row>
    <row r="1697" spans="2:5">
      <c r="B1697" t="s">
        <v>3093</v>
      </c>
      <c r="C1697">
        <v>521068</v>
      </c>
      <c r="D1697" t="s">
        <v>568</v>
      </c>
      <c r="E1697" t="s">
        <v>583</v>
      </c>
    </row>
    <row r="1698" spans="2:5">
      <c r="B1698" t="s">
        <v>3094</v>
      </c>
      <c r="C1698">
        <v>532359</v>
      </c>
      <c r="D1698" t="s">
        <v>568</v>
      </c>
      <c r="E1698" t="s">
        <v>661</v>
      </c>
    </row>
    <row r="1699" spans="2:5">
      <c r="B1699" t="s">
        <v>3095</v>
      </c>
      <c r="C1699">
        <v>526217</v>
      </c>
      <c r="D1699" t="s">
        <v>3096</v>
      </c>
      <c r="E1699" t="s">
        <v>763</v>
      </c>
    </row>
    <row r="1700" spans="2:5">
      <c r="B1700" t="s">
        <v>3097</v>
      </c>
      <c r="C1700" t="s">
        <v>568</v>
      </c>
      <c r="D1700" t="s">
        <v>3098</v>
      </c>
      <c r="E1700" t="s">
        <v>659</v>
      </c>
    </row>
    <row r="1701" spans="2:5">
      <c r="B1701" t="s">
        <v>3099</v>
      </c>
      <c r="C1701">
        <v>541627</v>
      </c>
      <c r="D1701" t="s">
        <v>3100</v>
      </c>
      <c r="E1701" t="s">
        <v>1937</v>
      </c>
    </row>
    <row r="1702" spans="2:5">
      <c r="B1702" t="s">
        <v>3101</v>
      </c>
      <c r="C1702">
        <v>531661</v>
      </c>
      <c r="D1702" t="s">
        <v>568</v>
      </c>
      <c r="E1702" t="s">
        <v>576</v>
      </c>
    </row>
    <row r="1703" spans="2:5">
      <c r="B1703" t="s">
        <v>3102</v>
      </c>
      <c r="C1703">
        <v>500191</v>
      </c>
      <c r="D1703" t="s">
        <v>3103</v>
      </c>
      <c r="E1703" t="s">
        <v>646</v>
      </c>
    </row>
    <row r="1704" spans="2:5">
      <c r="B1704" t="s">
        <v>3104</v>
      </c>
      <c r="C1704">
        <v>522064</v>
      </c>
      <c r="D1704" t="s">
        <v>3105</v>
      </c>
      <c r="E1704" t="s">
        <v>576</v>
      </c>
    </row>
    <row r="1705" spans="2:5">
      <c r="B1705" t="s">
        <v>3106</v>
      </c>
      <c r="C1705">
        <v>517174</v>
      </c>
      <c r="D1705" t="s">
        <v>3107</v>
      </c>
      <c r="E1705" t="s">
        <v>866</v>
      </c>
    </row>
    <row r="1706" spans="2:5">
      <c r="B1706" t="s">
        <v>3108</v>
      </c>
      <c r="C1706">
        <v>517174</v>
      </c>
      <c r="D1706" t="s">
        <v>3107</v>
      </c>
      <c r="E1706" t="s">
        <v>866</v>
      </c>
    </row>
    <row r="1707" spans="2:5">
      <c r="B1707" t="s">
        <v>3109</v>
      </c>
      <c r="C1707">
        <v>500193</v>
      </c>
      <c r="D1707" t="s">
        <v>3110</v>
      </c>
      <c r="E1707" t="s">
        <v>769</v>
      </c>
    </row>
    <row r="1708" spans="2:5">
      <c r="B1708" t="s">
        <v>3111</v>
      </c>
      <c r="C1708">
        <v>526683</v>
      </c>
      <c r="D1708" t="s">
        <v>3112</v>
      </c>
      <c r="E1708" t="s">
        <v>769</v>
      </c>
    </row>
    <row r="1709" spans="2:5">
      <c r="B1709" t="s">
        <v>3113</v>
      </c>
      <c r="C1709">
        <v>540530</v>
      </c>
      <c r="D1709" t="s">
        <v>3114</v>
      </c>
      <c r="E1709" t="s">
        <v>626</v>
      </c>
    </row>
    <row r="1710" spans="2:5">
      <c r="B1710" t="s">
        <v>3115</v>
      </c>
      <c r="C1710">
        <v>532873</v>
      </c>
      <c r="D1710" t="s">
        <v>3116</v>
      </c>
      <c r="E1710" t="s">
        <v>654</v>
      </c>
    </row>
    <row r="1711" spans="2:5">
      <c r="B1711" t="s">
        <v>3117</v>
      </c>
      <c r="C1711">
        <v>500010</v>
      </c>
      <c r="D1711" t="s">
        <v>3118</v>
      </c>
      <c r="E1711" t="s">
        <v>626</v>
      </c>
    </row>
    <row r="1712" spans="2:5">
      <c r="B1712" t="s">
        <v>3119</v>
      </c>
      <c r="C1712">
        <v>532761</v>
      </c>
      <c r="D1712" t="s">
        <v>3120</v>
      </c>
      <c r="E1712" t="s">
        <v>898</v>
      </c>
    </row>
    <row r="1713" spans="2:5">
      <c r="B1713" t="s">
        <v>3121</v>
      </c>
      <c r="C1713">
        <v>526761</v>
      </c>
      <c r="D1713" t="s">
        <v>568</v>
      </c>
      <c r="E1713" t="s">
        <v>769</v>
      </c>
    </row>
    <row r="1714" spans="2:5">
      <c r="B1714" t="s">
        <v>3122</v>
      </c>
      <c r="C1714">
        <v>535217</v>
      </c>
      <c r="D1714" t="s">
        <v>568</v>
      </c>
      <c r="E1714" t="s">
        <v>766</v>
      </c>
    </row>
    <row r="1715" spans="2:5">
      <c r="B1715" t="s">
        <v>3123</v>
      </c>
      <c r="C1715">
        <v>540136</v>
      </c>
      <c r="D1715" t="s">
        <v>3124</v>
      </c>
      <c r="E1715" t="s">
        <v>611</v>
      </c>
    </row>
    <row r="1716" spans="2:5">
      <c r="B1716" t="s">
        <v>3125</v>
      </c>
      <c r="C1716">
        <v>531724</v>
      </c>
      <c r="D1716" t="s">
        <v>568</v>
      </c>
      <c r="E1716" t="s">
        <v>989</v>
      </c>
    </row>
    <row r="1717" spans="2:5">
      <c r="B1717" t="s">
        <v>3126</v>
      </c>
      <c r="C1717">
        <v>500187</v>
      </c>
      <c r="D1717" t="s">
        <v>3127</v>
      </c>
      <c r="E1717" t="s">
        <v>763</v>
      </c>
    </row>
    <row r="1718" spans="2:5">
      <c r="B1718" t="s">
        <v>3128</v>
      </c>
      <c r="C1718">
        <v>532662</v>
      </c>
      <c r="D1718" t="s">
        <v>3129</v>
      </c>
      <c r="E1718" t="s">
        <v>1092</v>
      </c>
    </row>
    <row r="1719" spans="2:5">
      <c r="B1719" t="s">
        <v>3130</v>
      </c>
      <c r="C1719">
        <v>532799</v>
      </c>
      <c r="D1719" t="s">
        <v>3131</v>
      </c>
      <c r="E1719" t="s">
        <v>654</v>
      </c>
    </row>
    <row r="1720" spans="2:5">
      <c r="B1720" t="s">
        <v>3132</v>
      </c>
      <c r="C1720">
        <v>509820</v>
      </c>
      <c r="D1720" t="s">
        <v>3133</v>
      </c>
      <c r="E1720" t="s">
        <v>763</v>
      </c>
    </row>
    <row r="1721" spans="2:5">
      <c r="B1721" t="s">
        <v>3134</v>
      </c>
      <c r="C1721">
        <v>542592</v>
      </c>
      <c r="D1721" t="s">
        <v>3135</v>
      </c>
      <c r="E1721" t="s">
        <v>673</v>
      </c>
    </row>
    <row r="1722" spans="2:5">
      <c r="B1722" t="s">
        <v>3136</v>
      </c>
      <c r="C1722" t="s">
        <v>568</v>
      </c>
      <c r="D1722" t="s">
        <v>3137</v>
      </c>
      <c r="E1722" t="s">
        <v>579</v>
      </c>
    </row>
    <row r="1723" spans="2:5">
      <c r="B1723" t="s">
        <v>3138</v>
      </c>
      <c r="C1723">
        <v>539724</v>
      </c>
      <c r="D1723" t="s">
        <v>568</v>
      </c>
      <c r="E1723" t="s">
        <v>554</v>
      </c>
    </row>
    <row r="1724" spans="2:5">
      <c r="B1724" t="s">
        <v>3139</v>
      </c>
      <c r="C1724">
        <v>519463</v>
      </c>
      <c r="D1724" t="s">
        <v>568</v>
      </c>
      <c r="E1724" t="s">
        <v>766</v>
      </c>
    </row>
    <row r="1725" spans="2:5">
      <c r="B1725" t="s">
        <v>3140</v>
      </c>
      <c r="C1725" t="s">
        <v>568</v>
      </c>
      <c r="D1725" t="s">
        <v>3141</v>
      </c>
      <c r="E1725" t="s">
        <v>579</v>
      </c>
    </row>
    <row r="1726" spans="2:5">
      <c r="B1726" t="s">
        <v>3142</v>
      </c>
      <c r="C1726">
        <v>532174</v>
      </c>
      <c r="D1726" t="s">
        <v>3143</v>
      </c>
      <c r="E1726" t="s">
        <v>886</v>
      </c>
    </row>
    <row r="1727" spans="2:5">
      <c r="B1727" t="s">
        <v>3144</v>
      </c>
      <c r="C1727">
        <v>540716</v>
      </c>
      <c r="D1727" t="s">
        <v>3145</v>
      </c>
      <c r="E1727" t="s">
        <v>2651</v>
      </c>
    </row>
    <row r="1728" spans="2:5">
      <c r="B1728" t="s">
        <v>3146</v>
      </c>
      <c r="C1728">
        <v>533244</v>
      </c>
      <c r="D1728" t="s">
        <v>3147</v>
      </c>
      <c r="E1728" t="s">
        <v>551</v>
      </c>
    </row>
    <row r="1729" spans="2:5">
      <c r="B1729" t="s">
        <v>3148</v>
      </c>
      <c r="C1729">
        <v>540133</v>
      </c>
      <c r="D1729" t="s">
        <v>3149</v>
      </c>
      <c r="E1729" t="s">
        <v>2981</v>
      </c>
    </row>
    <row r="1730" spans="2:5">
      <c r="B1730" t="s">
        <v>3150</v>
      </c>
      <c r="C1730">
        <v>555555</v>
      </c>
      <c r="D1730" t="s">
        <v>3151</v>
      </c>
      <c r="E1730" t="s">
        <v>551</v>
      </c>
    </row>
    <row r="1731" spans="2:5">
      <c r="B1731" t="s">
        <v>3152</v>
      </c>
      <c r="C1731">
        <v>541179</v>
      </c>
      <c r="D1731" t="s">
        <v>3153</v>
      </c>
      <c r="E1731" t="s">
        <v>551</v>
      </c>
    </row>
    <row r="1732" spans="2:5">
      <c r="B1732" t="s">
        <v>3154</v>
      </c>
      <c r="C1732">
        <v>532835</v>
      </c>
      <c r="D1732" t="s">
        <v>3155</v>
      </c>
      <c r="E1732" t="s">
        <v>551</v>
      </c>
    </row>
    <row r="1733" spans="2:5">
      <c r="B1733" t="s">
        <v>3156</v>
      </c>
      <c r="C1733">
        <v>531524</v>
      </c>
      <c r="D1733" t="s">
        <v>3157</v>
      </c>
      <c r="E1733" t="s">
        <v>866</v>
      </c>
    </row>
    <row r="1734" spans="2:5">
      <c r="B1734" t="s">
        <v>3158</v>
      </c>
      <c r="C1734">
        <v>531524</v>
      </c>
      <c r="D1734" t="s">
        <v>3157</v>
      </c>
      <c r="E1734" t="s">
        <v>866</v>
      </c>
    </row>
    <row r="1735" spans="2:5">
      <c r="B1735" t="s">
        <v>3159</v>
      </c>
      <c r="C1735">
        <v>500116</v>
      </c>
      <c r="D1735" t="s">
        <v>3160</v>
      </c>
      <c r="E1735" t="s">
        <v>886</v>
      </c>
    </row>
    <row r="1736" spans="2:5">
      <c r="B1736" t="s">
        <v>3161</v>
      </c>
      <c r="C1736">
        <v>539437</v>
      </c>
      <c r="D1736" t="s">
        <v>3162</v>
      </c>
      <c r="E1736" t="s">
        <v>886</v>
      </c>
    </row>
    <row r="1737" spans="2:5">
      <c r="B1737" t="s">
        <v>3163</v>
      </c>
      <c r="C1737" t="s">
        <v>568</v>
      </c>
      <c r="D1737" t="s">
        <v>3164</v>
      </c>
      <c r="E1737" t="s">
        <v>886</v>
      </c>
    </row>
    <row r="1738" spans="2:5">
      <c r="B1738" t="s">
        <v>3165</v>
      </c>
      <c r="C1738">
        <v>532659</v>
      </c>
      <c r="D1738" t="s">
        <v>3166</v>
      </c>
      <c r="E1738" t="s">
        <v>585</v>
      </c>
    </row>
    <row r="1739" spans="2:5">
      <c r="B1739" t="s">
        <v>3167</v>
      </c>
      <c r="C1739">
        <v>507438</v>
      </c>
      <c r="D1739" t="s">
        <v>3168</v>
      </c>
      <c r="E1739" t="s">
        <v>1200</v>
      </c>
    </row>
    <row r="1740" spans="2:5">
      <c r="B1740" t="s">
        <v>3169</v>
      </c>
      <c r="C1740">
        <v>505726</v>
      </c>
      <c r="D1740" t="s">
        <v>3170</v>
      </c>
      <c r="E1740" t="s">
        <v>1333</v>
      </c>
    </row>
    <row r="1741" spans="2:5">
      <c r="B1741" t="s">
        <v>3171</v>
      </c>
      <c r="C1741">
        <v>500106</v>
      </c>
      <c r="D1741" t="s">
        <v>3172</v>
      </c>
      <c r="E1741" t="s">
        <v>2901</v>
      </c>
    </row>
    <row r="1742" spans="2:5">
      <c r="B1742" t="s">
        <v>3173</v>
      </c>
      <c r="C1742">
        <v>540774</v>
      </c>
      <c r="D1742" t="s">
        <v>3174</v>
      </c>
      <c r="E1742" t="s">
        <v>753</v>
      </c>
    </row>
    <row r="1743" spans="2:5">
      <c r="B1743" t="s">
        <v>3175</v>
      </c>
      <c r="C1743">
        <v>540377</v>
      </c>
      <c r="D1743" t="s">
        <v>568</v>
      </c>
      <c r="E1743" t="s">
        <v>590</v>
      </c>
    </row>
    <row r="1744" spans="2:5">
      <c r="B1744" t="s">
        <v>3176</v>
      </c>
      <c r="C1744">
        <v>522289</v>
      </c>
      <c r="D1744" t="s">
        <v>568</v>
      </c>
      <c r="E1744" t="s">
        <v>590</v>
      </c>
    </row>
    <row r="1745" spans="2:5">
      <c r="B1745" t="s">
        <v>3177</v>
      </c>
      <c r="C1745">
        <v>500199</v>
      </c>
      <c r="D1745" t="s">
        <v>3178</v>
      </c>
      <c r="E1745" t="s">
        <v>616</v>
      </c>
    </row>
    <row r="1746" spans="2:5">
      <c r="B1746" t="s">
        <v>3179</v>
      </c>
      <c r="C1746">
        <v>517380</v>
      </c>
      <c r="D1746" t="s">
        <v>3180</v>
      </c>
      <c r="E1746" t="s">
        <v>923</v>
      </c>
    </row>
    <row r="1747" spans="2:5">
      <c r="B1747" t="s">
        <v>3181</v>
      </c>
      <c r="C1747">
        <v>517380</v>
      </c>
      <c r="D1747" t="s">
        <v>3180</v>
      </c>
      <c r="E1747" t="s">
        <v>923</v>
      </c>
    </row>
    <row r="1748" spans="2:5">
      <c r="B1748" t="s">
        <v>3182</v>
      </c>
      <c r="C1748">
        <v>539449</v>
      </c>
      <c r="D1748" t="s">
        <v>568</v>
      </c>
      <c r="E1748" t="s">
        <v>590</v>
      </c>
    </row>
    <row r="1749" spans="2:5">
      <c r="B1749" t="s">
        <v>3183</v>
      </c>
      <c r="C1749">
        <v>532636</v>
      </c>
      <c r="D1749" t="s">
        <v>3184</v>
      </c>
      <c r="E1749" t="s">
        <v>551</v>
      </c>
    </row>
    <row r="1750" spans="2:5">
      <c r="B1750" t="s">
        <v>3185</v>
      </c>
      <c r="C1750">
        <v>531968</v>
      </c>
      <c r="D1750" t="s">
        <v>3186</v>
      </c>
      <c r="E1750" t="s">
        <v>654</v>
      </c>
    </row>
    <row r="1751" spans="2:5">
      <c r="B1751" t="s">
        <v>3187</v>
      </c>
      <c r="C1751">
        <v>514238</v>
      </c>
      <c r="D1751" t="s">
        <v>568</v>
      </c>
      <c r="E1751" t="s">
        <v>551</v>
      </c>
    </row>
    <row r="1752" spans="2:5">
      <c r="B1752" t="s">
        <v>3188</v>
      </c>
      <c r="C1752">
        <v>532414</v>
      </c>
      <c r="D1752" t="s">
        <v>568</v>
      </c>
      <c r="E1752" t="s">
        <v>661</v>
      </c>
    </row>
    <row r="1753" spans="2:5">
      <c r="B1753" t="s">
        <v>3189</v>
      </c>
      <c r="C1753">
        <v>532907</v>
      </c>
      <c r="D1753" t="s">
        <v>3190</v>
      </c>
      <c r="E1753" t="s">
        <v>966</v>
      </c>
    </row>
    <row r="1754" spans="2:5">
      <c r="B1754" t="s">
        <v>3191</v>
      </c>
      <c r="C1754">
        <v>511208</v>
      </c>
      <c r="D1754" t="s">
        <v>3192</v>
      </c>
      <c r="E1754" t="s">
        <v>2974</v>
      </c>
    </row>
    <row r="1755" spans="2:5">
      <c r="B1755" t="s">
        <v>3193</v>
      </c>
      <c r="C1755">
        <v>533177</v>
      </c>
      <c r="D1755" t="s">
        <v>3194</v>
      </c>
      <c r="E1755" t="s">
        <v>1163</v>
      </c>
    </row>
    <row r="1756" spans="2:5">
      <c r="B1756" t="s">
        <v>3195</v>
      </c>
      <c r="C1756">
        <v>511628</v>
      </c>
      <c r="D1756" t="s">
        <v>568</v>
      </c>
      <c r="E1756" t="s">
        <v>585</v>
      </c>
    </row>
    <row r="1757" spans="2:5">
      <c r="B1757" t="s">
        <v>3196</v>
      </c>
      <c r="C1757">
        <v>505539</v>
      </c>
      <c r="D1757" t="s">
        <v>568</v>
      </c>
      <c r="E1757" t="s">
        <v>989</v>
      </c>
    </row>
    <row r="1758" spans="2:5">
      <c r="B1758" t="s">
        <v>3197</v>
      </c>
      <c r="C1758">
        <v>513295</v>
      </c>
      <c r="D1758" t="s">
        <v>568</v>
      </c>
      <c r="E1758" t="s">
        <v>600</v>
      </c>
    </row>
    <row r="1759" spans="2:5">
      <c r="B1759" t="s">
        <v>3198</v>
      </c>
      <c r="C1759">
        <v>517571</v>
      </c>
      <c r="D1759" t="s">
        <v>3199</v>
      </c>
      <c r="E1759" t="s">
        <v>611</v>
      </c>
    </row>
    <row r="1760" spans="2:5">
      <c r="B1760" t="s">
        <v>3200</v>
      </c>
      <c r="C1760">
        <v>532614</v>
      </c>
      <c r="D1760" t="s">
        <v>3201</v>
      </c>
      <c r="E1760" t="s">
        <v>600</v>
      </c>
    </row>
    <row r="1761" spans="2:5">
      <c r="B1761" t="s">
        <v>3202</v>
      </c>
      <c r="C1761">
        <v>531129</v>
      </c>
      <c r="D1761" t="s">
        <v>568</v>
      </c>
      <c r="E1761" t="s">
        <v>1096</v>
      </c>
    </row>
    <row r="1762" spans="2:5">
      <c r="B1762" t="s">
        <v>3203</v>
      </c>
      <c r="C1762">
        <v>531672</v>
      </c>
      <c r="D1762" t="s">
        <v>568</v>
      </c>
      <c r="E1762" t="s">
        <v>551</v>
      </c>
    </row>
    <row r="1763" spans="2:5">
      <c r="B1763" t="s">
        <v>3204</v>
      </c>
      <c r="C1763">
        <v>517370</v>
      </c>
      <c r="D1763" t="s">
        <v>568</v>
      </c>
      <c r="E1763" t="s">
        <v>866</v>
      </c>
    </row>
    <row r="1764" spans="2:5">
      <c r="B1764" t="s">
        <v>3205</v>
      </c>
      <c r="C1764">
        <v>538541</v>
      </c>
      <c r="D1764" t="s">
        <v>568</v>
      </c>
      <c r="E1764" t="s">
        <v>590</v>
      </c>
    </row>
    <row r="1765" spans="2:5">
      <c r="B1765" t="s">
        <v>3206</v>
      </c>
      <c r="C1765">
        <v>531594</v>
      </c>
      <c r="D1765" t="s">
        <v>568</v>
      </c>
      <c r="E1765" t="s">
        <v>576</v>
      </c>
    </row>
    <row r="1766" spans="2:5">
      <c r="B1766" t="s">
        <v>3207</v>
      </c>
      <c r="C1766">
        <v>523465</v>
      </c>
      <c r="D1766" t="s">
        <v>568</v>
      </c>
      <c r="E1766" t="s">
        <v>626</v>
      </c>
    </row>
    <row r="1767" spans="2:5">
      <c r="B1767" t="s">
        <v>3208</v>
      </c>
      <c r="C1767">
        <v>536709</v>
      </c>
      <c r="D1767" t="s">
        <v>568</v>
      </c>
      <c r="E1767" t="s">
        <v>707</v>
      </c>
    </row>
    <row r="1768" spans="2:5">
      <c r="B1768" t="s">
        <v>3209</v>
      </c>
      <c r="C1768">
        <v>509162</v>
      </c>
      <c r="D1768" t="s">
        <v>568</v>
      </c>
      <c r="E1768" t="s">
        <v>1048</v>
      </c>
    </row>
    <row r="1769" spans="2:5">
      <c r="B1769" t="s">
        <v>3210</v>
      </c>
      <c r="C1769">
        <v>517077</v>
      </c>
      <c r="D1769" t="s">
        <v>568</v>
      </c>
      <c r="E1769" t="s">
        <v>590</v>
      </c>
    </row>
    <row r="1770" spans="2:5">
      <c r="B1770" t="s">
        <v>3211</v>
      </c>
      <c r="C1770">
        <v>511473</v>
      </c>
      <c r="D1770" t="s">
        <v>3212</v>
      </c>
      <c r="E1770" t="s">
        <v>551</v>
      </c>
    </row>
    <row r="1771" spans="2:5">
      <c r="B1771" t="s">
        <v>3213</v>
      </c>
      <c r="C1771">
        <v>531505</v>
      </c>
      <c r="D1771" t="s">
        <v>568</v>
      </c>
      <c r="E1771" t="s">
        <v>585</v>
      </c>
    </row>
    <row r="1772" spans="2:5">
      <c r="B1772" t="s">
        <v>3214</v>
      </c>
      <c r="C1772">
        <v>511355</v>
      </c>
      <c r="D1772" t="s">
        <v>568</v>
      </c>
      <c r="E1772" t="s">
        <v>585</v>
      </c>
    </row>
    <row r="1773" spans="2:5">
      <c r="B1773" t="s">
        <v>3215</v>
      </c>
      <c r="C1773">
        <v>535667</v>
      </c>
      <c r="D1773" t="s">
        <v>568</v>
      </c>
      <c r="E1773" t="s">
        <v>585</v>
      </c>
    </row>
    <row r="1774" spans="2:5">
      <c r="B1774" t="s">
        <v>3216</v>
      </c>
      <c r="C1774">
        <v>531253</v>
      </c>
      <c r="D1774" t="s">
        <v>568</v>
      </c>
      <c r="E1774" t="s">
        <v>728</v>
      </c>
    </row>
    <row r="1775" spans="2:5">
      <c r="B1775" t="s">
        <v>3217</v>
      </c>
      <c r="C1775">
        <v>500201</v>
      </c>
      <c r="D1775" t="s">
        <v>3218</v>
      </c>
      <c r="E1775" t="s">
        <v>616</v>
      </c>
    </row>
    <row r="1776" spans="2:5">
      <c r="B1776" t="s">
        <v>3219</v>
      </c>
      <c r="C1776">
        <v>540152</v>
      </c>
      <c r="D1776" t="s">
        <v>568</v>
      </c>
      <c r="E1776" t="s">
        <v>654</v>
      </c>
    </row>
    <row r="1777" spans="2:5">
      <c r="B1777" t="s">
        <v>3220</v>
      </c>
      <c r="C1777">
        <v>540565</v>
      </c>
      <c r="D1777" t="s">
        <v>3221</v>
      </c>
      <c r="E1777" t="s">
        <v>588</v>
      </c>
    </row>
    <row r="1778" spans="2:5">
      <c r="B1778" t="s">
        <v>3222</v>
      </c>
      <c r="C1778">
        <v>530979</v>
      </c>
      <c r="D1778" t="s">
        <v>568</v>
      </c>
      <c r="E1778" t="s">
        <v>626</v>
      </c>
    </row>
    <row r="1779" spans="2:5">
      <c r="B1779" t="s">
        <v>3223</v>
      </c>
      <c r="C1779">
        <v>531343</v>
      </c>
      <c r="D1779" t="s">
        <v>568</v>
      </c>
      <c r="E1779" t="s">
        <v>989</v>
      </c>
    </row>
    <row r="1780" spans="2:5">
      <c r="B1780" t="s">
        <v>3224</v>
      </c>
      <c r="C1780">
        <v>590065</v>
      </c>
      <c r="D1780" t="s">
        <v>3225</v>
      </c>
      <c r="E1780" t="s">
        <v>590</v>
      </c>
    </row>
    <row r="1781" spans="2:5">
      <c r="B1781" t="s">
        <v>3226</v>
      </c>
      <c r="C1781">
        <v>532240</v>
      </c>
      <c r="D1781" t="s">
        <v>3227</v>
      </c>
      <c r="E1781" t="s">
        <v>923</v>
      </c>
    </row>
    <row r="1782" spans="2:5">
      <c r="B1782" t="s">
        <v>3228</v>
      </c>
      <c r="C1782">
        <v>513361</v>
      </c>
      <c r="D1782" t="s">
        <v>568</v>
      </c>
      <c r="E1782" t="s">
        <v>600</v>
      </c>
    </row>
    <row r="1783" spans="2:5">
      <c r="B1783" t="s">
        <v>3229</v>
      </c>
      <c r="C1783">
        <v>532189</v>
      </c>
      <c r="D1783" t="s">
        <v>3230</v>
      </c>
      <c r="E1783" t="s">
        <v>769</v>
      </c>
    </row>
    <row r="1784" spans="2:5">
      <c r="B1784" t="s">
        <v>3231</v>
      </c>
      <c r="C1784">
        <v>535789</v>
      </c>
      <c r="D1784" t="s">
        <v>3232</v>
      </c>
      <c r="E1784" t="s">
        <v>626</v>
      </c>
    </row>
    <row r="1785" spans="2:5">
      <c r="B1785" t="s">
        <v>3233</v>
      </c>
      <c r="C1785">
        <v>533520</v>
      </c>
      <c r="D1785" t="s">
        <v>3234</v>
      </c>
      <c r="E1785" t="s">
        <v>590</v>
      </c>
    </row>
    <row r="1786" spans="2:5">
      <c r="B1786" t="s">
        <v>3235</v>
      </c>
      <c r="C1786">
        <v>532832</v>
      </c>
      <c r="D1786" t="s">
        <v>3236</v>
      </c>
      <c r="E1786" t="s">
        <v>654</v>
      </c>
    </row>
    <row r="1787" spans="2:5">
      <c r="B1787" t="s">
        <v>3237</v>
      </c>
      <c r="C1787">
        <v>532960</v>
      </c>
      <c r="D1787" t="s">
        <v>3238</v>
      </c>
      <c r="E1787" t="s">
        <v>551</v>
      </c>
    </row>
    <row r="1788" spans="2:5">
      <c r="B1788" t="s">
        <v>3239</v>
      </c>
      <c r="C1788">
        <v>514165</v>
      </c>
      <c r="D1788" t="s">
        <v>568</v>
      </c>
      <c r="E1788" t="s">
        <v>945</v>
      </c>
    </row>
    <row r="1789" spans="2:5">
      <c r="B1789" t="s">
        <v>3240</v>
      </c>
      <c r="C1789">
        <v>532814</v>
      </c>
      <c r="D1789" t="s">
        <v>3241</v>
      </c>
      <c r="E1789" t="s">
        <v>886</v>
      </c>
    </row>
    <row r="1790" spans="2:5">
      <c r="B1790" t="s">
        <v>3242</v>
      </c>
      <c r="C1790">
        <v>504731</v>
      </c>
      <c r="D1790" t="s">
        <v>568</v>
      </c>
      <c r="E1790" t="s">
        <v>600</v>
      </c>
    </row>
    <row r="1791" spans="2:5">
      <c r="B1791" t="s">
        <v>3243</v>
      </c>
      <c r="C1791">
        <v>509692</v>
      </c>
      <c r="D1791" t="s">
        <v>3244</v>
      </c>
      <c r="E1791" t="s">
        <v>583</v>
      </c>
    </row>
    <row r="1792" spans="2:5">
      <c r="B1792" t="s">
        <v>3245</v>
      </c>
      <c r="C1792">
        <v>540750</v>
      </c>
      <c r="D1792" t="s">
        <v>3246</v>
      </c>
      <c r="E1792" t="s">
        <v>707</v>
      </c>
    </row>
    <row r="1793" spans="2:5">
      <c r="B1793" t="s">
        <v>3247</v>
      </c>
      <c r="C1793">
        <v>524614</v>
      </c>
      <c r="D1793" t="s">
        <v>568</v>
      </c>
      <c r="E1793" t="s">
        <v>648</v>
      </c>
    </row>
    <row r="1794" spans="2:5">
      <c r="B1794" t="s">
        <v>3248</v>
      </c>
      <c r="C1794">
        <v>504741</v>
      </c>
      <c r="D1794" t="s">
        <v>3249</v>
      </c>
      <c r="E1794" t="s">
        <v>581</v>
      </c>
    </row>
    <row r="1795" spans="2:5">
      <c r="B1795" t="s">
        <v>3250</v>
      </c>
      <c r="C1795">
        <v>509051</v>
      </c>
      <c r="D1795" t="s">
        <v>568</v>
      </c>
      <c r="E1795" t="s">
        <v>661</v>
      </c>
    </row>
    <row r="1796" spans="2:5">
      <c r="B1796" t="s">
        <v>3251</v>
      </c>
      <c r="C1796">
        <v>504746</v>
      </c>
      <c r="D1796" t="s">
        <v>568</v>
      </c>
      <c r="E1796" t="s">
        <v>1488</v>
      </c>
    </row>
    <row r="1797" spans="2:5">
      <c r="B1797" t="s">
        <v>3252</v>
      </c>
      <c r="C1797">
        <v>533047</v>
      </c>
      <c r="D1797" t="s">
        <v>3253</v>
      </c>
      <c r="E1797" t="s">
        <v>600</v>
      </c>
    </row>
    <row r="1798" spans="2:5">
      <c r="B1798" t="s">
        <v>3254</v>
      </c>
      <c r="C1798">
        <v>530965</v>
      </c>
      <c r="D1798" t="s">
        <v>3255</v>
      </c>
      <c r="E1798" t="s">
        <v>778</v>
      </c>
    </row>
    <row r="1799" spans="2:5">
      <c r="B1799" t="s">
        <v>3256</v>
      </c>
      <c r="C1799">
        <v>532388</v>
      </c>
      <c r="D1799" t="s">
        <v>3257</v>
      </c>
      <c r="E1799" t="s">
        <v>886</v>
      </c>
    </row>
    <row r="1800" spans="2:5">
      <c r="B1800" t="s">
        <v>3258</v>
      </c>
      <c r="C1800">
        <v>500319</v>
      </c>
      <c r="D1800" t="s">
        <v>568</v>
      </c>
      <c r="E1800" t="s">
        <v>1267</v>
      </c>
    </row>
    <row r="1801" spans="2:5">
      <c r="B1801" t="s">
        <v>3259</v>
      </c>
      <c r="C1801">
        <v>533329</v>
      </c>
      <c r="D1801" t="s">
        <v>3260</v>
      </c>
      <c r="E1801" t="s">
        <v>682</v>
      </c>
    </row>
    <row r="1802" spans="2:5">
      <c r="B1802" t="s">
        <v>3261</v>
      </c>
      <c r="C1802">
        <v>523586</v>
      </c>
      <c r="D1802" t="s">
        <v>568</v>
      </c>
      <c r="E1802" t="s">
        <v>728</v>
      </c>
    </row>
    <row r="1803" spans="2:5">
      <c r="B1803" t="s">
        <v>3262</v>
      </c>
      <c r="C1803">
        <v>501700</v>
      </c>
      <c r="D1803" t="s">
        <v>568</v>
      </c>
      <c r="E1803" t="s">
        <v>585</v>
      </c>
    </row>
    <row r="1804" spans="2:5">
      <c r="B1804" t="s">
        <v>3263</v>
      </c>
      <c r="C1804">
        <v>532745</v>
      </c>
      <c r="D1804" t="s">
        <v>568</v>
      </c>
      <c r="E1804" t="s">
        <v>551</v>
      </c>
    </row>
    <row r="1805" spans="2:5">
      <c r="B1805" t="s">
        <v>3264</v>
      </c>
      <c r="C1805">
        <v>524648</v>
      </c>
      <c r="D1805" t="s">
        <v>568</v>
      </c>
      <c r="E1805" t="s">
        <v>616</v>
      </c>
    </row>
    <row r="1806" spans="2:5">
      <c r="B1806" t="s">
        <v>3265</v>
      </c>
      <c r="C1806">
        <v>530747</v>
      </c>
      <c r="D1806" t="s">
        <v>568</v>
      </c>
      <c r="E1806" t="s">
        <v>585</v>
      </c>
    </row>
    <row r="1807" spans="2:5">
      <c r="B1807" t="s">
        <v>3266</v>
      </c>
      <c r="C1807">
        <v>524342</v>
      </c>
      <c r="D1807" t="s">
        <v>568</v>
      </c>
      <c r="E1807" t="s">
        <v>616</v>
      </c>
    </row>
    <row r="1808" spans="2:5">
      <c r="B1808" t="s">
        <v>3267</v>
      </c>
      <c r="C1808">
        <v>538838</v>
      </c>
      <c r="D1808" t="s">
        <v>568</v>
      </c>
      <c r="E1808" t="s">
        <v>583</v>
      </c>
    </row>
    <row r="1809" spans="2:5">
      <c r="B1809" t="s">
        <v>3268</v>
      </c>
      <c r="C1809">
        <v>521016</v>
      </c>
      <c r="D1809" t="s">
        <v>3269</v>
      </c>
      <c r="E1809" t="s">
        <v>583</v>
      </c>
    </row>
    <row r="1810" spans="2:5">
      <c r="B1810" t="s">
        <v>3270</v>
      </c>
      <c r="C1810">
        <v>526887</v>
      </c>
      <c r="D1810" t="s">
        <v>568</v>
      </c>
      <c r="E1810" t="s">
        <v>585</v>
      </c>
    </row>
    <row r="1811" spans="2:5">
      <c r="B1811" t="s">
        <v>3271</v>
      </c>
      <c r="C1811">
        <v>524458</v>
      </c>
      <c r="D1811" t="s">
        <v>568</v>
      </c>
      <c r="E1811" t="s">
        <v>728</v>
      </c>
    </row>
    <row r="1812" spans="2:5">
      <c r="B1812" t="s">
        <v>3272</v>
      </c>
      <c r="C1812">
        <v>506945</v>
      </c>
      <c r="D1812" t="s">
        <v>568</v>
      </c>
      <c r="E1812" t="s">
        <v>728</v>
      </c>
    </row>
    <row r="1813" spans="2:5">
      <c r="B1813" t="s">
        <v>3273</v>
      </c>
      <c r="C1813">
        <v>531565</v>
      </c>
      <c r="D1813" t="s">
        <v>568</v>
      </c>
      <c r="E1813" t="s">
        <v>654</v>
      </c>
    </row>
    <row r="1814" spans="2:5">
      <c r="B1814" t="s">
        <v>3274</v>
      </c>
      <c r="C1814">
        <v>500207</v>
      </c>
      <c r="D1814" t="s">
        <v>3275</v>
      </c>
      <c r="E1814" t="s">
        <v>583</v>
      </c>
    </row>
    <row r="1815" spans="2:5">
      <c r="B1815" t="s">
        <v>3276</v>
      </c>
      <c r="C1815">
        <v>500207</v>
      </c>
      <c r="D1815" t="s">
        <v>3275</v>
      </c>
      <c r="E1815" t="s">
        <v>583</v>
      </c>
    </row>
    <row r="1816" spans="2:5">
      <c r="B1816" t="s">
        <v>3277</v>
      </c>
      <c r="C1816">
        <v>532717</v>
      </c>
      <c r="D1816" t="s">
        <v>3278</v>
      </c>
      <c r="E1816" t="s">
        <v>611</v>
      </c>
    </row>
    <row r="1817" spans="2:5">
      <c r="B1817" t="s">
        <v>3279</v>
      </c>
      <c r="C1817">
        <v>533676</v>
      </c>
      <c r="D1817" t="s">
        <v>3280</v>
      </c>
      <c r="E1817" t="s">
        <v>551</v>
      </c>
    </row>
    <row r="1818" spans="2:5">
      <c r="B1818" t="s">
        <v>3281</v>
      </c>
      <c r="C1818">
        <v>541304</v>
      </c>
      <c r="D1818" t="s">
        <v>568</v>
      </c>
      <c r="E1818" t="s">
        <v>766</v>
      </c>
    </row>
    <row r="1819" spans="2:5">
      <c r="B1819" t="s">
        <v>3282</v>
      </c>
      <c r="C1819">
        <v>532100</v>
      </c>
      <c r="D1819" t="s">
        <v>568</v>
      </c>
      <c r="E1819" t="s">
        <v>661</v>
      </c>
    </row>
    <row r="1820" spans="2:5">
      <c r="B1820" t="s">
        <v>3283</v>
      </c>
      <c r="C1820">
        <v>532612</v>
      </c>
      <c r="D1820" t="s">
        <v>3284</v>
      </c>
      <c r="E1820" t="s">
        <v>606</v>
      </c>
    </row>
    <row r="1821" spans="2:5">
      <c r="B1821" t="s">
        <v>3285</v>
      </c>
      <c r="C1821">
        <v>539433</v>
      </c>
      <c r="D1821" t="s">
        <v>568</v>
      </c>
      <c r="E1821" t="s">
        <v>1038</v>
      </c>
    </row>
    <row r="1822" spans="2:5">
      <c r="B1822" t="s">
        <v>3286</v>
      </c>
      <c r="C1822">
        <v>504092</v>
      </c>
      <c r="D1822" t="s">
        <v>568</v>
      </c>
      <c r="E1822" t="s">
        <v>728</v>
      </c>
    </row>
    <row r="1823" spans="2:5">
      <c r="B1823" t="s">
        <v>3287</v>
      </c>
      <c r="C1823">
        <v>504058</v>
      </c>
      <c r="D1823" t="s">
        <v>3288</v>
      </c>
      <c r="E1823" t="s">
        <v>1114</v>
      </c>
    </row>
    <row r="1824" spans="2:5">
      <c r="B1824" t="s">
        <v>3289</v>
      </c>
      <c r="C1824">
        <v>533257</v>
      </c>
      <c r="D1824" t="s">
        <v>3290</v>
      </c>
      <c r="E1824" t="s">
        <v>866</v>
      </c>
    </row>
    <row r="1825" spans="2:5">
      <c r="B1825" t="s">
        <v>3291</v>
      </c>
      <c r="C1825">
        <v>541336</v>
      </c>
      <c r="D1825" t="s">
        <v>3292</v>
      </c>
      <c r="E1825" t="s">
        <v>585</v>
      </c>
    </row>
    <row r="1826" spans="2:5">
      <c r="B1826" t="s">
        <v>3293</v>
      </c>
      <c r="C1826">
        <v>521005</v>
      </c>
      <c r="D1826" t="s">
        <v>568</v>
      </c>
      <c r="E1826" t="s">
        <v>583</v>
      </c>
    </row>
    <row r="1827" spans="2:5">
      <c r="B1827" t="s">
        <v>3294</v>
      </c>
      <c r="C1827">
        <v>532894</v>
      </c>
      <c r="D1827" t="s">
        <v>3295</v>
      </c>
      <c r="E1827" t="s">
        <v>707</v>
      </c>
    </row>
    <row r="1828" spans="2:5">
      <c r="B1828" t="s">
        <v>3296</v>
      </c>
      <c r="C1828">
        <v>539175</v>
      </c>
      <c r="D1828" t="s">
        <v>568</v>
      </c>
      <c r="E1828" t="s">
        <v>1076</v>
      </c>
    </row>
    <row r="1829" spans="2:5">
      <c r="B1829" t="s">
        <v>3297</v>
      </c>
      <c r="C1829">
        <v>532514</v>
      </c>
      <c r="D1829" t="s">
        <v>3298</v>
      </c>
      <c r="E1829" t="s">
        <v>593</v>
      </c>
    </row>
    <row r="1830" spans="2:5">
      <c r="B1830" t="s">
        <v>3299</v>
      </c>
      <c r="C1830">
        <v>532150</v>
      </c>
      <c r="D1830" t="s">
        <v>3300</v>
      </c>
      <c r="E1830" t="s">
        <v>1038</v>
      </c>
    </row>
    <row r="1831" spans="2:5">
      <c r="B1831" t="s">
        <v>3301</v>
      </c>
      <c r="C1831">
        <v>526445</v>
      </c>
      <c r="D1831" t="s">
        <v>3302</v>
      </c>
      <c r="E1831" t="s">
        <v>766</v>
      </c>
    </row>
    <row r="1832" spans="2:5">
      <c r="B1832" t="s">
        <v>3303</v>
      </c>
      <c r="C1832">
        <v>522165</v>
      </c>
      <c r="D1832" t="s">
        <v>568</v>
      </c>
      <c r="E1832" t="s">
        <v>600</v>
      </c>
    </row>
    <row r="1833" spans="2:5">
      <c r="B1833" t="s">
        <v>3304</v>
      </c>
      <c r="C1833">
        <v>503639</v>
      </c>
      <c r="D1833" t="s">
        <v>568</v>
      </c>
      <c r="E1833" t="s">
        <v>989</v>
      </c>
    </row>
    <row r="1834" spans="2:5">
      <c r="B1834" t="s">
        <v>3305</v>
      </c>
      <c r="C1834">
        <v>532305</v>
      </c>
      <c r="D1834" t="s">
        <v>3306</v>
      </c>
      <c r="E1834" t="s">
        <v>606</v>
      </c>
    </row>
    <row r="1835" spans="2:5">
      <c r="B1835" t="s">
        <v>3307</v>
      </c>
      <c r="C1835">
        <v>524652</v>
      </c>
      <c r="D1835" t="s">
        <v>3308</v>
      </c>
      <c r="E1835" t="s">
        <v>606</v>
      </c>
    </row>
    <row r="1836" spans="2:5">
      <c r="B1836" t="s">
        <v>3309</v>
      </c>
      <c r="C1836">
        <v>532001</v>
      </c>
      <c r="D1836" t="s">
        <v>568</v>
      </c>
      <c r="E1836" t="s">
        <v>600</v>
      </c>
    </row>
    <row r="1837" spans="2:5">
      <c r="B1837" t="s">
        <v>3310</v>
      </c>
      <c r="C1837">
        <v>531841</v>
      </c>
      <c r="D1837" t="s">
        <v>568</v>
      </c>
      <c r="E1837" t="s">
        <v>585</v>
      </c>
    </row>
    <row r="1838" spans="2:5">
      <c r="B1838" t="s">
        <v>3311</v>
      </c>
      <c r="C1838">
        <v>532187</v>
      </c>
      <c r="D1838" t="s">
        <v>3312</v>
      </c>
      <c r="E1838" t="s">
        <v>886</v>
      </c>
    </row>
    <row r="1839" spans="2:5">
      <c r="B1839" t="s">
        <v>3313</v>
      </c>
      <c r="C1839">
        <v>501298</v>
      </c>
      <c r="D1839" t="s">
        <v>568</v>
      </c>
      <c r="E1839" t="s">
        <v>588</v>
      </c>
    </row>
    <row r="1840" spans="2:5">
      <c r="B1840" t="s">
        <v>3314</v>
      </c>
      <c r="C1840">
        <v>501295</v>
      </c>
      <c r="D1840" t="s">
        <v>3315</v>
      </c>
      <c r="E1840" t="s">
        <v>585</v>
      </c>
    </row>
    <row r="1841" spans="2:5">
      <c r="B1841" t="s">
        <v>3316</v>
      </c>
      <c r="C1841">
        <v>506222</v>
      </c>
      <c r="D1841" t="s">
        <v>3317</v>
      </c>
      <c r="E1841" t="s">
        <v>728</v>
      </c>
    </row>
    <row r="1842" spans="2:5">
      <c r="B1842" t="s">
        <v>3318</v>
      </c>
      <c r="C1842">
        <v>506222</v>
      </c>
      <c r="D1842" t="s">
        <v>3317</v>
      </c>
      <c r="E1842" t="s">
        <v>728</v>
      </c>
    </row>
    <row r="1843" spans="2:5">
      <c r="B1843" t="s">
        <v>3319</v>
      </c>
      <c r="C1843">
        <v>512025</v>
      </c>
      <c r="D1843" t="s">
        <v>568</v>
      </c>
      <c r="E1843" t="s">
        <v>989</v>
      </c>
    </row>
    <row r="1844" spans="2:5">
      <c r="B1844" t="s">
        <v>3320</v>
      </c>
      <c r="C1844">
        <v>539807</v>
      </c>
      <c r="D1844" t="s">
        <v>3321</v>
      </c>
      <c r="E1844" t="s">
        <v>574</v>
      </c>
    </row>
    <row r="1845" spans="2:5">
      <c r="B1845" t="s">
        <v>3322</v>
      </c>
      <c r="C1845">
        <v>533154</v>
      </c>
      <c r="D1845" t="s">
        <v>3323</v>
      </c>
      <c r="E1845" t="s">
        <v>554</v>
      </c>
    </row>
    <row r="1846" spans="2:5">
      <c r="B1846" t="s">
        <v>3324</v>
      </c>
      <c r="C1846">
        <v>533154</v>
      </c>
      <c r="D1846" t="s">
        <v>3323</v>
      </c>
      <c r="E1846" t="s">
        <v>554</v>
      </c>
    </row>
    <row r="1847" spans="2:5">
      <c r="B1847" t="s">
        <v>3325</v>
      </c>
      <c r="C1847">
        <v>541083</v>
      </c>
      <c r="D1847" t="s">
        <v>568</v>
      </c>
      <c r="E1847" t="s">
        <v>1614</v>
      </c>
    </row>
    <row r="1848" spans="2:5">
      <c r="B1848" t="s">
        <v>3326</v>
      </c>
      <c r="C1848">
        <v>532777</v>
      </c>
      <c r="D1848" t="s">
        <v>3327</v>
      </c>
      <c r="E1848" t="s">
        <v>3328</v>
      </c>
    </row>
    <row r="1849" spans="2:5">
      <c r="B1849" t="s">
        <v>3329</v>
      </c>
      <c r="C1849">
        <v>532777</v>
      </c>
      <c r="D1849" t="s">
        <v>3327</v>
      </c>
      <c r="E1849" t="s">
        <v>3328</v>
      </c>
    </row>
    <row r="1850" spans="2:5">
      <c r="B1850" t="s">
        <v>3330</v>
      </c>
      <c r="C1850" t="s">
        <v>568</v>
      </c>
      <c r="D1850" t="s">
        <v>3331</v>
      </c>
      <c r="E1850" t="s">
        <v>579</v>
      </c>
    </row>
    <row r="1851" spans="2:5">
      <c r="B1851" t="s">
        <v>3332</v>
      </c>
      <c r="C1851">
        <v>504810</v>
      </c>
      <c r="D1851" t="s">
        <v>568</v>
      </c>
      <c r="E1851" t="s">
        <v>898</v>
      </c>
    </row>
    <row r="1852" spans="2:5">
      <c r="B1852" t="s">
        <v>3333</v>
      </c>
      <c r="C1852">
        <v>504810</v>
      </c>
      <c r="D1852" t="s">
        <v>568</v>
      </c>
      <c r="E1852" t="s">
        <v>898</v>
      </c>
    </row>
    <row r="1853" spans="2:5">
      <c r="B1853" t="s">
        <v>3334</v>
      </c>
      <c r="C1853">
        <v>500209</v>
      </c>
      <c r="D1853" t="s">
        <v>3335</v>
      </c>
      <c r="E1853" t="s">
        <v>554</v>
      </c>
    </row>
    <row r="1854" spans="2:5">
      <c r="B1854" t="s">
        <v>3336</v>
      </c>
      <c r="C1854">
        <v>530777</v>
      </c>
      <c r="D1854" t="s">
        <v>568</v>
      </c>
      <c r="E1854" t="s">
        <v>688</v>
      </c>
    </row>
    <row r="1855" spans="2:5">
      <c r="B1855" t="s">
        <v>3337</v>
      </c>
      <c r="C1855">
        <v>537985</v>
      </c>
      <c r="D1855" t="s">
        <v>568</v>
      </c>
      <c r="E1855" t="s">
        <v>661</v>
      </c>
    </row>
    <row r="1856" spans="2:5">
      <c r="B1856" t="s">
        <v>3338</v>
      </c>
      <c r="C1856">
        <v>500210</v>
      </c>
      <c r="D1856" t="s">
        <v>3339</v>
      </c>
      <c r="E1856" t="s">
        <v>576</v>
      </c>
    </row>
    <row r="1857" spans="2:5">
      <c r="B1857" t="s">
        <v>3340</v>
      </c>
      <c r="C1857">
        <v>500210</v>
      </c>
      <c r="D1857" t="s">
        <v>3339</v>
      </c>
      <c r="E1857" t="s">
        <v>576</v>
      </c>
    </row>
    <row r="1858" spans="2:5">
      <c r="B1858" t="s">
        <v>3341</v>
      </c>
      <c r="C1858">
        <v>530787</v>
      </c>
      <c r="D1858" t="s">
        <v>568</v>
      </c>
      <c r="E1858" t="s">
        <v>2561</v>
      </c>
    </row>
    <row r="1859" spans="2:5">
      <c r="B1859" t="s">
        <v>3342</v>
      </c>
      <c r="C1859">
        <v>531929</v>
      </c>
      <c r="D1859" t="s">
        <v>3343</v>
      </c>
      <c r="E1859" t="s">
        <v>688</v>
      </c>
    </row>
    <row r="1860" spans="2:5">
      <c r="B1860" t="s">
        <v>3344</v>
      </c>
      <c r="C1860" t="s">
        <v>568</v>
      </c>
      <c r="D1860" t="s">
        <v>3345</v>
      </c>
      <c r="E1860" t="s">
        <v>579</v>
      </c>
    </row>
    <row r="1861" spans="2:5">
      <c r="B1861" t="s">
        <v>3346</v>
      </c>
      <c r="C1861">
        <v>533315</v>
      </c>
      <c r="D1861" t="s">
        <v>568</v>
      </c>
      <c r="E1861" t="s">
        <v>734</v>
      </c>
    </row>
    <row r="1862" spans="2:5">
      <c r="B1862" t="s">
        <v>3347</v>
      </c>
      <c r="C1862">
        <v>517433</v>
      </c>
      <c r="D1862" t="s">
        <v>568</v>
      </c>
      <c r="E1862" t="s">
        <v>554</v>
      </c>
    </row>
    <row r="1863" spans="2:5">
      <c r="B1863" t="s">
        <v>3348</v>
      </c>
      <c r="C1863">
        <v>541983</v>
      </c>
      <c r="D1863" t="s">
        <v>568</v>
      </c>
      <c r="E1863" t="s">
        <v>3349</v>
      </c>
    </row>
    <row r="1864" spans="2:5">
      <c r="B1864" t="s">
        <v>3350</v>
      </c>
      <c r="C1864">
        <v>541983</v>
      </c>
      <c r="D1864" t="s">
        <v>568</v>
      </c>
      <c r="E1864" t="s">
        <v>3349</v>
      </c>
    </row>
    <row r="1865" spans="2:5">
      <c r="B1865" t="s">
        <v>3351</v>
      </c>
      <c r="C1865">
        <v>523840</v>
      </c>
      <c r="D1865" t="s">
        <v>568</v>
      </c>
      <c r="E1865" t="s">
        <v>763</v>
      </c>
    </row>
    <row r="1866" spans="2:5">
      <c r="B1866" t="s">
        <v>3352</v>
      </c>
      <c r="C1866" t="s">
        <v>568</v>
      </c>
      <c r="D1866" t="s">
        <v>3353</v>
      </c>
      <c r="E1866" t="s">
        <v>579</v>
      </c>
    </row>
    <row r="1867" spans="2:5">
      <c r="B1867" t="s">
        <v>3354</v>
      </c>
      <c r="C1867">
        <v>541353</v>
      </c>
      <c r="D1867" t="s">
        <v>568</v>
      </c>
      <c r="E1867" t="s">
        <v>966</v>
      </c>
    </row>
    <row r="1868" spans="2:5">
      <c r="B1868" t="s">
        <v>3355</v>
      </c>
      <c r="C1868">
        <v>532706</v>
      </c>
      <c r="D1868" t="s">
        <v>3356</v>
      </c>
      <c r="E1868" t="s">
        <v>569</v>
      </c>
    </row>
    <row r="1869" spans="2:5">
      <c r="B1869" t="s">
        <v>3357</v>
      </c>
      <c r="C1869">
        <v>539083</v>
      </c>
      <c r="D1869" t="s">
        <v>3358</v>
      </c>
      <c r="E1869" t="s">
        <v>611</v>
      </c>
    </row>
    <row r="1870" spans="2:5">
      <c r="B1870" t="s">
        <v>3359</v>
      </c>
      <c r="C1870">
        <v>532851</v>
      </c>
      <c r="D1870" t="s">
        <v>3360</v>
      </c>
      <c r="E1870" t="s">
        <v>712</v>
      </c>
    </row>
    <row r="1871" spans="2:5">
      <c r="B1871" t="s">
        <v>3361</v>
      </c>
      <c r="C1871">
        <v>532851</v>
      </c>
      <c r="D1871" t="s">
        <v>3360</v>
      </c>
      <c r="E1871" t="s">
        <v>712</v>
      </c>
    </row>
    <row r="1872" spans="2:5">
      <c r="B1872" t="s">
        <v>3362</v>
      </c>
      <c r="C1872">
        <v>500211</v>
      </c>
      <c r="D1872" t="s">
        <v>568</v>
      </c>
      <c r="E1872" t="s">
        <v>753</v>
      </c>
    </row>
    <row r="1873" spans="2:5">
      <c r="B1873" t="s">
        <v>3363</v>
      </c>
      <c r="C1873">
        <v>532774</v>
      </c>
      <c r="D1873" t="s">
        <v>3364</v>
      </c>
      <c r="E1873" t="s">
        <v>554</v>
      </c>
    </row>
    <row r="1874" spans="2:5">
      <c r="B1874" t="s">
        <v>3365</v>
      </c>
      <c r="C1874">
        <v>526871</v>
      </c>
      <c r="D1874" t="s">
        <v>568</v>
      </c>
      <c r="E1874" t="s">
        <v>551</v>
      </c>
    </row>
    <row r="1875" spans="2:5">
      <c r="B1875" t="s">
        <v>3366</v>
      </c>
      <c r="C1875">
        <v>531314</v>
      </c>
      <c r="D1875" t="s">
        <v>3367</v>
      </c>
      <c r="E1875" t="s">
        <v>585</v>
      </c>
    </row>
    <row r="1876" spans="2:5">
      <c r="B1876" t="s">
        <v>3368</v>
      </c>
      <c r="C1876">
        <v>505358</v>
      </c>
      <c r="D1876" t="s">
        <v>568</v>
      </c>
      <c r="E1876" t="s">
        <v>576</v>
      </c>
    </row>
    <row r="1877" spans="2:5">
      <c r="B1877" t="s">
        <v>3369</v>
      </c>
      <c r="C1877">
        <v>505358</v>
      </c>
      <c r="D1877" t="s">
        <v>568</v>
      </c>
      <c r="E1877" t="s">
        <v>576</v>
      </c>
    </row>
    <row r="1878" spans="2:5">
      <c r="B1878" t="s">
        <v>3370</v>
      </c>
      <c r="C1878">
        <v>535958</v>
      </c>
      <c r="D1878" t="s">
        <v>3371</v>
      </c>
      <c r="E1878" t="s">
        <v>682</v>
      </c>
    </row>
    <row r="1879" spans="2:5">
      <c r="B1879" t="s">
        <v>3372</v>
      </c>
      <c r="C1879">
        <v>517423</v>
      </c>
      <c r="D1879" t="s">
        <v>568</v>
      </c>
      <c r="E1879" t="s">
        <v>866</v>
      </c>
    </row>
    <row r="1880" spans="2:5">
      <c r="B1880" t="s">
        <v>3373</v>
      </c>
      <c r="C1880">
        <v>536868</v>
      </c>
      <c r="D1880" t="s">
        <v>568</v>
      </c>
      <c r="E1880" t="s">
        <v>554</v>
      </c>
    </row>
    <row r="1881" spans="2:5">
      <c r="B1881" t="s">
        <v>3374</v>
      </c>
      <c r="C1881">
        <v>539149</v>
      </c>
      <c r="D1881" t="s">
        <v>568</v>
      </c>
      <c r="E1881" t="s">
        <v>652</v>
      </c>
    </row>
    <row r="1882" spans="2:5">
      <c r="B1882" t="s">
        <v>3375</v>
      </c>
      <c r="C1882">
        <v>500212</v>
      </c>
      <c r="D1882" t="s">
        <v>568</v>
      </c>
      <c r="E1882" t="s">
        <v>585</v>
      </c>
    </row>
    <row r="1883" spans="2:5">
      <c r="B1883" t="s">
        <v>3376</v>
      </c>
      <c r="C1883">
        <v>519606</v>
      </c>
      <c r="D1883" t="s">
        <v>568</v>
      </c>
      <c r="E1883" t="s">
        <v>817</v>
      </c>
    </row>
    <row r="1884" spans="2:5">
      <c r="B1884" t="s">
        <v>3377</v>
      </c>
      <c r="C1884">
        <v>531889</v>
      </c>
      <c r="D1884" t="s">
        <v>568</v>
      </c>
      <c r="E1884" t="s">
        <v>1110</v>
      </c>
    </row>
    <row r="1885" spans="2:5">
      <c r="B1885" t="s">
        <v>3378</v>
      </c>
      <c r="C1885">
        <v>530921</v>
      </c>
      <c r="D1885" t="s">
        <v>568</v>
      </c>
      <c r="E1885" t="s">
        <v>688</v>
      </c>
    </row>
    <row r="1886" spans="2:5">
      <c r="B1886" t="s">
        <v>3379</v>
      </c>
      <c r="C1886">
        <v>538835</v>
      </c>
      <c r="D1886" t="s">
        <v>3380</v>
      </c>
      <c r="E1886" t="s">
        <v>661</v>
      </c>
    </row>
    <row r="1887" spans="2:5">
      <c r="B1887" t="s">
        <v>3381</v>
      </c>
      <c r="C1887">
        <v>534732</v>
      </c>
      <c r="D1887" t="s">
        <v>568</v>
      </c>
      <c r="E1887" t="s">
        <v>551</v>
      </c>
    </row>
    <row r="1888" spans="2:5">
      <c r="B1888" t="s">
        <v>3382</v>
      </c>
      <c r="C1888">
        <v>506134</v>
      </c>
      <c r="D1888" t="s">
        <v>568</v>
      </c>
      <c r="E1888" t="s">
        <v>688</v>
      </c>
    </row>
    <row r="1889" spans="2:5">
      <c r="B1889" t="s">
        <v>3383</v>
      </c>
      <c r="C1889">
        <v>532326</v>
      </c>
      <c r="D1889" t="s">
        <v>3384</v>
      </c>
      <c r="E1889" t="s">
        <v>661</v>
      </c>
    </row>
    <row r="1890" spans="2:5">
      <c r="B1890" t="s">
        <v>3385</v>
      </c>
      <c r="C1890">
        <v>511391</v>
      </c>
      <c r="D1890" t="s">
        <v>568</v>
      </c>
      <c r="E1890" t="s">
        <v>585</v>
      </c>
    </row>
    <row r="1891" spans="2:5">
      <c r="B1891" t="s">
        <v>3386</v>
      </c>
      <c r="C1891">
        <v>530259</v>
      </c>
      <c r="D1891" t="s">
        <v>568</v>
      </c>
      <c r="E1891" t="s">
        <v>640</v>
      </c>
    </row>
    <row r="1892" spans="2:5">
      <c r="B1892" t="s">
        <v>3387</v>
      </c>
      <c r="C1892">
        <v>539692</v>
      </c>
      <c r="D1892" t="s">
        <v>568</v>
      </c>
      <c r="E1892" t="s">
        <v>585</v>
      </c>
    </row>
    <row r="1893" spans="2:5">
      <c r="B1893" t="s">
        <v>3388</v>
      </c>
      <c r="C1893">
        <v>539448</v>
      </c>
      <c r="D1893" t="s">
        <v>3389</v>
      </c>
      <c r="E1893" t="s">
        <v>2706</v>
      </c>
    </row>
    <row r="1894" spans="2:5">
      <c r="B1894" t="s">
        <v>3390</v>
      </c>
      <c r="C1894">
        <v>526512</v>
      </c>
      <c r="D1894" t="s">
        <v>568</v>
      </c>
      <c r="E1894" t="s">
        <v>631</v>
      </c>
    </row>
    <row r="1895" spans="2:5">
      <c r="B1895" t="s">
        <v>3391</v>
      </c>
      <c r="C1895">
        <v>505737</v>
      </c>
      <c r="D1895" t="s">
        <v>568</v>
      </c>
      <c r="E1895" t="s">
        <v>576</v>
      </c>
    </row>
    <row r="1896" spans="2:5">
      <c r="B1896" t="s">
        <v>3392</v>
      </c>
      <c r="C1896">
        <v>505737</v>
      </c>
      <c r="D1896" t="s">
        <v>568</v>
      </c>
      <c r="E1896" t="s">
        <v>576</v>
      </c>
    </row>
    <row r="1897" spans="2:5">
      <c r="B1897" t="s">
        <v>3393</v>
      </c>
      <c r="C1897" t="s">
        <v>568</v>
      </c>
      <c r="D1897" t="s">
        <v>3394</v>
      </c>
      <c r="E1897" t="s">
        <v>659</v>
      </c>
    </row>
    <row r="1898" spans="2:5">
      <c r="B1898" t="s">
        <v>3395</v>
      </c>
      <c r="C1898">
        <v>509709</v>
      </c>
      <c r="D1898" t="s">
        <v>568</v>
      </c>
      <c r="E1898" t="s">
        <v>688</v>
      </c>
    </row>
    <row r="1899" spans="2:5">
      <c r="B1899" t="s">
        <v>3396</v>
      </c>
      <c r="C1899">
        <v>517044</v>
      </c>
      <c r="D1899" t="s">
        <v>568</v>
      </c>
      <c r="E1899" t="s">
        <v>652</v>
      </c>
    </row>
    <row r="1900" spans="2:5">
      <c r="B1900" t="s">
        <v>3397</v>
      </c>
      <c r="C1900">
        <v>530781</v>
      </c>
      <c r="D1900" t="s">
        <v>568</v>
      </c>
      <c r="E1900" t="s">
        <v>626</v>
      </c>
    </row>
    <row r="1901" spans="2:5">
      <c r="B1901" t="s">
        <v>3398</v>
      </c>
      <c r="C1901">
        <v>502330</v>
      </c>
      <c r="D1901" t="s">
        <v>3399</v>
      </c>
      <c r="E1901" t="s">
        <v>562</v>
      </c>
    </row>
    <row r="1902" spans="2:5">
      <c r="B1902" t="s">
        <v>3400</v>
      </c>
      <c r="C1902">
        <v>500213</v>
      </c>
      <c r="D1902" t="s">
        <v>568</v>
      </c>
      <c r="E1902" t="s">
        <v>1571</v>
      </c>
    </row>
    <row r="1903" spans="2:5">
      <c r="B1903" t="s">
        <v>3401</v>
      </c>
      <c r="C1903">
        <v>532072</v>
      </c>
      <c r="D1903" t="s">
        <v>568</v>
      </c>
      <c r="E1903" t="s">
        <v>571</v>
      </c>
    </row>
    <row r="1904" spans="2:5">
      <c r="B1904" t="s">
        <v>3402</v>
      </c>
      <c r="C1904">
        <v>533181</v>
      </c>
      <c r="D1904" t="s">
        <v>3403</v>
      </c>
      <c r="E1904" t="s">
        <v>3328</v>
      </c>
    </row>
    <row r="1905" spans="2:5">
      <c r="B1905" t="s">
        <v>3404</v>
      </c>
      <c r="C1905">
        <v>533506</v>
      </c>
      <c r="D1905" t="s">
        <v>3405</v>
      </c>
      <c r="E1905" t="s">
        <v>551</v>
      </c>
    </row>
    <row r="1906" spans="2:5">
      <c r="B1906" t="s">
        <v>3406</v>
      </c>
      <c r="C1906">
        <v>533172</v>
      </c>
      <c r="D1906" t="s">
        <v>3407</v>
      </c>
      <c r="E1906" t="s">
        <v>551</v>
      </c>
    </row>
    <row r="1907" spans="2:5">
      <c r="B1907" t="s">
        <v>3408</v>
      </c>
      <c r="C1907">
        <v>504786</v>
      </c>
      <c r="D1907" t="s">
        <v>568</v>
      </c>
      <c r="E1907" t="s">
        <v>1488</v>
      </c>
    </row>
    <row r="1908" spans="2:5">
      <c r="B1908" t="s">
        <v>3409</v>
      </c>
      <c r="C1908">
        <v>523844</v>
      </c>
      <c r="D1908" t="s">
        <v>568</v>
      </c>
      <c r="E1908" t="s">
        <v>1735</v>
      </c>
    </row>
    <row r="1909" spans="2:5">
      <c r="B1909" t="s">
        <v>3410</v>
      </c>
      <c r="C1909">
        <v>523752</v>
      </c>
      <c r="D1909" t="s">
        <v>568</v>
      </c>
      <c r="E1909" t="s">
        <v>576</v>
      </c>
    </row>
    <row r="1910" spans="2:5">
      <c r="B1910" t="s">
        <v>3411</v>
      </c>
      <c r="C1910">
        <v>524164</v>
      </c>
      <c r="D1910" t="s">
        <v>3412</v>
      </c>
      <c r="E1910" t="s">
        <v>606</v>
      </c>
    </row>
    <row r="1911" spans="2:5">
      <c r="B1911" t="s">
        <v>3413</v>
      </c>
      <c r="C1911">
        <v>500214</v>
      </c>
      <c r="D1911" t="s">
        <v>568</v>
      </c>
      <c r="E1911" t="s">
        <v>576</v>
      </c>
    </row>
    <row r="1912" spans="2:5">
      <c r="B1912" t="s">
        <v>3414</v>
      </c>
      <c r="C1912">
        <v>500214</v>
      </c>
      <c r="D1912" t="s">
        <v>568</v>
      </c>
      <c r="E1912" t="s">
        <v>576</v>
      </c>
    </row>
    <row r="1913" spans="2:5">
      <c r="B1913" t="s">
        <v>3415</v>
      </c>
      <c r="C1913">
        <v>523638</v>
      </c>
      <c r="D1913" t="s">
        <v>568</v>
      </c>
      <c r="E1913" t="s">
        <v>923</v>
      </c>
    </row>
    <row r="1914" spans="2:5">
      <c r="B1914" t="s">
        <v>3416</v>
      </c>
      <c r="C1914">
        <v>524494</v>
      </c>
      <c r="D1914" t="s">
        <v>3417</v>
      </c>
      <c r="E1914" t="s">
        <v>606</v>
      </c>
    </row>
    <row r="1915" spans="2:5">
      <c r="B1915" t="s">
        <v>3418</v>
      </c>
      <c r="C1915">
        <v>512405</v>
      </c>
      <c r="D1915" t="s">
        <v>568</v>
      </c>
      <c r="E1915" t="s">
        <v>574</v>
      </c>
    </row>
    <row r="1916" spans="2:5">
      <c r="B1916" t="s">
        <v>3419</v>
      </c>
      <c r="C1916">
        <v>512405</v>
      </c>
      <c r="D1916" t="s">
        <v>568</v>
      </c>
      <c r="E1916" t="s">
        <v>574</v>
      </c>
    </row>
    <row r="1917" spans="2:5">
      <c r="B1917" t="s">
        <v>3420</v>
      </c>
      <c r="C1917">
        <v>532947</v>
      </c>
      <c r="D1917" t="s">
        <v>3421</v>
      </c>
      <c r="E1917" t="s">
        <v>1163</v>
      </c>
    </row>
    <row r="1918" spans="2:5">
      <c r="B1918" t="s">
        <v>3422</v>
      </c>
      <c r="C1918">
        <v>540526</v>
      </c>
      <c r="D1918" t="s">
        <v>3423</v>
      </c>
      <c r="E1918" t="s">
        <v>588</v>
      </c>
    </row>
    <row r="1919" spans="2:5">
      <c r="B1919" t="s">
        <v>3424</v>
      </c>
      <c r="C1919">
        <v>541956</v>
      </c>
      <c r="D1919" t="s">
        <v>3425</v>
      </c>
      <c r="E1919" t="s">
        <v>966</v>
      </c>
    </row>
    <row r="1920" spans="2:5">
      <c r="B1920" t="s">
        <v>3426</v>
      </c>
      <c r="C1920">
        <v>540735</v>
      </c>
      <c r="D1920" t="s">
        <v>568</v>
      </c>
      <c r="E1920" t="s">
        <v>661</v>
      </c>
    </row>
    <row r="1921" spans="2:5">
      <c r="B1921" t="s">
        <v>3427</v>
      </c>
      <c r="C1921" t="s">
        <v>568</v>
      </c>
      <c r="D1921" t="s">
        <v>3428</v>
      </c>
      <c r="E1921" t="s">
        <v>579</v>
      </c>
    </row>
    <row r="1922" spans="2:5">
      <c r="B1922" t="s">
        <v>3429</v>
      </c>
      <c r="C1922">
        <v>531337</v>
      </c>
      <c r="D1922" t="s">
        <v>568</v>
      </c>
      <c r="E1922" t="s">
        <v>551</v>
      </c>
    </row>
    <row r="1923" spans="2:5">
      <c r="B1923" t="s">
        <v>3430</v>
      </c>
      <c r="C1923">
        <v>526859</v>
      </c>
      <c r="D1923" t="s">
        <v>568</v>
      </c>
      <c r="E1923" t="s">
        <v>585</v>
      </c>
    </row>
    <row r="1924" spans="2:5">
      <c r="B1924" t="s">
        <v>3431</v>
      </c>
      <c r="C1924">
        <v>533033</v>
      </c>
      <c r="D1924" t="s">
        <v>568</v>
      </c>
      <c r="E1924" t="s">
        <v>576</v>
      </c>
    </row>
    <row r="1925" spans="2:5">
      <c r="B1925" t="s">
        <v>3432</v>
      </c>
      <c r="C1925">
        <v>540134</v>
      </c>
      <c r="D1925" t="s">
        <v>568</v>
      </c>
      <c r="E1925" t="s">
        <v>966</v>
      </c>
    </row>
    <row r="1926" spans="2:5">
      <c r="B1926" t="s">
        <v>3433</v>
      </c>
      <c r="C1926">
        <v>531109</v>
      </c>
      <c r="D1926" t="s">
        <v>568</v>
      </c>
      <c r="E1926" t="s">
        <v>728</v>
      </c>
    </row>
    <row r="1927" spans="2:5">
      <c r="B1927" t="s">
        <v>3434</v>
      </c>
      <c r="C1927">
        <v>524400</v>
      </c>
      <c r="D1927" t="s">
        <v>568</v>
      </c>
      <c r="E1927" t="s">
        <v>606</v>
      </c>
    </row>
    <row r="1928" spans="2:5">
      <c r="B1928" t="s">
        <v>3435</v>
      </c>
      <c r="C1928">
        <v>506161</v>
      </c>
      <c r="D1928" t="s">
        <v>568</v>
      </c>
      <c r="E1928" t="s">
        <v>585</v>
      </c>
    </row>
    <row r="1929" spans="2:5">
      <c r="B1929" t="s">
        <v>3436</v>
      </c>
      <c r="C1929">
        <v>511609</v>
      </c>
      <c r="D1929" t="s">
        <v>568</v>
      </c>
      <c r="E1929" t="s">
        <v>585</v>
      </c>
    </row>
    <row r="1930" spans="2:5">
      <c r="B1930" t="s">
        <v>3437</v>
      </c>
      <c r="C1930">
        <v>532479</v>
      </c>
      <c r="D1930" t="s">
        <v>3438</v>
      </c>
      <c r="E1930" t="s">
        <v>600</v>
      </c>
    </row>
    <row r="1931" spans="2:5">
      <c r="B1931" t="s">
        <v>3439</v>
      </c>
      <c r="C1931">
        <v>508807</v>
      </c>
      <c r="D1931" t="s">
        <v>568</v>
      </c>
      <c r="E1931" t="s">
        <v>923</v>
      </c>
    </row>
    <row r="1932" spans="2:5">
      <c r="B1932" t="s">
        <v>3440</v>
      </c>
      <c r="C1932">
        <v>524622</v>
      </c>
      <c r="D1932" t="s">
        <v>568</v>
      </c>
      <c r="E1932" t="s">
        <v>3328</v>
      </c>
    </row>
    <row r="1933" spans="2:5">
      <c r="B1933" t="s">
        <v>1273</v>
      </c>
      <c r="C1933">
        <v>500875</v>
      </c>
      <c r="D1933" t="s">
        <v>1274</v>
      </c>
      <c r="E1933" t="s">
        <v>2739</v>
      </c>
    </row>
    <row r="1934" spans="2:5">
      <c r="B1934" t="s">
        <v>3441</v>
      </c>
      <c r="C1934">
        <v>509496</v>
      </c>
      <c r="D1934" t="s">
        <v>3442</v>
      </c>
      <c r="E1934" t="s">
        <v>966</v>
      </c>
    </row>
    <row r="1935" spans="2:5">
      <c r="B1935" t="s">
        <v>3443</v>
      </c>
      <c r="C1935">
        <v>509496</v>
      </c>
      <c r="D1935" t="s">
        <v>3442</v>
      </c>
      <c r="E1935" t="s">
        <v>966</v>
      </c>
    </row>
    <row r="1936" spans="2:5">
      <c r="B1936" t="s">
        <v>3444</v>
      </c>
      <c r="C1936">
        <v>523610</v>
      </c>
      <c r="D1936" t="s">
        <v>3445</v>
      </c>
      <c r="E1936" t="s">
        <v>714</v>
      </c>
    </row>
    <row r="1937" spans="2:5">
      <c r="B1937" t="s">
        <v>3446</v>
      </c>
      <c r="C1937">
        <v>522183</v>
      </c>
      <c r="D1937" t="s">
        <v>568</v>
      </c>
      <c r="E1937" t="s">
        <v>576</v>
      </c>
    </row>
    <row r="1938" spans="2:5">
      <c r="B1938" t="s">
        <v>3447</v>
      </c>
      <c r="C1938">
        <v>507580</v>
      </c>
      <c r="D1938" t="s">
        <v>3448</v>
      </c>
      <c r="E1938" t="s">
        <v>616</v>
      </c>
    </row>
    <row r="1939" spans="2:5">
      <c r="B1939" t="s">
        <v>3449</v>
      </c>
      <c r="C1939">
        <v>530773</v>
      </c>
      <c r="D1939" t="s">
        <v>3450</v>
      </c>
      <c r="E1939" t="s">
        <v>966</v>
      </c>
    </row>
    <row r="1940" spans="2:5">
      <c r="B1940" t="s">
        <v>3451</v>
      </c>
      <c r="C1940">
        <v>522245</v>
      </c>
      <c r="D1940" t="s">
        <v>568</v>
      </c>
      <c r="E1940" t="s">
        <v>753</v>
      </c>
    </row>
    <row r="1941" spans="2:5">
      <c r="B1941" t="s">
        <v>3452</v>
      </c>
      <c r="C1941">
        <v>532341</v>
      </c>
      <c r="D1941" t="s">
        <v>3453</v>
      </c>
      <c r="E1941" t="s">
        <v>554</v>
      </c>
    </row>
    <row r="1942" spans="2:5">
      <c r="B1942" t="s">
        <v>3454</v>
      </c>
      <c r="C1942">
        <v>538539</v>
      </c>
      <c r="D1942" t="s">
        <v>568</v>
      </c>
      <c r="E1942" t="s">
        <v>588</v>
      </c>
    </row>
    <row r="1943" spans="2:5">
      <c r="B1943" t="s">
        <v>3455</v>
      </c>
      <c r="C1943">
        <v>530049</v>
      </c>
      <c r="D1943" t="s">
        <v>568</v>
      </c>
      <c r="E1943" t="s">
        <v>583</v>
      </c>
    </row>
    <row r="1944" spans="2:5">
      <c r="B1944" t="s">
        <v>3456</v>
      </c>
      <c r="C1944">
        <v>523062</v>
      </c>
      <c r="D1944" t="s">
        <v>568</v>
      </c>
      <c r="E1944" t="s">
        <v>585</v>
      </c>
    </row>
    <row r="1945" spans="2:5">
      <c r="B1945" t="s">
        <v>3457</v>
      </c>
      <c r="C1945">
        <v>532940</v>
      </c>
      <c r="D1945" t="s">
        <v>3458</v>
      </c>
      <c r="E1945" t="s">
        <v>966</v>
      </c>
    </row>
    <row r="1946" spans="2:5">
      <c r="B1946" t="s">
        <v>3459</v>
      </c>
      <c r="C1946">
        <v>506522</v>
      </c>
      <c r="D1946" t="s">
        <v>568</v>
      </c>
      <c r="E1946" t="s">
        <v>750</v>
      </c>
    </row>
    <row r="1947" spans="2:5">
      <c r="B1947" t="s">
        <v>3460</v>
      </c>
      <c r="C1947">
        <v>506522</v>
      </c>
      <c r="D1947" t="s">
        <v>568</v>
      </c>
      <c r="E1947" t="s">
        <v>750</v>
      </c>
    </row>
    <row r="1948" spans="2:5">
      <c r="B1948" t="s">
        <v>3461</v>
      </c>
      <c r="C1948">
        <v>530915</v>
      </c>
      <c r="D1948" t="s">
        <v>568</v>
      </c>
      <c r="E1948" t="s">
        <v>817</v>
      </c>
    </row>
    <row r="1949" spans="2:5">
      <c r="B1949" t="s">
        <v>3462</v>
      </c>
      <c r="C1949">
        <v>538422</v>
      </c>
      <c r="D1949" t="s">
        <v>568</v>
      </c>
      <c r="E1949" t="s">
        <v>588</v>
      </c>
    </row>
    <row r="1950" spans="2:5">
      <c r="B1950" t="s">
        <v>3463</v>
      </c>
      <c r="C1950">
        <v>530711</v>
      </c>
      <c r="D1950" t="s">
        <v>568</v>
      </c>
      <c r="E1950" t="s">
        <v>923</v>
      </c>
    </row>
    <row r="1951" spans="2:5">
      <c r="B1951" t="s">
        <v>3464</v>
      </c>
      <c r="C1951">
        <v>507155</v>
      </c>
      <c r="D1951" t="s">
        <v>568</v>
      </c>
      <c r="E1951" t="s">
        <v>1200</v>
      </c>
    </row>
    <row r="1952" spans="2:5">
      <c r="B1952" t="s">
        <v>3465</v>
      </c>
      <c r="C1952">
        <v>532825</v>
      </c>
      <c r="D1952" t="s">
        <v>568</v>
      </c>
      <c r="E1952" t="s">
        <v>583</v>
      </c>
    </row>
    <row r="1953" spans="2:5">
      <c r="B1953" t="s">
        <v>3466</v>
      </c>
      <c r="C1953">
        <v>532705</v>
      </c>
      <c r="D1953" t="s">
        <v>3467</v>
      </c>
      <c r="E1953" t="s">
        <v>1092</v>
      </c>
    </row>
    <row r="1954" spans="2:5">
      <c r="B1954" t="s">
        <v>3468</v>
      </c>
      <c r="C1954">
        <v>520139</v>
      </c>
      <c r="D1954" t="s">
        <v>568</v>
      </c>
      <c r="E1954" t="s">
        <v>2706</v>
      </c>
    </row>
    <row r="1955" spans="2:5">
      <c r="B1955" t="s">
        <v>3469</v>
      </c>
      <c r="C1955">
        <v>530601</v>
      </c>
      <c r="D1955" t="s">
        <v>568</v>
      </c>
      <c r="E1955" t="s">
        <v>585</v>
      </c>
    </row>
    <row r="1956" spans="2:5">
      <c r="B1956" t="s">
        <v>3470</v>
      </c>
      <c r="C1956">
        <v>507789</v>
      </c>
      <c r="D1956" t="s">
        <v>3471</v>
      </c>
      <c r="E1956" t="s">
        <v>606</v>
      </c>
    </row>
    <row r="1957" spans="2:5">
      <c r="B1957" t="s">
        <v>3472</v>
      </c>
      <c r="C1957">
        <v>532976</v>
      </c>
      <c r="D1957" t="s">
        <v>3473</v>
      </c>
      <c r="E1957" t="s">
        <v>600</v>
      </c>
    </row>
    <row r="1958" spans="2:5">
      <c r="B1958" t="s">
        <v>3474</v>
      </c>
      <c r="C1958">
        <v>512237</v>
      </c>
      <c r="D1958" t="s">
        <v>3475</v>
      </c>
      <c r="E1958" t="s">
        <v>600</v>
      </c>
    </row>
    <row r="1959" spans="2:5">
      <c r="B1959" t="s">
        <v>3476</v>
      </c>
      <c r="C1959">
        <v>523467</v>
      </c>
      <c r="D1959" t="s">
        <v>568</v>
      </c>
      <c r="E1959" t="s">
        <v>1096</v>
      </c>
    </row>
    <row r="1960" spans="2:5">
      <c r="B1960" t="s">
        <v>3477</v>
      </c>
      <c r="C1960">
        <v>531339</v>
      </c>
      <c r="D1960" t="s">
        <v>3478</v>
      </c>
      <c r="E1960" t="s">
        <v>966</v>
      </c>
    </row>
    <row r="1961" spans="2:5">
      <c r="B1961" t="s">
        <v>3479</v>
      </c>
      <c r="C1961">
        <v>514312</v>
      </c>
      <c r="D1961" t="s">
        <v>568</v>
      </c>
      <c r="E1961" t="s">
        <v>583</v>
      </c>
    </row>
    <row r="1962" spans="2:5">
      <c r="B1962" t="s">
        <v>3480</v>
      </c>
      <c r="C1962">
        <v>500219</v>
      </c>
      <c r="D1962" t="s">
        <v>3481</v>
      </c>
      <c r="E1962" t="s">
        <v>688</v>
      </c>
    </row>
    <row r="1963" spans="2:5">
      <c r="B1963" t="s">
        <v>3480</v>
      </c>
      <c r="C1963">
        <v>570004</v>
      </c>
      <c r="D1963" t="s">
        <v>3482</v>
      </c>
      <c r="E1963" t="s">
        <v>688</v>
      </c>
    </row>
    <row r="1964" spans="2:5">
      <c r="B1964" t="s">
        <v>3483</v>
      </c>
      <c r="C1964">
        <v>539119</v>
      </c>
      <c r="D1964" t="s">
        <v>568</v>
      </c>
      <c r="E1964" t="s">
        <v>1096</v>
      </c>
    </row>
    <row r="1965" spans="2:5">
      <c r="B1965" t="s">
        <v>3484</v>
      </c>
      <c r="C1965">
        <v>532033</v>
      </c>
      <c r="D1965" t="s">
        <v>3485</v>
      </c>
      <c r="E1965" t="s">
        <v>1307</v>
      </c>
    </row>
    <row r="1966" spans="2:5">
      <c r="B1966" t="s">
        <v>3486</v>
      </c>
      <c r="C1966">
        <v>526865</v>
      </c>
      <c r="D1966" t="s">
        <v>568</v>
      </c>
      <c r="E1966" t="s">
        <v>590</v>
      </c>
    </row>
    <row r="1967" spans="2:5">
      <c r="B1967" t="s">
        <v>3487</v>
      </c>
      <c r="C1967">
        <v>526865</v>
      </c>
      <c r="D1967" t="s">
        <v>568</v>
      </c>
      <c r="E1967" t="s">
        <v>590</v>
      </c>
    </row>
    <row r="1968" spans="2:5">
      <c r="B1968" t="s">
        <v>3488</v>
      </c>
      <c r="C1968">
        <v>505212</v>
      </c>
      <c r="D1968" t="s">
        <v>568</v>
      </c>
      <c r="E1968" t="s">
        <v>923</v>
      </c>
    </row>
    <row r="1969" spans="2:5">
      <c r="B1969" t="s">
        <v>3489</v>
      </c>
      <c r="C1969">
        <v>505840</v>
      </c>
      <c r="D1969" t="s">
        <v>568</v>
      </c>
      <c r="E1969" t="s">
        <v>1333</v>
      </c>
    </row>
    <row r="1970" spans="2:5">
      <c r="B1970" t="s">
        <v>3490</v>
      </c>
      <c r="C1970">
        <v>532532</v>
      </c>
      <c r="D1970" t="s">
        <v>3491</v>
      </c>
      <c r="E1970" t="s">
        <v>966</v>
      </c>
    </row>
    <row r="1971" spans="2:5">
      <c r="B1971" t="s">
        <v>3492</v>
      </c>
      <c r="C1971">
        <v>532627</v>
      </c>
      <c r="D1971" t="s">
        <v>3493</v>
      </c>
      <c r="E1971" t="s">
        <v>707</v>
      </c>
    </row>
    <row r="1972" spans="2:5">
      <c r="B1972" t="s">
        <v>3494</v>
      </c>
      <c r="C1972">
        <v>780001</v>
      </c>
      <c r="D1972" t="s">
        <v>568</v>
      </c>
      <c r="E1972" t="s">
        <v>659</v>
      </c>
    </row>
    <row r="1973" spans="2:5">
      <c r="B1973" t="s">
        <v>3495</v>
      </c>
      <c r="C1973" t="s">
        <v>568</v>
      </c>
      <c r="D1973" t="s">
        <v>3496</v>
      </c>
      <c r="E1973" t="s">
        <v>579</v>
      </c>
    </row>
    <row r="1974" spans="2:5">
      <c r="B1974" t="s">
        <v>3497</v>
      </c>
      <c r="C1974" t="s">
        <v>568</v>
      </c>
      <c r="D1974" t="s">
        <v>3498</v>
      </c>
      <c r="E1974" t="s">
        <v>579</v>
      </c>
    </row>
    <row r="1975" spans="2:5">
      <c r="B1975" t="s">
        <v>3499</v>
      </c>
      <c r="C1975" t="s">
        <v>568</v>
      </c>
      <c r="D1975" t="s">
        <v>3498</v>
      </c>
      <c r="E1975" t="s">
        <v>579</v>
      </c>
    </row>
    <row r="1976" spans="2:5">
      <c r="B1976" t="s">
        <v>3500</v>
      </c>
      <c r="C1976">
        <v>538564</v>
      </c>
      <c r="D1976" t="s">
        <v>568</v>
      </c>
      <c r="E1976" t="s">
        <v>975</v>
      </c>
    </row>
    <row r="1977" spans="2:5">
      <c r="B1977" t="s">
        <v>3501</v>
      </c>
      <c r="C1977">
        <v>520051</v>
      </c>
      <c r="D1977" t="s">
        <v>3502</v>
      </c>
      <c r="E1977" t="s">
        <v>923</v>
      </c>
    </row>
    <row r="1978" spans="2:5">
      <c r="B1978" t="s">
        <v>3503</v>
      </c>
      <c r="C1978">
        <v>502901</v>
      </c>
      <c r="D1978" t="s">
        <v>568</v>
      </c>
      <c r="E1978" t="s">
        <v>583</v>
      </c>
    </row>
    <row r="1979" spans="2:5">
      <c r="B1979" t="s">
        <v>3504</v>
      </c>
      <c r="C1979">
        <v>500220</v>
      </c>
      <c r="D1979" t="s">
        <v>568</v>
      </c>
      <c r="E1979" t="s">
        <v>583</v>
      </c>
    </row>
    <row r="1980" spans="2:5">
      <c r="B1980" t="s">
        <v>3505</v>
      </c>
      <c r="C1980">
        <v>540394</v>
      </c>
      <c r="D1980" t="s">
        <v>568</v>
      </c>
      <c r="E1980" t="s">
        <v>590</v>
      </c>
    </row>
    <row r="1981" spans="2:5">
      <c r="B1981" t="s">
        <v>3506</v>
      </c>
      <c r="C1981" t="s">
        <v>568</v>
      </c>
      <c r="D1981" t="s">
        <v>3507</v>
      </c>
      <c r="E1981" t="s">
        <v>579</v>
      </c>
    </row>
    <row r="1982" spans="2:5">
      <c r="B1982" t="s">
        <v>3508</v>
      </c>
      <c r="C1982">
        <v>514318</v>
      </c>
      <c r="D1982" t="s">
        <v>568</v>
      </c>
      <c r="E1982" t="s">
        <v>583</v>
      </c>
    </row>
    <row r="1983" spans="2:5">
      <c r="B1983" t="s">
        <v>3509</v>
      </c>
      <c r="C1983">
        <v>526001</v>
      </c>
      <c r="D1983" t="s">
        <v>568</v>
      </c>
      <c r="E1983" t="s">
        <v>763</v>
      </c>
    </row>
    <row r="1984" spans="2:5">
      <c r="B1984" t="s">
        <v>3510</v>
      </c>
      <c r="C1984">
        <v>520066</v>
      </c>
      <c r="D1984" t="s">
        <v>3511</v>
      </c>
      <c r="E1984" t="s">
        <v>923</v>
      </c>
    </row>
    <row r="1985" spans="2:5">
      <c r="B1985" t="s">
        <v>3512</v>
      </c>
      <c r="C1985">
        <v>509715</v>
      </c>
      <c r="D1985" t="s">
        <v>568</v>
      </c>
      <c r="E1985" t="s">
        <v>975</v>
      </c>
    </row>
    <row r="1986" spans="2:5">
      <c r="B1986" t="s">
        <v>3513</v>
      </c>
      <c r="C1986">
        <v>513252</v>
      </c>
      <c r="D1986" t="s">
        <v>568</v>
      </c>
      <c r="E1986" t="s">
        <v>923</v>
      </c>
    </row>
    <row r="1987" spans="2:5">
      <c r="B1987" t="s">
        <v>3514</v>
      </c>
      <c r="C1987">
        <v>524330</v>
      </c>
      <c r="D1987" t="s">
        <v>3515</v>
      </c>
      <c r="E1987" t="s">
        <v>728</v>
      </c>
    </row>
    <row r="1988" spans="2:5">
      <c r="B1988" t="s">
        <v>3516</v>
      </c>
      <c r="C1988">
        <v>522285</v>
      </c>
      <c r="D1988" t="s">
        <v>3517</v>
      </c>
      <c r="E1988" t="s">
        <v>600</v>
      </c>
    </row>
    <row r="1989" spans="2:5">
      <c r="B1989" t="s">
        <v>3518</v>
      </c>
      <c r="C1989">
        <v>539005</v>
      </c>
      <c r="D1989" t="s">
        <v>568</v>
      </c>
      <c r="E1989" t="s">
        <v>989</v>
      </c>
    </row>
    <row r="1990" spans="2:5">
      <c r="B1990" t="s">
        <v>3519</v>
      </c>
      <c r="C1990">
        <v>531323</v>
      </c>
      <c r="D1990" t="s">
        <v>568</v>
      </c>
      <c r="E1990" t="s">
        <v>583</v>
      </c>
    </row>
    <row r="1991" spans="2:5">
      <c r="B1991" t="s">
        <v>3520</v>
      </c>
      <c r="C1991">
        <v>512233</v>
      </c>
      <c r="D1991" t="s">
        <v>568</v>
      </c>
      <c r="E1991" t="s">
        <v>583</v>
      </c>
    </row>
    <row r="1992" spans="2:5">
      <c r="B1992" t="s">
        <v>3521</v>
      </c>
      <c r="C1992">
        <v>500306</v>
      </c>
      <c r="D1992" t="s">
        <v>568</v>
      </c>
      <c r="E1992" t="s">
        <v>585</v>
      </c>
    </row>
    <row r="1993" spans="2:5">
      <c r="B1993" t="s">
        <v>3522</v>
      </c>
      <c r="C1993">
        <v>533207</v>
      </c>
      <c r="D1993" t="s">
        <v>3523</v>
      </c>
      <c r="E1993" t="s">
        <v>1163</v>
      </c>
    </row>
    <row r="1994" spans="2:5">
      <c r="B1994" t="s">
        <v>3524</v>
      </c>
      <c r="C1994">
        <v>506520</v>
      </c>
      <c r="D1994" t="s">
        <v>568</v>
      </c>
      <c r="E1994" t="s">
        <v>616</v>
      </c>
    </row>
    <row r="1995" spans="2:5">
      <c r="B1995" t="s">
        <v>3525</v>
      </c>
      <c r="C1995" t="s">
        <v>568</v>
      </c>
      <c r="D1995" t="s">
        <v>3526</v>
      </c>
      <c r="E1995" t="s">
        <v>659</v>
      </c>
    </row>
    <row r="1996" spans="2:5">
      <c r="B1996" t="s">
        <v>3527</v>
      </c>
      <c r="C1996">
        <v>506910</v>
      </c>
      <c r="D1996" t="s">
        <v>568</v>
      </c>
      <c r="E1996" t="s">
        <v>728</v>
      </c>
    </row>
    <row r="1997" spans="2:5">
      <c r="B1997" t="s">
        <v>3528</v>
      </c>
      <c r="C1997">
        <v>506910</v>
      </c>
      <c r="D1997" t="s">
        <v>568</v>
      </c>
      <c r="E1997" t="s">
        <v>728</v>
      </c>
    </row>
    <row r="1998" spans="2:5">
      <c r="B1998" t="s">
        <v>3529</v>
      </c>
      <c r="C1998">
        <v>506943</v>
      </c>
      <c r="D1998" t="s">
        <v>3530</v>
      </c>
      <c r="E1998" t="s">
        <v>606</v>
      </c>
    </row>
    <row r="1999" spans="2:5">
      <c r="B1999" t="s">
        <v>3531</v>
      </c>
      <c r="C1999">
        <v>514034</v>
      </c>
      <c r="D1999" t="s">
        <v>3532</v>
      </c>
      <c r="E1999" t="s">
        <v>945</v>
      </c>
    </row>
    <row r="2000" spans="2:5">
      <c r="B2000" t="s">
        <v>3533</v>
      </c>
      <c r="C2000">
        <v>532605</v>
      </c>
      <c r="D2000" t="s">
        <v>3534</v>
      </c>
      <c r="E2000" t="s">
        <v>923</v>
      </c>
    </row>
    <row r="2001" spans="2:5">
      <c r="B2001" t="s">
        <v>3535</v>
      </c>
      <c r="C2001">
        <v>500223</v>
      </c>
      <c r="D2001" t="s">
        <v>568</v>
      </c>
      <c r="E2001" t="s">
        <v>583</v>
      </c>
    </row>
    <row r="2002" spans="2:5">
      <c r="B2002" t="s">
        <v>3536</v>
      </c>
      <c r="C2002">
        <v>524592</v>
      </c>
      <c r="D2002" t="s">
        <v>568</v>
      </c>
      <c r="E2002" t="s">
        <v>728</v>
      </c>
    </row>
    <row r="2003" spans="2:5">
      <c r="B2003" t="s">
        <v>3537</v>
      </c>
      <c r="C2003">
        <v>538837</v>
      </c>
      <c r="D2003" t="s">
        <v>568</v>
      </c>
      <c r="E2003" t="s">
        <v>574</v>
      </c>
    </row>
    <row r="2004" spans="2:5">
      <c r="B2004" t="s">
        <v>3538</v>
      </c>
      <c r="C2004">
        <v>524731</v>
      </c>
      <c r="D2004" t="s">
        <v>568</v>
      </c>
      <c r="E2004" t="s">
        <v>606</v>
      </c>
    </row>
    <row r="2005" spans="2:5">
      <c r="B2005" t="s">
        <v>3539</v>
      </c>
      <c r="C2005">
        <v>532617</v>
      </c>
      <c r="D2005" t="s">
        <v>3540</v>
      </c>
      <c r="E2005" t="s">
        <v>2706</v>
      </c>
    </row>
    <row r="2006" spans="2:5">
      <c r="B2006" t="s">
        <v>3541</v>
      </c>
      <c r="C2006">
        <v>532617</v>
      </c>
      <c r="D2006" t="s">
        <v>3540</v>
      </c>
      <c r="E2006" t="s">
        <v>2706</v>
      </c>
    </row>
    <row r="2007" spans="2:5">
      <c r="B2007" t="s">
        <v>3542</v>
      </c>
      <c r="C2007" t="s">
        <v>568</v>
      </c>
      <c r="D2007" t="s">
        <v>3543</v>
      </c>
      <c r="E2007" t="s">
        <v>579</v>
      </c>
    </row>
    <row r="2008" spans="2:5">
      <c r="B2008" t="s">
        <v>3544</v>
      </c>
      <c r="C2008">
        <v>538794</v>
      </c>
      <c r="D2008" t="s">
        <v>568</v>
      </c>
      <c r="E2008" t="s">
        <v>654</v>
      </c>
    </row>
    <row r="2009" spans="2:5">
      <c r="B2009" t="s">
        <v>3545</v>
      </c>
      <c r="C2009" t="s">
        <v>568</v>
      </c>
      <c r="D2009" t="s">
        <v>3546</v>
      </c>
      <c r="E2009" t="s">
        <v>579</v>
      </c>
    </row>
    <row r="2010" spans="2:5">
      <c r="B2010" t="s">
        <v>3547</v>
      </c>
      <c r="C2010">
        <v>517063</v>
      </c>
      <c r="D2010" t="s">
        <v>568</v>
      </c>
      <c r="E2010" t="s">
        <v>1053</v>
      </c>
    </row>
    <row r="2011" spans="2:5">
      <c r="B2011" t="s">
        <v>3548</v>
      </c>
      <c r="C2011">
        <v>540850</v>
      </c>
      <c r="D2011" t="s">
        <v>568</v>
      </c>
      <c r="E2011" t="s">
        <v>628</v>
      </c>
    </row>
    <row r="2012" spans="2:5">
      <c r="B2012" t="s">
        <v>3549</v>
      </c>
      <c r="C2012">
        <v>531550</v>
      </c>
      <c r="D2012" t="s">
        <v>568</v>
      </c>
      <c r="E2012" t="s">
        <v>551</v>
      </c>
    </row>
    <row r="2013" spans="2:5">
      <c r="B2013" t="s">
        <v>3550</v>
      </c>
      <c r="C2013">
        <v>532771</v>
      </c>
      <c r="D2013" t="s">
        <v>3551</v>
      </c>
      <c r="E2013" t="s">
        <v>750</v>
      </c>
    </row>
    <row r="2014" spans="2:5">
      <c r="B2014" t="s">
        <v>3552</v>
      </c>
      <c r="C2014">
        <v>540651</v>
      </c>
      <c r="D2014" t="s">
        <v>568</v>
      </c>
      <c r="E2014" t="s">
        <v>866</v>
      </c>
    </row>
    <row r="2015" spans="2:5">
      <c r="B2015" t="s">
        <v>3553</v>
      </c>
      <c r="C2015">
        <v>780019</v>
      </c>
      <c r="D2015" t="s">
        <v>568</v>
      </c>
      <c r="E2015" t="s">
        <v>659</v>
      </c>
    </row>
    <row r="2016" spans="2:5">
      <c r="B2016" t="s">
        <v>3554</v>
      </c>
      <c r="C2016">
        <v>511618</v>
      </c>
      <c r="D2016" t="s">
        <v>3555</v>
      </c>
      <c r="E2016" t="s">
        <v>590</v>
      </c>
    </row>
    <row r="2017" spans="2:5">
      <c r="B2017" t="s">
        <v>3556</v>
      </c>
      <c r="C2017">
        <v>542653</v>
      </c>
      <c r="D2017" t="s">
        <v>3557</v>
      </c>
      <c r="E2017" t="s">
        <v>1124</v>
      </c>
    </row>
    <row r="2018" spans="2:5">
      <c r="B2018" t="s">
        <v>3558</v>
      </c>
      <c r="C2018">
        <v>530405</v>
      </c>
      <c r="D2018" t="s">
        <v>568</v>
      </c>
      <c r="E2018" t="s">
        <v>551</v>
      </c>
    </row>
    <row r="2019" spans="2:5">
      <c r="B2019" t="s">
        <v>3559</v>
      </c>
      <c r="C2019">
        <v>533103</v>
      </c>
      <c r="D2019" t="s">
        <v>3560</v>
      </c>
      <c r="E2019" t="s">
        <v>583</v>
      </c>
    </row>
    <row r="2020" spans="2:5">
      <c r="B2020" t="s">
        <v>3561</v>
      </c>
      <c r="C2020">
        <v>511034</v>
      </c>
      <c r="D2020" t="s">
        <v>3562</v>
      </c>
      <c r="E2020" t="s">
        <v>631</v>
      </c>
    </row>
    <row r="2021" spans="2:5">
      <c r="B2021" t="s">
        <v>3563</v>
      </c>
      <c r="C2021">
        <v>507981</v>
      </c>
      <c r="D2021" t="s">
        <v>568</v>
      </c>
      <c r="E2021" t="s">
        <v>769</v>
      </c>
    </row>
    <row r="2022" spans="2:5">
      <c r="B2022" t="s">
        <v>3564</v>
      </c>
      <c r="C2022">
        <v>539947</v>
      </c>
      <c r="D2022" t="s">
        <v>568</v>
      </c>
      <c r="E2022" t="s">
        <v>588</v>
      </c>
    </row>
    <row r="2023" spans="2:5">
      <c r="B2023" t="s">
        <v>3565</v>
      </c>
      <c r="C2023">
        <v>532624</v>
      </c>
      <c r="D2023" t="s">
        <v>3566</v>
      </c>
      <c r="E2023" t="s">
        <v>1807</v>
      </c>
    </row>
    <row r="2024" spans="2:5">
      <c r="B2024" t="s">
        <v>3567</v>
      </c>
      <c r="C2024">
        <v>500227</v>
      </c>
      <c r="D2024" t="s">
        <v>3568</v>
      </c>
      <c r="E2024" t="s">
        <v>616</v>
      </c>
    </row>
    <row r="2025" spans="2:5">
      <c r="B2025" t="s">
        <v>3569</v>
      </c>
      <c r="C2025">
        <v>536773</v>
      </c>
      <c r="D2025" t="s">
        <v>3570</v>
      </c>
      <c r="E2025" t="s">
        <v>551</v>
      </c>
    </row>
    <row r="2026" spans="2:5">
      <c r="B2026" t="s">
        <v>3571</v>
      </c>
      <c r="C2026">
        <v>500378</v>
      </c>
      <c r="D2026" t="s">
        <v>3572</v>
      </c>
      <c r="E2026" t="s">
        <v>966</v>
      </c>
    </row>
    <row r="2027" spans="2:5">
      <c r="B2027" t="s">
        <v>3573</v>
      </c>
      <c r="C2027">
        <v>539597</v>
      </c>
      <c r="D2027" t="s">
        <v>3574</v>
      </c>
      <c r="E2027" t="s">
        <v>891</v>
      </c>
    </row>
    <row r="2028" spans="2:5">
      <c r="B2028" t="s">
        <v>3575</v>
      </c>
      <c r="C2028">
        <v>532508</v>
      </c>
      <c r="D2028" t="s">
        <v>3576</v>
      </c>
      <c r="E2028" t="s">
        <v>600</v>
      </c>
    </row>
    <row r="2029" spans="2:5">
      <c r="B2029" t="s">
        <v>3577</v>
      </c>
      <c r="C2029">
        <v>532286</v>
      </c>
      <c r="D2029" t="s">
        <v>3578</v>
      </c>
      <c r="E2029" t="s">
        <v>600</v>
      </c>
    </row>
    <row r="2030" spans="2:5">
      <c r="B2030" t="s">
        <v>3579</v>
      </c>
      <c r="C2030">
        <v>531543</v>
      </c>
      <c r="D2030" t="s">
        <v>3580</v>
      </c>
      <c r="E2030" t="s">
        <v>583</v>
      </c>
    </row>
    <row r="2031" spans="2:5">
      <c r="B2031" t="s">
        <v>3581</v>
      </c>
      <c r="C2031">
        <v>540311</v>
      </c>
      <c r="D2031" t="s">
        <v>3582</v>
      </c>
      <c r="E2031" t="s">
        <v>691</v>
      </c>
    </row>
    <row r="2032" spans="2:5">
      <c r="B2032" t="s">
        <v>3583</v>
      </c>
      <c r="C2032">
        <v>539225</v>
      </c>
      <c r="D2032" t="s">
        <v>568</v>
      </c>
      <c r="E2032" t="s">
        <v>593</v>
      </c>
    </row>
    <row r="2033" spans="2:5">
      <c r="B2033" t="s">
        <v>3584</v>
      </c>
      <c r="C2033">
        <v>536493</v>
      </c>
      <c r="D2033" t="s">
        <v>568</v>
      </c>
      <c r="E2033" t="s">
        <v>766</v>
      </c>
    </row>
    <row r="2034" spans="2:5">
      <c r="B2034" t="s">
        <v>3585</v>
      </c>
      <c r="C2034">
        <v>532644</v>
      </c>
      <c r="D2034" t="s">
        <v>3586</v>
      </c>
      <c r="E2034" t="s">
        <v>581</v>
      </c>
    </row>
    <row r="2035" spans="2:5">
      <c r="B2035" t="s">
        <v>3587</v>
      </c>
      <c r="C2035">
        <v>500380</v>
      </c>
      <c r="D2035" t="s">
        <v>3588</v>
      </c>
      <c r="E2035" t="s">
        <v>581</v>
      </c>
    </row>
    <row r="2036" spans="2:5">
      <c r="B2036" t="s">
        <v>3589</v>
      </c>
      <c r="C2036">
        <v>532162</v>
      </c>
      <c r="D2036" t="s">
        <v>3590</v>
      </c>
      <c r="E2036" t="s">
        <v>562</v>
      </c>
    </row>
    <row r="2037" spans="2:5">
      <c r="B2037" t="s">
        <v>3591</v>
      </c>
      <c r="C2037">
        <v>530007</v>
      </c>
      <c r="D2037" t="s">
        <v>3592</v>
      </c>
      <c r="E2037" t="s">
        <v>1048</v>
      </c>
    </row>
    <row r="2038" spans="2:5">
      <c r="B2038" t="s">
        <v>3593</v>
      </c>
      <c r="C2038">
        <v>538765</v>
      </c>
      <c r="D2038" t="s">
        <v>568</v>
      </c>
      <c r="E2038" t="s">
        <v>3328</v>
      </c>
    </row>
    <row r="2039" spans="2:5">
      <c r="B2039" t="s">
        <v>3594</v>
      </c>
      <c r="C2039">
        <v>523405</v>
      </c>
      <c r="D2039" t="s">
        <v>3595</v>
      </c>
      <c r="E2039" t="s">
        <v>734</v>
      </c>
    </row>
    <row r="2040" spans="2:5">
      <c r="B2040" t="s">
        <v>3596</v>
      </c>
      <c r="C2040">
        <v>522263</v>
      </c>
      <c r="D2040" t="s">
        <v>3597</v>
      </c>
      <c r="E2040" t="s">
        <v>966</v>
      </c>
    </row>
    <row r="2041" spans="2:5">
      <c r="B2041" t="s">
        <v>3598</v>
      </c>
      <c r="C2041">
        <v>522263</v>
      </c>
      <c r="D2041" t="s">
        <v>3597</v>
      </c>
      <c r="E2041" t="s">
        <v>966</v>
      </c>
    </row>
    <row r="2042" spans="2:5">
      <c r="B2042" t="s">
        <v>3599</v>
      </c>
      <c r="C2042">
        <v>511092</v>
      </c>
      <c r="D2042" t="s">
        <v>568</v>
      </c>
      <c r="E2042" t="s">
        <v>571</v>
      </c>
    </row>
    <row r="2043" spans="2:5">
      <c r="B2043" t="s">
        <v>3600</v>
      </c>
      <c r="C2043">
        <v>523712</v>
      </c>
      <c r="D2043" t="s">
        <v>568</v>
      </c>
      <c r="E2043" t="s">
        <v>688</v>
      </c>
    </row>
    <row r="2044" spans="2:5">
      <c r="B2044" t="s">
        <v>3601</v>
      </c>
      <c r="C2044">
        <v>513691</v>
      </c>
      <c r="D2044" t="s">
        <v>3602</v>
      </c>
      <c r="E2044" t="s">
        <v>923</v>
      </c>
    </row>
    <row r="2045" spans="2:5">
      <c r="B2045" t="s">
        <v>3603</v>
      </c>
      <c r="C2045" t="s">
        <v>568</v>
      </c>
      <c r="D2045" t="s">
        <v>3604</v>
      </c>
      <c r="E2045" t="s">
        <v>659</v>
      </c>
    </row>
    <row r="2046" spans="2:5">
      <c r="B2046" t="s">
        <v>3605</v>
      </c>
      <c r="C2046">
        <v>523398</v>
      </c>
      <c r="D2046" t="s">
        <v>3606</v>
      </c>
      <c r="E2046" t="s">
        <v>937</v>
      </c>
    </row>
    <row r="2047" spans="2:5">
      <c r="B2047" t="s">
        <v>3607</v>
      </c>
      <c r="C2047">
        <v>523398</v>
      </c>
      <c r="D2047" t="s">
        <v>3606</v>
      </c>
      <c r="E2047" t="s">
        <v>937</v>
      </c>
    </row>
    <row r="2048" spans="2:5">
      <c r="B2048" t="s">
        <v>3608</v>
      </c>
      <c r="C2048">
        <v>531861</v>
      </c>
      <c r="D2048" t="s">
        <v>568</v>
      </c>
      <c r="E2048" t="s">
        <v>551</v>
      </c>
    </row>
    <row r="2049" spans="2:5">
      <c r="B2049" t="s">
        <v>3609</v>
      </c>
      <c r="C2049">
        <v>534659</v>
      </c>
      <c r="D2049" t="s">
        <v>568</v>
      </c>
      <c r="E2049" t="s">
        <v>554</v>
      </c>
    </row>
    <row r="2050" spans="2:5">
      <c r="B2050" t="s">
        <v>3610</v>
      </c>
      <c r="C2050">
        <v>542446</v>
      </c>
      <c r="D2050" t="s">
        <v>3611</v>
      </c>
      <c r="E2050" t="s">
        <v>652</v>
      </c>
    </row>
    <row r="2051" spans="2:5">
      <c r="B2051" t="s">
        <v>3612</v>
      </c>
      <c r="C2051">
        <v>538092</v>
      </c>
      <c r="D2051" t="s">
        <v>568</v>
      </c>
      <c r="E2051" t="s">
        <v>975</v>
      </c>
    </row>
    <row r="2052" spans="2:5">
      <c r="B2052" t="s">
        <v>3613</v>
      </c>
      <c r="C2052">
        <v>505750</v>
      </c>
      <c r="D2052" t="s">
        <v>568</v>
      </c>
      <c r="E2052" t="s">
        <v>576</v>
      </c>
    </row>
    <row r="2053" spans="2:5">
      <c r="B2053" t="s">
        <v>3614</v>
      </c>
      <c r="C2053">
        <v>508929</v>
      </c>
      <c r="D2053" t="s">
        <v>568</v>
      </c>
      <c r="E2053" t="s">
        <v>654</v>
      </c>
    </row>
    <row r="2054" spans="2:5">
      <c r="B2054" t="s">
        <v>3615</v>
      </c>
      <c r="C2054">
        <v>530985</v>
      </c>
      <c r="D2054" t="s">
        <v>568</v>
      </c>
      <c r="E2054" t="s">
        <v>585</v>
      </c>
    </row>
    <row r="2055" spans="2:5">
      <c r="B2055" t="s">
        <v>3616</v>
      </c>
      <c r="C2055">
        <v>506016</v>
      </c>
      <c r="D2055" t="s">
        <v>568</v>
      </c>
      <c r="E2055" t="s">
        <v>966</v>
      </c>
    </row>
    <row r="2056" spans="2:5">
      <c r="B2056" t="s">
        <v>3617</v>
      </c>
      <c r="C2056">
        <v>504080</v>
      </c>
      <c r="D2056" t="s">
        <v>568</v>
      </c>
      <c r="E2056" t="s">
        <v>866</v>
      </c>
    </row>
    <row r="2057" spans="2:5">
      <c r="B2057" t="s">
        <v>3618</v>
      </c>
      <c r="C2057">
        <v>533148</v>
      </c>
      <c r="D2057" t="s">
        <v>3619</v>
      </c>
      <c r="E2057" t="s">
        <v>707</v>
      </c>
    </row>
    <row r="2058" spans="2:5">
      <c r="B2058" t="s">
        <v>3620</v>
      </c>
      <c r="C2058">
        <v>532642</v>
      </c>
      <c r="D2058" t="s">
        <v>3621</v>
      </c>
      <c r="E2058" t="s">
        <v>734</v>
      </c>
    </row>
    <row r="2059" spans="2:5">
      <c r="B2059" t="s">
        <v>3622</v>
      </c>
      <c r="C2059">
        <v>500228</v>
      </c>
      <c r="D2059" t="s">
        <v>3623</v>
      </c>
      <c r="E2059" t="s">
        <v>600</v>
      </c>
    </row>
    <row r="2060" spans="2:5">
      <c r="B2060" t="s">
        <v>3624</v>
      </c>
      <c r="C2060">
        <v>520057</v>
      </c>
      <c r="D2060" t="s">
        <v>3625</v>
      </c>
      <c r="E2060" t="s">
        <v>923</v>
      </c>
    </row>
    <row r="2061" spans="2:5">
      <c r="B2061" t="s">
        <v>3626</v>
      </c>
      <c r="C2061">
        <v>520057</v>
      </c>
      <c r="D2061" t="s">
        <v>3627</v>
      </c>
      <c r="E2061" t="s">
        <v>923</v>
      </c>
    </row>
    <row r="2062" spans="2:5">
      <c r="B2062" t="s">
        <v>3628</v>
      </c>
      <c r="C2062">
        <v>534600</v>
      </c>
      <c r="D2062" t="s">
        <v>568</v>
      </c>
      <c r="E2062" t="s">
        <v>891</v>
      </c>
    </row>
    <row r="2063" spans="2:5">
      <c r="B2063" t="s">
        <v>3629</v>
      </c>
      <c r="C2063">
        <v>533155</v>
      </c>
      <c r="D2063" t="s">
        <v>3630</v>
      </c>
      <c r="E2063" t="s">
        <v>1057</v>
      </c>
    </row>
    <row r="2064" spans="2:5">
      <c r="B2064" t="s">
        <v>3631</v>
      </c>
      <c r="C2064">
        <v>533320</v>
      </c>
      <c r="D2064" t="s">
        <v>3632</v>
      </c>
      <c r="E2064" t="s">
        <v>712</v>
      </c>
    </row>
    <row r="2065" spans="2:5">
      <c r="B2065" t="s">
        <v>3633</v>
      </c>
      <c r="C2065">
        <v>530019</v>
      </c>
      <c r="D2065" t="s">
        <v>3634</v>
      </c>
      <c r="E2065" t="s">
        <v>606</v>
      </c>
    </row>
    <row r="2066" spans="2:5">
      <c r="B2066" t="s">
        <v>3635</v>
      </c>
      <c r="C2066" t="s">
        <v>568</v>
      </c>
      <c r="D2066" t="s">
        <v>3636</v>
      </c>
      <c r="E2066" t="s">
        <v>659</v>
      </c>
    </row>
    <row r="2067" spans="2:5">
      <c r="B2067" t="s">
        <v>3637</v>
      </c>
      <c r="C2067">
        <v>516078</v>
      </c>
      <c r="D2067" t="s">
        <v>568</v>
      </c>
      <c r="E2067" t="s">
        <v>763</v>
      </c>
    </row>
    <row r="2068" spans="2:5">
      <c r="B2068" t="s">
        <v>3638</v>
      </c>
      <c r="C2068">
        <v>511060</v>
      </c>
      <c r="D2068" t="s">
        <v>568</v>
      </c>
      <c r="E2068" t="s">
        <v>989</v>
      </c>
    </row>
    <row r="2069" spans="2:5">
      <c r="B2069" t="s">
        <v>3639</v>
      </c>
      <c r="C2069">
        <v>539216</v>
      </c>
      <c r="D2069" t="s">
        <v>568</v>
      </c>
      <c r="E2069" t="s">
        <v>583</v>
      </c>
    </row>
    <row r="2070" spans="2:5">
      <c r="B2070" t="s">
        <v>3640</v>
      </c>
      <c r="C2070">
        <v>507987</v>
      </c>
      <c r="D2070" t="s">
        <v>568</v>
      </c>
      <c r="E2070" t="s">
        <v>585</v>
      </c>
    </row>
    <row r="2071" spans="2:5">
      <c r="B2071" t="s">
        <v>3641</v>
      </c>
      <c r="C2071">
        <v>534623</v>
      </c>
      <c r="D2071" t="s">
        <v>568</v>
      </c>
      <c r="E2071" t="s">
        <v>3328</v>
      </c>
    </row>
    <row r="2072" spans="2:5">
      <c r="B2072" t="s">
        <v>3642</v>
      </c>
      <c r="C2072">
        <v>535648</v>
      </c>
      <c r="D2072" t="s">
        <v>3643</v>
      </c>
      <c r="E2072" t="s">
        <v>1092</v>
      </c>
    </row>
    <row r="2073" spans="2:5">
      <c r="B2073" t="s">
        <v>3644</v>
      </c>
      <c r="C2073">
        <v>531035</v>
      </c>
      <c r="D2073" t="s">
        <v>568</v>
      </c>
      <c r="E2073" t="s">
        <v>1226</v>
      </c>
    </row>
    <row r="2074" spans="2:5">
      <c r="B2074" t="s">
        <v>3645</v>
      </c>
      <c r="C2074">
        <v>519248</v>
      </c>
      <c r="D2074" t="s">
        <v>3646</v>
      </c>
      <c r="E2074" t="s">
        <v>817</v>
      </c>
    </row>
    <row r="2075" spans="2:5">
      <c r="B2075" t="s">
        <v>3647</v>
      </c>
      <c r="C2075">
        <v>542544</v>
      </c>
      <c r="D2075" t="s">
        <v>3648</v>
      </c>
      <c r="E2075" t="s">
        <v>551</v>
      </c>
    </row>
    <row r="2076" spans="2:5">
      <c r="B2076" t="s">
        <v>3649</v>
      </c>
      <c r="C2076">
        <v>532926</v>
      </c>
      <c r="D2076" t="s">
        <v>3650</v>
      </c>
      <c r="E2076" t="s">
        <v>2387</v>
      </c>
    </row>
    <row r="2077" spans="2:5">
      <c r="B2077" t="s">
        <v>3651</v>
      </c>
      <c r="C2077">
        <v>504076</v>
      </c>
      <c r="D2077" t="s">
        <v>568</v>
      </c>
      <c r="E2077" t="s">
        <v>611</v>
      </c>
    </row>
    <row r="2078" spans="2:5">
      <c r="B2078" t="s">
        <v>3652</v>
      </c>
      <c r="C2078">
        <v>514448</v>
      </c>
      <c r="D2078" t="s">
        <v>568</v>
      </c>
      <c r="E2078" t="s">
        <v>728</v>
      </c>
    </row>
    <row r="2079" spans="2:5">
      <c r="B2079" t="s">
        <v>3653</v>
      </c>
      <c r="C2079">
        <v>513250</v>
      </c>
      <c r="D2079" t="s">
        <v>3654</v>
      </c>
      <c r="E2079" t="s">
        <v>611</v>
      </c>
    </row>
    <row r="2080" spans="2:5">
      <c r="B2080" t="s">
        <v>3655</v>
      </c>
      <c r="C2080">
        <v>539246</v>
      </c>
      <c r="D2080" t="s">
        <v>568</v>
      </c>
      <c r="E2080" t="s">
        <v>590</v>
      </c>
    </row>
    <row r="2081" spans="2:5">
      <c r="B2081" t="s">
        <v>3656</v>
      </c>
      <c r="C2081">
        <v>532673</v>
      </c>
      <c r="D2081" t="s">
        <v>3657</v>
      </c>
      <c r="E2081" t="s">
        <v>1267</v>
      </c>
    </row>
    <row r="2082" spans="2:5">
      <c r="B2082" t="s">
        <v>3658</v>
      </c>
      <c r="C2082">
        <v>539686</v>
      </c>
      <c r="D2082" t="s">
        <v>568</v>
      </c>
      <c r="E2082" t="s">
        <v>707</v>
      </c>
    </row>
    <row r="2083" spans="2:5">
      <c r="B2083" t="s">
        <v>3659</v>
      </c>
      <c r="C2083">
        <v>532889</v>
      </c>
      <c r="D2083" t="s">
        <v>3660</v>
      </c>
      <c r="E2083" t="s">
        <v>583</v>
      </c>
    </row>
    <row r="2084" spans="2:5">
      <c r="B2084" t="s">
        <v>3661</v>
      </c>
      <c r="C2084">
        <v>511728</v>
      </c>
      <c r="D2084" t="s">
        <v>568</v>
      </c>
      <c r="E2084" t="s">
        <v>585</v>
      </c>
    </row>
    <row r="2085" spans="2:5">
      <c r="B2085" t="s">
        <v>3662</v>
      </c>
      <c r="C2085">
        <v>514360</v>
      </c>
      <c r="D2085" t="s">
        <v>568</v>
      </c>
      <c r="E2085" t="s">
        <v>966</v>
      </c>
    </row>
    <row r="2086" spans="2:5">
      <c r="B2086" t="s">
        <v>3663</v>
      </c>
      <c r="C2086">
        <v>542323</v>
      </c>
      <c r="D2086" t="s">
        <v>3664</v>
      </c>
      <c r="E2086" t="s">
        <v>707</v>
      </c>
    </row>
    <row r="2087" spans="2:5">
      <c r="B2087" t="s">
        <v>3665</v>
      </c>
      <c r="C2087">
        <v>540756</v>
      </c>
      <c r="D2087" t="s">
        <v>568</v>
      </c>
      <c r="E2087" t="s">
        <v>3349</v>
      </c>
    </row>
    <row r="2088" spans="2:5">
      <c r="B2088" t="s">
        <v>3666</v>
      </c>
      <c r="C2088">
        <v>539393</v>
      </c>
      <c r="D2088" t="s">
        <v>568</v>
      </c>
      <c r="E2088" t="s">
        <v>1246</v>
      </c>
    </row>
    <row r="2089" spans="2:5">
      <c r="B2089" t="s">
        <v>3667</v>
      </c>
      <c r="C2089">
        <v>524322</v>
      </c>
      <c r="D2089" t="s">
        <v>568</v>
      </c>
      <c r="E2089" t="s">
        <v>606</v>
      </c>
    </row>
    <row r="2090" spans="2:5">
      <c r="B2090" t="s">
        <v>3668</v>
      </c>
      <c r="C2090">
        <v>524109</v>
      </c>
      <c r="D2090" t="s">
        <v>3669</v>
      </c>
      <c r="E2090" t="s">
        <v>576</v>
      </c>
    </row>
    <row r="2091" spans="2:5">
      <c r="B2091" t="s">
        <v>3670</v>
      </c>
      <c r="C2091">
        <v>524675</v>
      </c>
      <c r="D2091" t="s">
        <v>568</v>
      </c>
      <c r="E2091" t="s">
        <v>590</v>
      </c>
    </row>
    <row r="2092" spans="2:5">
      <c r="B2092" t="s">
        <v>3671</v>
      </c>
      <c r="C2092">
        <v>531778</v>
      </c>
      <c r="D2092" t="s">
        <v>568</v>
      </c>
      <c r="E2092" t="s">
        <v>548</v>
      </c>
    </row>
    <row r="2093" spans="2:5">
      <c r="B2093" t="s">
        <v>3672</v>
      </c>
      <c r="C2093">
        <v>504840</v>
      </c>
      <c r="D2093" t="s">
        <v>568</v>
      </c>
      <c r="E2093" t="s">
        <v>763</v>
      </c>
    </row>
    <row r="2094" spans="2:5">
      <c r="B2094" t="s">
        <v>3673</v>
      </c>
      <c r="C2094">
        <v>531780</v>
      </c>
      <c r="D2094" t="s">
        <v>568</v>
      </c>
      <c r="E2094" t="s">
        <v>590</v>
      </c>
    </row>
    <row r="2095" spans="2:5">
      <c r="B2095" t="s">
        <v>3674</v>
      </c>
      <c r="C2095">
        <v>500233</v>
      </c>
      <c r="D2095" t="s">
        <v>3675</v>
      </c>
      <c r="E2095" t="s">
        <v>845</v>
      </c>
    </row>
    <row r="2096" spans="2:5">
      <c r="B2096" t="s">
        <v>3676</v>
      </c>
      <c r="C2096">
        <v>500234</v>
      </c>
      <c r="D2096" t="s">
        <v>3677</v>
      </c>
      <c r="E2096" t="s">
        <v>581</v>
      </c>
    </row>
    <row r="2097" spans="2:5">
      <c r="B2097" t="s">
        <v>3678</v>
      </c>
      <c r="C2097">
        <v>521054</v>
      </c>
      <c r="D2097" t="s">
        <v>568</v>
      </c>
      <c r="E2097" t="s">
        <v>583</v>
      </c>
    </row>
    <row r="2098" spans="2:5">
      <c r="B2098" t="s">
        <v>3679</v>
      </c>
      <c r="C2098">
        <v>530201</v>
      </c>
      <c r="D2098" t="s">
        <v>568</v>
      </c>
      <c r="E2098" t="s">
        <v>583</v>
      </c>
    </row>
    <row r="2099" spans="2:5">
      <c r="B2099" t="s">
        <v>3680</v>
      </c>
      <c r="C2099">
        <v>539014</v>
      </c>
      <c r="D2099" t="s">
        <v>568</v>
      </c>
      <c r="E2099" t="s">
        <v>590</v>
      </c>
    </row>
    <row r="2100" spans="2:5">
      <c r="B2100" t="s">
        <v>3681</v>
      </c>
      <c r="C2100">
        <v>522287</v>
      </c>
      <c r="D2100" t="s">
        <v>3682</v>
      </c>
      <c r="E2100" t="s">
        <v>611</v>
      </c>
    </row>
    <row r="2101" spans="2:5">
      <c r="B2101" t="s">
        <v>3683</v>
      </c>
      <c r="C2101" t="s">
        <v>568</v>
      </c>
      <c r="D2101" t="s">
        <v>3684</v>
      </c>
      <c r="E2101" t="s">
        <v>659</v>
      </c>
    </row>
    <row r="2102" spans="2:5">
      <c r="B2102" t="s">
        <v>3685</v>
      </c>
      <c r="C2102">
        <v>513509</v>
      </c>
      <c r="D2102" t="s">
        <v>3686</v>
      </c>
      <c r="E2102" t="s">
        <v>923</v>
      </c>
    </row>
    <row r="2103" spans="2:5">
      <c r="B2103" t="s">
        <v>3687</v>
      </c>
      <c r="C2103">
        <v>533302</v>
      </c>
      <c r="D2103" t="s">
        <v>3688</v>
      </c>
      <c r="E2103" t="s">
        <v>588</v>
      </c>
    </row>
    <row r="2104" spans="2:5">
      <c r="B2104" t="s">
        <v>3689</v>
      </c>
      <c r="C2104">
        <v>500235</v>
      </c>
      <c r="D2104" t="s">
        <v>3690</v>
      </c>
      <c r="E2104" t="s">
        <v>600</v>
      </c>
    </row>
    <row r="2105" spans="2:5">
      <c r="B2105" t="s">
        <v>3691</v>
      </c>
      <c r="C2105">
        <v>532468</v>
      </c>
      <c r="D2105" t="s">
        <v>568</v>
      </c>
      <c r="E2105" t="s">
        <v>734</v>
      </c>
    </row>
    <row r="2106" spans="2:5">
      <c r="B2106" t="s">
        <v>3692</v>
      </c>
      <c r="C2106">
        <v>514322</v>
      </c>
      <c r="D2106" t="s">
        <v>568</v>
      </c>
      <c r="E2106" t="s">
        <v>583</v>
      </c>
    </row>
    <row r="2107" spans="2:5">
      <c r="B2107" t="s">
        <v>3693</v>
      </c>
      <c r="C2107">
        <v>511131</v>
      </c>
      <c r="D2107" t="s">
        <v>568</v>
      </c>
      <c r="E2107" t="s">
        <v>654</v>
      </c>
    </row>
    <row r="2108" spans="2:5">
      <c r="B2108" t="s">
        <v>3694</v>
      </c>
      <c r="C2108">
        <v>526668</v>
      </c>
      <c r="D2108" t="s">
        <v>3695</v>
      </c>
      <c r="E2108" t="s">
        <v>769</v>
      </c>
    </row>
    <row r="2109" spans="2:5">
      <c r="B2109" t="s">
        <v>3696</v>
      </c>
      <c r="C2109">
        <v>532741</v>
      </c>
      <c r="D2109" t="s">
        <v>3697</v>
      </c>
      <c r="E2109" t="s">
        <v>600</v>
      </c>
    </row>
    <row r="2110" spans="2:5">
      <c r="B2110" t="s">
        <v>3698</v>
      </c>
      <c r="C2110">
        <v>524604</v>
      </c>
      <c r="D2110" t="s">
        <v>568</v>
      </c>
      <c r="E2110" t="s">
        <v>606</v>
      </c>
    </row>
    <row r="2111" spans="2:5">
      <c r="B2111" t="s">
        <v>3699</v>
      </c>
      <c r="C2111">
        <v>780003</v>
      </c>
      <c r="D2111" t="s">
        <v>568</v>
      </c>
      <c r="E2111" t="s">
        <v>659</v>
      </c>
    </row>
    <row r="2112" spans="2:5">
      <c r="B2112" t="s">
        <v>3700</v>
      </c>
      <c r="C2112">
        <v>506184</v>
      </c>
      <c r="D2112" t="s">
        <v>3701</v>
      </c>
      <c r="E2112" t="s">
        <v>682</v>
      </c>
    </row>
    <row r="2113" spans="2:5">
      <c r="B2113" t="s">
        <v>3702</v>
      </c>
      <c r="C2113">
        <v>538896</v>
      </c>
      <c r="D2113" t="s">
        <v>568</v>
      </c>
      <c r="E2113" t="s">
        <v>616</v>
      </c>
    </row>
    <row r="2114" spans="2:5">
      <c r="B2114" t="s">
        <v>3703</v>
      </c>
      <c r="C2114">
        <v>541005</v>
      </c>
      <c r="D2114" t="s">
        <v>568</v>
      </c>
      <c r="E2114" t="s">
        <v>975</v>
      </c>
    </row>
    <row r="2115" spans="2:5">
      <c r="B2115" t="s">
        <v>3704</v>
      </c>
      <c r="C2115">
        <v>521242</v>
      </c>
      <c r="D2115" t="s">
        <v>568</v>
      </c>
      <c r="E2115" t="s">
        <v>583</v>
      </c>
    </row>
    <row r="2116" spans="2:5">
      <c r="B2116" t="s">
        <v>3705</v>
      </c>
      <c r="C2116">
        <v>500236</v>
      </c>
      <c r="D2116" t="s">
        <v>3706</v>
      </c>
      <c r="E2116" t="s">
        <v>934</v>
      </c>
    </row>
    <row r="2117" spans="2:5">
      <c r="B2117" t="s">
        <v>3707</v>
      </c>
      <c r="C2117">
        <v>513456</v>
      </c>
      <c r="D2117" t="s">
        <v>568</v>
      </c>
      <c r="E2117" t="s">
        <v>891</v>
      </c>
    </row>
    <row r="2118" spans="2:5">
      <c r="B2118" t="s">
        <v>3708</v>
      </c>
      <c r="C2118">
        <v>506525</v>
      </c>
      <c r="D2118" t="s">
        <v>3709</v>
      </c>
      <c r="E2118" t="s">
        <v>616</v>
      </c>
    </row>
    <row r="2119" spans="2:5">
      <c r="B2119" t="s">
        <v>3710</v>
      </c>
      <c r="C2119">
        <v>507779</v>
      </c>
      <c r="D2119" t="s">
        <v>568</v>
      </c>
      <c r="E2119" t="s">
        <v>763</v>
      </c>
    </row>
    <row r="2120" spans="2:5">
      <c r="B2120" t="s">
        <v>3711</v>
      </c>
      <c r="C2120">
        <v>500165</v>
      </c>
      <c r="D2120" t="s">
        <v>3712</v>
      </c>
      <c r="E2120" t="s">
        <v>845</v>
      </c>
    </row>
    <row r="2121" spans="2:5">
      <c r="B2121" t="s">
        <v>3713</v>
      </c>
      <c r="C2121">
        <v>540515</v>
      </c>
      <c r="D2121" t="s">
        <v>568</v>
      </c>
      <c r="E2121" t="s">
        <v>551</v>
      </c>
    </row>
    <row r="2122" spans="2:5">
      <c r="B2122" t="s">
        <v>3714</v>
      </c>
      <c r="C2122">
        <v>512399</v>
      </c>
      <c r="D2122" t="s">
        <v>568</v>
      </c>
      <c r="E2122" t="s">
        <v>551</v>
      </c>
    </row>
    <row r="2123" spans="2:5">
      <c r="B2123" t="s">
        <v>3715</v>
      </c>
      <c r="C2123">
        <v>512036</v>
      </c>
      <c r="D2123" t="s">
        <v>568</v>
      </c>
      <c r="E2123" t="s">
        <v>583</v>
      </c>
    </row>
    <row r="2124" spans="2:5">
      <c r="B2124" t="s">
        <v>3716</v>
      </c>
      <c r="C2124">
        <v>539679</v>
      </c>
      <c r="D2124" t="s">
        <v>568</v>
      </c>
      <c r="E2124" t="s">
        <v>585</v>
      </c>
    </row>
    <row r="2125" spans="2:5">
      <c r="B2125" t="s">
        <v>3717</v>
      </c>
      <c r="C2125" t="s">
        <v>568</v>
      </c>
      <c r="D2125" t="s">
        <v>3718</v>
      </c>
      <c r="E2125" t="s">
        <v>579</v>
      </c>
    </row>
    <row r="2126" spans="2:5">
      <c r="B2126" t="s">
        <v>3719</v>
      </c>
      <c r="C2126">
        <v>526115</v>
      </c>
      <c r="D2126" t="s">
        <v>568</v>
      </c>
      <c r="E2126" t="s">
        <v>682</v>
      </c>
    </row>
    <row r="2127" spans="2:5">
      <c r="B2127" t="s">
        <v>3720</v>
      </c>
      <c r="C2127">
        <v>541161</v>
      </c>
      <c r="D2127" t="s">
        <v>3721</v>
      </c>
      <c r="E2127" t="s">
        <v>654</v>
      </c>
    </row>
    <row r="2128" spans="2:5">
      <c r="B2128" t="s">
        <v>3722</v>
      </c>
      <c r="C2128">
        <v>533451</v>
      </c>
      <c r="D2128" t="s">
        <v>3723</v>
      </c>
      <c r="E2128" t="s">
        <v>707</v>
      </c>
    </row>
    <row r="2129" spans="2:5">
      <c r="B2129" t="s">
        <v>3724</v>
      </c>
      <c r="C2129">
        <v>538928</v>
      </c>
      <c r="D2129" t="s">
        <v>568</v>
      </c>
      <c r="E2129" t="s">
        <v>585</v>
      </c>
    </row>
    <row r="2130" spans="2:5">
      <c r="B2130" t="s">
        <v>3725</v>
      </c>
      <c r="C2130">
        <v>537784</v>
      </c>
      <c r="D2130" t="s">
        <v>568</v>
      </c>
      <c r="E2130" t="s">
        <v>989</v>
      </c>
    </row>
    <row r="2131" spans="2:5">
      <c r="B2131" t="s">
        <v>3726</v>
      </c>
      <c r="C2131">
        <v>590003</v>
      </c>
      <c r="D2131" t="s">
        <v>3727</v>
      </c>
      <c r="E2131" t="s">
        <v>886</v>
      </c>
    </row>
    <row r="2132" spans="2:5">
      <c r="B2132" t="s">
        <v>3728</v>
      </c>
      <c r="C2132">
        <v>531687</v>
      </c>
      <c r="D2132" t="s">
        <v>3729</v>
      </c>
      <c r="E2132" t="s">
        <v>766</v>
      </c>
    </row>
    <row r="2133" spans="2:5">
      <c r="B2133" t="s">
        <v>3730</v>
      </c>
      <c r="C2133">
        <v>539533</v>
      </c>
      <c r="D2133" t="s">
        <v>568</v>
      </c>
      <c r="E2133" t="s">
        <v>551</v>
      </c>
    </row>
    <row r="2134" spans="2:5">
      <c r="B2134" t="s">
        <v>3731</v>
      </c>
      <c r="C2134">
        <v>502933</v>
      </c>
      <c r="D2134" t="s">
        <v>568</v>
      </c>
      <c r="E2134" t="s">
        <v>583</v>
      </c>
    </row>
    <row r="2135" spans="2:5">
      <c r="B2135" t="s">
        <v>3732</v>
      </c>
      <c r="C2135">
        <v>532925</v>
      </c>
      <c r="D2135" t="s">
        <v>3733</v>
      </c>
      <c r="E2135" t="s">
        <v>966</v>
      </c>
    </row>
    <row r="2136" spans="2:5">
      <c r="B2136" t="s">
        <v>3734</v>
      </c>
      <c r="C2136">
        <v>532899</v>
      </c>
      <c r="D2136" t="s">
        <v>3735</v>
      </c>
      <c r="E2136" t="s">
        <v>766</v>
      </c>
    </row>
    <row r="2137" spans="2:5">
      <c r="B2137" t="s">
        <v>3736</v>
      </c>
      <c r="C2137">
        <v>524444</v>
      </c>
      <c r="D2137" t="s">
        <v>568</v>
      </c>
      <c r="E2137" t="s">
        <v>817</v>
      </c>
    </row>
    <row r="2138" spans="2:5">
      <c r="B2138" t="s">
        <v>3737</v>
      </c>
      <c r="C2138">
        <v>535136</v>
      </c>
      <c r="D2138" t="s">
        <v>568</v>
      </c>
      <c r="E2138" t="s">
        <v>583</v>
      </c>
    </row>
    <row r="2139" spans="2:5">
      <c r="B2139" t="s">
        <v>3738</v>
      </c>
      <c r="C2139">
        <v>590041</v>
      </c>
      <c r="D2139" t="s">
        <v>3739</v>
      </c>
      <c r="E2139" t="s">
        <v>714</v>
      </c>
    </row>
    <row r="2140" spans="2:5">
      <c r="B2140" t="s">
        <v>3740</v>
      </c>
      <c r="C2140">
        <v>530255</v>
      </c>
      <c r="D2140" t="s">
        <v>568</v>
      </c>
      <c r="E2140" t="s">
        <v>562</v>
      </c>
    </row>
    <row r="2141" spans="2:5">
      <c r="B2141" t="s">
        <v>3741</v>
      </c>
      <c r="C2141">
        <v>539276</v>
      </c>
      <c r="D2141" t="s">
        <v>3742</v>
      </c>
      <c r="E2141" t="s">
        <v>3349</v>
      </c>
    </row>
    <row r="2142" spans="2:5">
      <c r="B2142" t="s">
        <v>3743</v>
      </c>
      <c r="C2142">
        <v>504084</v>
      </c>
      <c r="D2142" t="s">
        <v>568</v>
      </c>
      <c r="E2142" t="s">
        <v>866</v>
      </c>
    </row>
    <row r="2143" spans="2:5">
      <c r="B2143" t="s">
        <v>3744</v>
      </c>
      <c r="C2143">
        <v>539562</v>
      </c>
      <c r="D2143" t="s">
        <v>568</v>
      </c>
      <c r="E2143" t="s">
        <v>551</v>
      </c>
    </row>
    <row r="2144" spans="2:5">
      <c r="B2144" t="s">
        <v>3745</v>
      </c>
      <c r="C2144">
        <v>530357</v>
      </c>
      <c r="D2144" t="s">
        <v>568</v>
      </c>
      <c r="E2144" t="s">
        <v>551</v>
      </c>
    </row>
    <row r="2145" spans="2:5">
      <c r="B2145" t="s">
        <v>3746</v>
      </c>
      <c r="C2145">
        <v>530357</v>
      </c>
      <c r="D2145" t="s">
        <v>568</v>
      </c>
      <c r="E2145" t="s">
        <v>551</v>
      </c>
    </row>
    <row r="2146" spans="2:5">
      <c r="B2146" t="s">
        <v>3747</v>
      </c>
      <c r="C2146">
        <v>526067</v>
      </c>
      <c r="D2146" t="s">
        <v>568</v>
      </c>
      <c r="E2146" t="s">
        <v>763</v>
      </c>
    </row>
    <row r="2147" spans="2:5">
      <c r="B2147" t="s">
        <v>3748</v>
      </c>
      <c r="C2147">
        <v>531784</v>
      </c>
      <c r="D2147" t="s">
        <v>568</v>
      </c>
      <c r="E2147" t="s">
        <v>966</v>
      </c>
    </row>
    <row r="2148" spans="2:5">
      <c r="B2148" t="s">
        <v>3749</v>
      </c>
      <c r="C2148">
        <v>590066</v>
      </c>
      <c r="D2148" t="s">
        <v>3750</v>
      </c>
      <c r="E2148" t="s">
        <v>581</v>
      </c>
    </row>
    <row r="2149" spans="2:5">
      <c r="B2149" t="s">
        <v>3751</v>
      </c>
      <c r="C2149">
        <v>533192</v>
      </c>
      <c r="D2149" t="s">
        <v>3752</v>
      </c>
      <c r="E2149" t="s">
        <v>1267</v>
      </c>
    </row>
    <row r="2150" spans="2:5">
      <c r="B2150" t="s">
        <v>3753</v>
      </c>
      <c r="C2150">
        <v>540385</v>
      </c>
      <c r="D2150" t="s">
        <v>568</v>
      </c>
      <c r="E2150" t="s">
        <v>551</v>
      </c>
    </row>
    <row r="2151" spans="2:5">
      <c r="B2151" t="s">
        <v>3754</v>
      </c>
      <c r="C2151">
        <v>532054</v>
      </c>
      <c r="D2151" t="s">
        <v>3755</v>
      </c>
      <c r="E2151" t="s">
        <v>682</v>
      </c>
    </row>
    <row r="2152" spans="2:5">
      <c r="B2152" t="s">
        <v>3756</v>
      </c>
      <c r="C2152">
        <v>532714</v>
      </c>
      <c r="D2152" t="s">
        <v>3757</v>
      </c>
      <c r="E2152" t="s">
        <v>611</v>
      </c>
    </row>
    <row r="2153" spans="2:5">
      <c r="B2153" t="s">
        <v>3758</v>
      </c>
      <c r="C2153">
        <v>508993</v>
      </c>
      <c r="D2153" t="s">
        <v>568</v>
      </c>
      <c r="E2153" t="s">
        <v>654</v>
      </c>
    </row>
    <row r="2154" spans="2:5">
      <c r="B2154" t="s">
        <v>3759</v>
      </c>
      <c r="C2154">
        <v>518011</v>
      </c>
      <c r="D2154" t="s">
        <v>568</v>
      </c>
      <c r="E2154" t="s">
        <v>581</v>
      </c>
    </row>
    <row r="2155" spans="2:5">
      <c r="B2155" t="s">
        <v>3760</v>
      </c>
      <c r="C2155" t="s">
        <v>568</v>
      </c>
      <c r="D2155" t="s">
        <v>3761</v>
      </c>
      <c r="E2155" t="s">
        <v>579</v>
      </c>
    </row>
    <row r="2156" spans="2:5">
      <c r="B2156" t="s">
        <v>3762</v>
      </c>
      <c r="C2156">
        <v>517569</v>
      </c>
      <c r="D2156" t="s">
        <v>3763</v>
      </c>
      <c r="E2156" t="s">
        <v>866</v>
      </c>
    </row>
    <row r="2157" spans="2:5">
      <c r="B2157" t="s">
        <v>3764</v>
      </c>
      <c r="C2157">
        <v>519602</v>
      </c>
      <c r="D2157" t="s">
        <v>3765</v>
      </c>
      <c r="E2157" t="s">
        <v>661</v>
      </c>
    </row>
    <row r="2158" spans="2:5">
      <c r="B2158" t="s">
        <v>3766</v>
      </c>
      <c r="C2158">
        <v>506528</v>
      </c>
      <c r="D2158" t="s">
        <v>568</v>
      </c>
      <c r="E2158" t="s">
        <v>728</v>
      </c>
    </row>
    <row r="2159" spans="2:5">
      <c r="B2159" t="s">
        <v>3767</v>
      </c>
      <c r="C2159">
        <v>531163</v>
      </c>
      <c r="D2159" t="s">
        <v>3768</v>
      </c>
      <c r="E2159" t="s">
        <v>728</v>
      </c>
    </row>
    <row r="2160" spans="2:5">
      <c r="B2160" t="s">
        <v>3769</v>
      </c>
      <c r="C2160">
        <v>506530</v>
      </c>
      <c r="D2160" t="s">
        <v>568</v>
      </c>
      <c r="E2160" t="s">
        <v>763</v>
      </c>
    </row>
    <row r="2161" spans="2:5">
      <c r="B2161" t="s">
        <v>3770</v>
      </c>
      <c r="C2161">
        <v>505890</v>
      </c>
      <c r="D2161" t="s">
        <v>568</v>
      </c>
      <c r="E2161" t="s">
        <v>576</v>
      </c>
    </row>
    <row r="2162" spans="2:5">
      <c r="B2162" t="s">
        <v>3771</v>
      </c>
      <c r="C2162">
        <v>505890</v>
      </c>
      <c r="D2162" t="s">
        <v>568</v>
      </c>
      <c r="E2162" t="s">
        <v>576</v>
      </c>
    </row>
    <row r="2163" spans="2:5">
      <c r="B2163" t="s">
        <v>3772</v>
      </c>
      <c r="C2163">
        <v>540953</v>
      </c>
      <c r="D2163" t="s">
        <v>568</v>
      </c>
      <c r="E2163" t="s">
        <v>682</v>
      </c>
    </row>
    <row r="2164" spans="2:5">
      <c r="B2164" t="s">
        <v>3773</v>
      </c>
      <c r="C2164">
        <v>530163</v>
      </c>
      <c r="D2164" t="s">
        <v>568</v>
      </c>
      <c r="E2164" t="s">
        <v>606</v>
      </c>
    </row>
    <row r="2165" spans="2:5">
      <c r="B2165" t="s">
        <v>3774</v>
      </c>
      <c r="C2165">
        <v>532686</v>
      </c>
      <c r="D2165" t="s">
        <v>3775</v>
      </c>
      <c r="E2165" t="s">
        <v>691</v>
      </c>
    </row>
    <row r="2166" spans="2:5">
      <c r="B2166" t="s">
        <v>3776</v>
      </c>
      <c r="C2166">
        <v>532686</v>
      </c>
      <c r="D2166" t="s">
        <v>3775</v>
      </c>
      <c r="E2166" t="s">
        <v>691</v>
      </c>
    </row>
    <row r="2167" spans="2:5">
      <c r="B2167" t="s">
        <v>3777</v>
      </c>
      <c r="C2167">
        <v>507180</v>
      </c>
      <c r="D2167" t="s">
        <v>3778</v>
      </c>
      <c r="E2167" t="s">
        <v>1267</v>
      </c>
    </row>
    <row r="2168" spans="2:5">
      <c r="B2168" t="s">
        <v>3779</v>
      </c>
      <c r="C2168">
        <v>524174</v>
      </c>
      <c r="D2168" t="s">
        <v>568</v>
      </c>
      <c r="E2168" t="s">
        <v>616</v>
      </c>
    </row>
    <row r="2169" spans="2:5">
      <c r="B2169" t="s">
        <v>3780</v>
      </c>
      <c r="C2169">
        <v>533289</v>
      </c>
      <c r="D2169" t="s">
        <v>3781</v>
      </c>
      <c r="E2169" t="s">
        <v>889</v>
      </c>
    </row>
    <row r="2170" spans="2:5">
      <c r="B2170" t="s">
        <v>3782</v>
      </c>
      <c r="C2170">
        <v>502937</v>
      </c>
      <c r="D2170" t="s">
        <v>3783</v>
      </c>
      <c r="E2170" t="s">
        <v>557</v>
      </c>
    </row>
    <row r="2171" spans="2:5">
      <c r="B2171" t="s">
        <v>3784</v>
      </c>
      <c r="C2171">
        <v>532732</v>
      </c>
      <c r="D2171" t="s">
        <v>3785</v>
      </c>
      <c r="E2171" t="s">
        <v>682</v>
      </c>
    </row>
    <row r="2172" spans="2:5">
      <c r="B2172" t="s">
        <v>3786</v>
      </c>
      <c r="C2172">
        <v>507948</v>
      </c>
      <c r="D2172" t="s">
        <v>568</v>
      </c>
      <c r="E2172" t="s">
        <v>585</v>
      </c>
    </row>
    <row r="2173" spans="2:5">
      <c r="B2173" t="s">
        <v>3787</v>
      </c>
      <c r="C2173">
        <v>512597</v>
      </c>
      <c r="D2173" t="s">
        <v>3788</v>
      </c>
      <c r="E2173" t="s">
        <v>585</v>
      </c>
    </row>
    <row r="2174" spans="2:5">
      <c r="B2174" t="s">
        <v>3789</v>
      </c>
      <c r="C2174" t="s">
        <v>568</v>
      </c>
      <c r="D2174" t="s">
        <v>3790</v>
      </c>
      <c r="E2174" t="s">
        <v>585</v>
      </c>
    </row>
    <row r="2175" spans="2:5">
      <c r="B2175" t="s">
        <v>3791</v>
      </c>
      <c r="C2175">
        <v>500239</v>
      </c>
      <c r="D2175" t="s">
        <v>568</v>
      </c>
      <c r="E2175" t="s">
        <v>583</v>
      </c>
    </row>
    <row r="2176" spans="2:5">
      <c r="B2176" t="s">
        <v>3792</v>
      </c>
      <c r="C2176">
        <v>531609</v>
      </c>
      <c r="D2176" t="s">
        <v>568</v>
      </c>
      <c r="E2176" t="s">
        <v>763</v>
      </c>
    </row>
    <row r="2177" spans="2:5">
      <c r="B2177" t="s">
        <v>3793</v>
      </c>
      <c r="C2177">
        <v>540775</v>
      </c>
      <c r="D2177" t="s">
        <v>3794</v>
      </c>
      <c r="E2177" t="s">
        <v>994</v>
      </c>
    </row>
    <row r="2178" spans="2:5">
      <c r="B2178" t="s">
        <v>3795</v>
      </c>
      <c r="C2178">
        <v>540775</v>
      </c>
      <c r="D2178" t="s">
        <v>3794</v>
      </c>
      <c r="E2178" t="s">
        <v>994</v>
      </c>
    </row>
    <row r="2179" spans="2:5">
      <c r="B2179" t="s">
        <v>3796</v>
      </c>
      <c r="C2179">
        <v>590068</v>
      </c>
      <c r="D2179" t="s">
        <v>3797</v>
      </c>
      <c r="E2179" t="s">
        <v>590</v>
      </c>
    </row>
    <row r="2180" spans="2:5">
      <c r="B2180" t="s">
        <v>3798</v>
      </c>
      <c r="C2180">
        <v>507794</v>
      </c>
      <c r="D2180" t="s">
        <v>568</v>
      </c>
      <c r="E2180" t="s">
        <v>1076</v>
      </c>
    </row>
    <row r="2181" spans="2:5">
      <c r="B2181" t="s">
        <v>3799</v>
      </c>
      <c r="C2181">
        <v>504269</v>
      </c>
      <c r="D2181" t="s">
        <v>3800</v>
      </c>
      <c r="E2181" t="s">
        <v>1333</v>
      </c>
    </row>
    <row r="2182" spans="2:5">
      <c r="B2182" t="s">
        <v>3801</v>
      </c>
      <c r="C2182">
        <v>590068</v>
      </c>
      <c r="D2182" t="s">
        <v>3797</v>
      </c>
      <c r="E2182" t="s">
        <v>590</v>
      </c>
    </row>
    <row r="2183" spans="2:5">
      <c r="B2183" t="s">
        <v>3802</v>
      </c>
      <c r="C2183">
        <v>519064</v>
      </c>
      <c r="D2183" t="s">
        <v>568</v>
      </c>
      <c r="E2183" t="s">
        <v>766</v>
      </c>
    </row>
    <row r="2184" spans="2:5">
      <c r="B2184" t="s">
        <v>3803</v>
      </c>
      <c r="C2184">
        <v>531892</v>
      </c>
      <c r="D2184" t="s">
        <v>3804</v>
      </c>
      <c r="E2184" t="s">
        <v>551</v>
      </c>
    </row>
    <row r="2185" spans="2:5">
      <c r="B2185" t="s">
        <v>3805</v>
      </c>
      <c r="C2185">
        <v>506178</v>
      </c>
      <c r="D2185" t="s">
        <v>568</v>
      </c>
      <c r="E2185" t="s">
        <v>590</v>
      </c>
    </row>
    <row r="2186" spans="2:5">
      <c r="B2186" t="s">
        <v>3806</v>
      </c>
      <c r="C2186">
        <v>521127</v>
      </c>
      <c r="D2186" t="s">
        <v>568</v>
      </c>
      <c r="E2186" t="s">
        <v>583</v>
      </c>
    </row>
    <row r="2187" spans="2:5">
      <c r="B2187" t="s">
        <v>3807</v>
      </c>
      <c r="C2187">
        <v>539788</v>
      </c>
      <c r="D2187" t="s">
        <v>568</v>
      </c>
      <c r="E2187" t="s">
        <v>602</v>
      </c>
    </row>
    <row r="2188" spans="2:5">
      <c r="B2188" t="s">
        <v>3808</v>
      </c>
      <c r="C2188">
        <v>507435</v>
      </c>
      <c r="D2188" t="s">
        <v>568</v>
      </c>
      <c r="E2188" t="s">
        <v>1200</v>
      </c>
    </row>
    <row r="2189" spans="2:5">
      <c r="B2189" t="s">
        <v>3809</v>
      </c>
      <c r="C2189">
        <v>507435</v>
      </c>
      <c r="D2189" t="s">
        <v>568</v>
      </c>
      <c r="E2189" t="s">
        <v>1200</v>
      </c>
    </row>
    <row r="2190" spans="2:5">
      <c r="B2190" t="s">
        <v>3810</v>
      </c>
      <c r="C2190">
        <v>535730</v>
      </c>
      <c r="D2190" t="s">
        <v>568</v>
      </c>
      <c r="E2190" t="s">
        <v>583</v>
      </c>
    </row>
    <row r="2191" spans="2:5">
      <c r="B2191" t="s">
        <v>3811</v>
      </c>
      <c r="C2191">
        <v>531692</v>
      </c>
      <c r="D2191" t="s">
        <v>568</v>
      </c>
      <c r="E2191" t="s">
        <v>769</v>
      </c>
    </row>
    <row r="2192" spans="2:5">
      <c r="B2192" t="s">
        <v>3812</v>
      </c>
      <c r="C2192">
        <v>513693</v>
      </c>
      <c r="D2192" t="s">
        <v>568</v>
      </c>
      <c r="E2192" t="s">
        <v>600</v>
      </c>
    </row>
    <row r="2193" spans="2:5">
      <c r="B2193" t="s">
        <v>3813</v>
      </c>
      <c r="C2193">
        <v>540812</v>
      </c>
      <c r="D2193" t="s">
        <v>568</v>
      </c>
      <c r="E2193" t="s">
        <v>1038</v>
      </c>
    </row>
    <row r="2194" spans="2:5">
      <c r="B2194" t="s">
        <v>3814</v>
      </c>
      <c r="C2194">
        <v>507946</v>
      </c>
      <c r="D2194" t="s">
        <v>568</v>
      </c>
      <c r="E2194" t="s">
        <v>590</v>
      </c>
    </row>
    <row r="2195" spans="2:5">
      <c r="B2195" t="s">
        <v>3815</v>
      </c>
      <c r="C2195">
        <v>507946</v>
      </c>
      <c r="D2195" t="s">
        <v>568</v>
      </c>
      <c r="E2195" t="s">
        <v>590</v>
      </c>
    </row>
    <row r="2196" spans="2:5">
      <c r="B2196" t="s">
        <v>3816</v>
      </c>
      <c r="C2196">
        <v>535566</v>
      </c>
      <c r="D2196" t="s">
        <v>568</v>
      </c>
      <c r="E2196" t="s">
        <v>585</v>
      </c>
    </row>
    <row r="2197" spans="2:5">
      <c r="B2197" t="s">
        <v>3817</v>
      </c>
      <c r="C2197">
        <v>524699</v>
      </c>
      <c r="D2197" t="s">
        <v>568</v>
      </c>
      <c r="E2197" t="s">
        <v>616</v>
      </c>
    </row>
    <row r="2198" spans="2:5">
      <c r="B2198" t="s">
        <v>3818</v>
      </c>
      <c r="C2198">
        <v>522101</v>
      </c>
      <c r="D2198" t="s">
        <v>568</v>
      </c>
      <c r="E2198" t="s">
        <v>576</v>
      </c>
    </row>
    <row r="2199" spans="2:5">
      <c r="B2199" t="s">
        <v>3819</v>
      </c>
      <c r="C2199">
        <v>523218</v>
      </c>
      <c r="D2199" t="s">
        <v>3820</v>
      </c>
      <c r="E2199" t="s">
        <v>1110</v>
      </c>
    </row>
    <row r="2200" spans="2:5">
      <c r="B2200" t="s">
        <v>3821</v>
      </c>
      <c r="C2200">
        <v>524500</v>
      </c>
      <c r="D2200" t="s">
        <v>3822</v>
      </c>
      <c r="E2200" t="s">
        <v>606</v>
      </c>
    </row>
    <row r="2201" spans="2:5">
      <c r="B2201" t="s">
        <v>3823</v>
      </c>
      <c r="C2201">
        <v>524500</v>
      </c>
      <c r="D2201" t="s">
        <v>3822</v>
      </c>
      <c r="E2201" t="s">
        <v>606</v>
      </c>
    </row>
    <row r="2202" spans="2:5">
      <c r="B2202" t="s">
        <v>3824</v>
      </c>
      <c r="C2202">
        <v>532067</v>
      </c>
      <c r="D2202" t="s">
        <v>568</v>
      </c>
      <c r="E2202" t="s">
        <v>712</v>
      </c>
    </row>
    <row r="2203" spans="2:5">
      <c r="B2203" t="s">
        <v>3825</v>
      </c>
      <c r="C2203">
        <v>532067</v>
      </c>
      <c r="D2203" t="s">
        <v>568</v>
      </c>
      <c r="E2203" t="s">
        <v>712</v>
      </c>
    </row>
    <row r="2204" spans="2:5">
      <c r="B2204" t="s">
        <v>3826</v>
      </c>
      <c r="C2204">
        <v>530313</v>
      </c>
      <c r="D2204" t="s">
        <v>3827</v>
      </c>
      <c r="E2204" t="s">
        <v>606</v>
      </c>
    </row>
    <row r="2205" spans="2:5">
      <c r="B2205" t="s">
        <v>3828</v>
      </c>
      <c r="C2205">
        <v>500240</v>
      </c>
      <c r="D2205" t="s">
        <v>568</v>
      </c>
      <c r="E2205" t="s">
        <v>1226</v>
      </c>
    </row>
    <row r="2206" spans="2:5">
      <c r="B2206" t="s">
        <v>3829</v>
      </c>
      <c r="C2206">
        <v>531274</v>
      </c>
      <c r="D2206" t="s">
        <v>568</v>
      </c>
      <c r="E2206" t="s">
        <v>585</v>
      </c>
    </row>
    <row r="2207" spans="2:5">
      <c r="B2207" t="s">
        <v>3830</v>
      </c>
      <c r="C2207">
        <v>524019</v>
      </c>
      <c r="D2207" t="s">
        <v>3831</v>
      </c>
      <c r="E2207" t="s">
        <v>688</v>
      </c>
    </row>
    <row r="2208" spans="2:5">
      <c r="B2208" t="s">
        <v>3832</v>
      </c>
      <c r="C2208">
        <v>524019</v>
      </c>
      <c r="D2208" t="s">
        <v>3831</v>
      </c>
      <c r="E2208" t="s">
        <v>688</v>
      </c>
    </row>
    <row r="2209" spans="2:5">
      <c r="B2209" t="s">
        <v>3833</v>
      </c>
      <c r="C2209">
        <v>530215</v>
      </c>
      <c r="D2209" t="s">
        <v>568</v>
      </c>
      <c r="E2209" t="s">
        <v>654</v>
      </c>
    </row>
    <row r="2210" spans="2:5">
      <c r="B2210" t="s">
        <v>3834</v>
      </c>
      <c r="C2210">
        <v>512329</v>
      </c>
      <c r="D2210" t="s">
        <v>568</v>
      </c>
      <c r="E2210" t="s">
        <v>989</v>
      </c>
    </row>
    <row r="2211" spans="2:5">
      <c r="B2211" t="s">
        <v>3835</v>
      </c>
      <c r="C2211">
        <v>540680</v>
      </c>
      <c r="D2211" t="s">
        <v>3836</v>
      </c>
      <c r="E2211" t="s">
        <v>600</v>
      </c>
    </row>
    <row r="2212" spans="2:5">
      <c r="B2212" t="s">
        <v>3837</v>
      </c>
      <c r="C2212">
        <v>531413</v>
      </c>
      <c r="D2212" t="s">
        <v>568</v>
      </c>
      <c r="E2212" t="s">
        <v>2561</v>
      </c>
    </row>
    <row r="2213" spans="2:5">
      <c r="B2213" t="s">
        <v>3838</v>
      </c>
      <c r="C2213">
        <v>537750</v>
      </c>
      <c r="D2213" t="s">
        <v>568</v>
      </c>
      <c r="E2213" t="s">
        <v>588</v>
      </c>
    </row>
    <row r="2214" spans="2:5">
      <c r="B2214" t="s">
        <v>3839</v>
      </c>
      <c r="C2214">
        <v>532967</v>
      </c>
      <c r="D2214" t="s">
        <v>3840</v>
      </c>
      <c r="E2214" t="s">
        <v>728</v>
      </c>
    </row>
    <row r="2215" spans="2:5">
      <c r="B2215" t="s">
        <v>3841</v>
      </c>
      <c r="C2215">
        <v>500241</v>
      </c>
      <c r="D2215" t="s">
        <v>3842</v>
      </c>
      <c r="E2215" t="s">
        <v>576</v>
      </c>
    </row>
    <row r="2216" spans="2:5">
      <c r="B2216" t="s">
        <v>3843</v>
      </c>
      <c r="C2216">
        <v>533193</v>
      </c>
      <c r="D2216" t="s">
        <v>3844</v>
      </c>
      <c r="E2216" t="s">
        <v>866</v>
      </c>
    </row>
    <row r="2217" spans="2:5">
      <c r="B2217" t="s">
        <v>3845</v>
      </c>
      <c r="C2217">
        <v>500245</v>
      </c>
      <c r="D2217" t="s">
        <v>568</v>
      </c>
      <c r="E2217" t="s">
        <v>600</v>
      </c>
    </row>
    <row r="2218" spans="2:5">
      <c r="B2218" t="s">
        <v>3846</v>
      </c>
      <c r="C2218">
        <v>500243</v>
      </c>
      <c r="D2218" t="s">
        <v>3847</v>
      </c>
      <c r="E2218" t="s">
        <v>576</v>
      </c>
    </row>
    <row r="2219" spans="2:5">
      <c r="B2219" t="s">
        <v>3848</v>
      </c>
      <c r="C2219">
        <v>533293</v>
      </c>
      <c r="D2219" t="s">
        <v>3849</v>
      </c>
      <c r="E2219" t="s">
        <v>923</v>
      </c>
    </row>
    <row r="2220" spans="2:5">
      <c r="B2220" t="s">
        <v>3850</v>
      </c>
      <c r="C2220">
        <v>505283</v>
      </c>
      <c r="D2220" t="s">
        <v>568</v>
      </c>
      <c r="E2220" t="s">
        <v>576</v>
      </c>
    </row>
    <row r="2221" spans="2:5">
      <c r="B2221" t="s">
        <v>3851</v>
      </c>
      <c r="C2221">
        <v>530145</v>
      </c>
      <c r="D2221" t="s">
        <v>568</v>
      </c>
      <c r="E2221" t="s">
        <v>688</v>
      </c>
    </row>
    <row r="2222" spans="2:5">
      <c r="B2222" t="s">
        <v>3852</v>
      </c>
      <c r="C2222">
        <v>521248</v>
      </c>
      <c r="D2222" t="s">
        <v>3853</v>
      </c>
      <c r="E2222" t="s">
        <v>682</v>
      </c>
    </row>
    <row r="2223" spans="2:5">
      <c r="B2223" t="s">
        <v>3854</v>
      </c>
      <c r="C2223">
        <v>532304</v>
      </c>
      <c r="D2223" t="s">
        <v>568</v>
      </c>
      <c r="E2223" t="s">
        <v>551</v>
      </c>
    </row>
    <row r="2224" spans="2:5">
      <c r="B2224" t="s">
        <v>3855</v>
      </c>
      <c r="C2224">
        <v>532304</v>
      </c>
      <c r="D2224" t="s">
        <v>568</v>
      </c>
      <c r="E2224" t="s">
        <v>551</v>
      </c>
    </row>
    <row r="2225" spans="2:5">
      <c r="B2225" t="s">
        <v>3856</v>
      </c>
      <c r="C2225">
        <v>530235</v>
      </c>
      <c r="D2225" t="s">
        <v>568</v>
      </c>
      <c r="E2225" t="s">
        <v>585</v>
      </c>
    </row>
    <row r="2226" spans="2:5">
      <c r="B2226" t="s">
        <v>3857</v>
      </c>
      <c r="C2226">
        <v>526409</v>
      </c>
      <c r="D2226" t="s">
        <v>568</v>
      </c>
      <c r="E2226" t="s">
        <v>688</v>
      </c>
    </row>
    <row r="2227" spans="2:5">
      <c r="B2227" t="s">
        <v>3858</v>
      </c>
      <c r="C2227">
        <v>526409</v>
      </c>
      <c r="D2227" t="s">
        <v>568</v>
      </c>
      <c r="E2227" t="s">
        <v>688</v>
      </c>
    </row>
    <row r="2228" spans="2:5">
      <c r="B2228" t="s">
        <v>3859</v>
      </c>
      <c r="C2228">
        <v>523652</v>
      </c>
      <c r="D2228" t="s">
        <v>568</v>
      </c>
      <c r="E2228" t="s">
        <v>688</v>
      </c>
    </row>
    <row r="2229" spans="2:5">
      <c r="B2229" t="s">
        <v>3860</v>
      </c>
      <c r="C2229">
        <v>521238</v>
      </c>
      <c r="D2229" t="s">
        <v>568</v>
      </c>
      <c r="E2229" t="s">
        <v>893</v>
      </c>
    </row>
    <row r="2230" spans="2:5">
      <c r="B2230" t="s">
        <v>3861</v>
      </c>
      <c r="C2230" t="s">
        <v>568</v>
      </c>
      <c r="D2230" t="s">
        <v>3862</v>
      </c>
      <c r="E2230" t="s">
        <v>579</v>
      </c>
    </row>
    <row r="2231" spans="2:5">
      <c r="B2231" t="s">
        <v>3863</v>
      </c>
      <c r="C2231">
        <v>530771</v>
      </c>
      <c r="D2231" t="s">
        <v>568</v>
      </c>
      <c r="E2231" t="s">
        <v>585</v>
      </c>
    </row>
    <row r="2232" spans="2:5">
      <c r="B2232" t="s">
        <v>3864</v>
      </c>
      <c r="C2232">
        <v>514221</v>
      </c>
      <c r="D2232" t="s">
        <v>568</v>
      </c>
      <c r="E2232" t="s">
        <v>583</v>
      </c>
    </row>
    <row r="2233" spans="2:5">
      <c r="B2233" t="s">
        <v>3865</v>
      </c>
      <c r="C2233">
        <v>517170</v>
      </c>
      <c r="D2233" t="s">
        <v>3866</v>
      </c>
      <c r="E2233" t="s">
        <v>866</v>
      </c>
    </row>
    <row r="2234" spans="2:5">
      <c r="B2234" t="s">
        <v>3867</v>
      </c>
      <c r="C2234">
        <v>524520</v>
      </c>
      <c r="D2234" t="s">
        <v>568</v>
      </c>
      <c r="E2234" t="s">
        <v>757</v>
      </c>
    </row>
    <row r="2235" spans="2:5">
      <c r="B2235" t="s">
        <v>3868</v>
      </c>
      <c r="C2235">
        <v>524520</v>
      </c>
      <c r="D2235" t="s">
        <v>568</v>
      </c>
      <c r="E2235" t="s">
        <v>757</v>
      </c>
    </row>
    <row r="2236" spans="2:5">
      <c r="B2236" t="s">
        <v>3869</v>
      </c>
      <c r="C2236">
        <v>531578</v>
      </c>
      <c r="D2236" t="s">
        <v>568</v>
      </c>
      <c r="E2236" t="s">
        <v>654</v>
      </c>
    </row>
    <row r="2237" spans="2:5">
      <c r="B2237" t="s">
        <v>3870</v>
      </c>
      <c r="C2237">
        <v>519415</v>
      </c>
      <c r="D2237" t="s">
        <v>568</v>
      </c>
      <c r="E2237" t="s">
        <v>628</v>
      </c>
    </row>
    <row r="2238" spans="2:5">
      <c r="B2238" t="s">
        <v>3871</v>
      </c>
      <c r="C2238">
        <v>540468</v>
      </c>
      <c r="D2238" t="s">
        <v>568</v>
      </c>
      <c r="E2238" t="s">
        <v>1533</v>
      </c>
    </row>
    <row r="2239" spans="2:5">
      <c r="B2239" t="s">
        <v>3872</v>
      </c>
      <c r="C2239">
        <v>532942</v>
      </c>
      <c r="D2239" t="s">
        <v>3873</v>
      </c>
      <c r="E2239" t="s">
        <v>966</v>
      </c>
    </row>
    <row r="2240" spans="2:5">
      <c r="B2240" t="s">
        <v>3874</v>
      </c>
      <c r="C2240">
        <v>512559</v>
      </c>
      <c r="D2240" t="s">
        <v>3875</v>
      </c>
      <c r="E2240" t="s">
        <v>766</v>
      </c>
    </row>
    <row r="2241" spans="2:5">
      <c r="B2241" t="s">
        <v>3876</v>
      </c>
      <c r="C2241">
        <v>523207</v>
      </c>
      <c r="D2241" t="s">
        <v>3877</v>
      </c>
      <c r="E2241" t="s">
        <v>1114</v>
      </c>
    </row>
    <row r="2242" spans="2:5">
      <c r="B2242" t="s">
        <v>3878</v>
      </c>
      <c r="C2242">
        <v>532924</v>
      </c>
      <c r="D2242" t="s">
        <v>3879</v>
      </c>
      <c r="E2242" t="s">
        <v>654</v>
      </c>
    </row>
    <row r="2243" spans="2:5">
      <c r="B2243" t="s">
        <v>3880</v>
      </c>
      <c r="C2243">
        <v>539910</v>
      </c>
      <c r="D2243" t="s">
        <v>568</v>
      </c>
      <c r="E2243" t="s">
        <v>571</v>
      </c>
    </row>
    <row r="2244" spans="2:5">
      <c r="B2244" t="s">
        <v>3881</v>
      </c>
      <c r="C2244">
        <v>514128</v>
      </c>
      <c r="D2244" t="s">
        <v>568</v>
      </c>
      <c r="E2244" t="s">
        <v>583</v>
      </c>
    </row>
    <row r="2245" spans="2:5">
      <c r="B2245" t="s">
        <v>3882</v>
      </c>
      <c r="C2245">
        <v>524280</v>
      </c>
      <c r="D2245" t="s">
        <v>3883</v>
      </c>
      <c r="E2245" t="s">
        <v>606</v>
      </c>
    </row>
    <row r="2246" spans="2:5">
      <c r="B2246" t="s">
        <v>3884</v>
      </c>
      <c r="C2246">
        <v>500247</v>
      </c>
      <c r="D2246" t="s">
        <v>3885</v>
      </c>
      <c r="E2246" t="s">
        <v>886</v>
      </c>
    </row>
    <row r="2247" spans="2:5">
      <c r="B2247" t="s">
        <v>3886</v>
      </c>
      <c r="C2247">
        <v>590097</v>
      </c>
      <c r="D2247" t="s">
        <v>3887</v>
      </c>
      <c r="E2247" t="s">
        <v>551</v>
      </c>
    </row>
    <row r="2248" spans="2:5">
      <c r="B2248" t="s">
        <v>3888</v>
      </c>
      <c r="C2248">
        <v>590107</v>
      </c>
      <c r="D2248" t="s">
        <v>3889</v>
      </c>
      <c r="E2248" t="s">
        <v>551</v>
      </c>
    </row>
    <row r="2249" spans="2:5">
      <c r="B2249" t="s">
        <v>3890</v>
      </c>
      <c r="C2249">
        <v>532985</v>
      </c>
      <c r="D2249" t="s">
        <v>3891</v>
      </c>
      <c r="E2249" t="s">
        <v>551</v>
      </c>
    </row>
    <row r="2250" spans="2:5">
      <c r="B2250" t="s">
        <v>3892</v>
      </c>
      <c r="C2250">
        <v>507474</v>
      </c>
      <c r="D2250" t="s">
        <v>568</v>
      </c>
      <c r="E2250" t="s">
        <v>648</v>
      </c>
    </row>
    <row r="2251" spans="2:5">
      <c r="B2251" t="s">
        <v>3893</v>
      </c>
      <c r="C2251" t="s">
        <v>568</v>
      </c>
      <c r="D2251" t="s">
        <v>3894</v>
      </c>
      <c r="E2251" t="s">
        <v>659</v>
      </c>
    </row>
    <row r="2252" spans="2:5">
      <c r="B2252" t="s">
        <v>3895</v>
      </c>
      <c r="C2252">
        <v>530299</v>
      </c>
      <c r="D2252" t="s">
        <v>3896</v>
      </c>
      <c r="E2252" t="s">
        <v>590</v>
      </c>
    </row>
    <row r="2253" spans="2:5">
      <c r="B2253" t="s">
        <v>3897</v>
      </c>
      <c r="C2253" t="s">
        <v>568</v>
      </c>
      <c r="D2253" t="s">
        <v>3898</v>
      </c>
      <c r="E2253" t="s">
        <v>659</v>
      </c>
    </row>
    <row r="2254" spans="2:5">
      <c r="B2254" t="s">
        <v>3899</v>
      </c>
      <c r="C2254">
        <v>511138</v>
      </c>
      <c r="D2254" t="s">
        <v>568</v>
      </c>
      <c r="E2254" t="s">
        <v>585</v>
      </c>
    </row>
    <row r="2255" spans="2:5">
      <c r="B2255" t="s">
        <v>3900</v>
      </c>
      <c r="C2255">
        <v>539599</v>
      </c>
      <c r="D2255" t="s">
        <v>568</v>
      </c>
      <c r="E2255" t="s">
        <v>602</v>
      </c>
    </row>
    <row r="2256" spans="2:5">
      <c r="B2256" t="s">
        <v>3901</v>
      </c>
      <c r="C2256">
        <v>523323</v>
      </c>
      <c r="D2256" t="s">
        <v>568</v>
      </c>
      <c r="E2256" t="s">
        <v>757</v>
      </c>
    </row>
    <row r="2257" spans="2:5">
      <c r="B2257" t="s">
        <v>3902</v>
      </c>
      <c r="C2257">
        <v>505585</v>
      </c>
      <c r="D2257" t="s">
        <v>568</v>
      </c>
      <c r="E2257" t="s">
        <v>989</v>
      </c>
    </row>
    <row r="2258" spans="2:5">
      <c r="B2258" t="s">
        <v>3903</v>
      </c>
      <c r="C2258">
        <v>507598</v>
      </c>
      <c r="D2258" t="s">
        <v>568</v>
      </c>
      <c r="E2258" t="s">
        <v>648</v>
      </c>
    </row>
    <row r="2259" spans="2:5">
      <c r="B2259" t="s">
        <v>3904</v>
      </c>
      <c r="C2259">
        <v>532400</v>
      </c>
      <c r="D2259" t="s">
        <v>3905</v>
      </c>
      <c r="E2259" t="s">
        <v>554</v>
      </c>
    </row>
    <row r="2260" spans="2:5">
      <c r="B2260" t="s">
        <v>3906</v>
      </c>
      <c r="C2260">
        <v>542651</v>
      </c>
      <c r="D2260" t="s">
        <v>3907</v>
      </c>
      <c r="E2260" t="s">
        <v>3908</v>
      </c>
    </row>
    <row r="2261" spans="2:5">
      <c r="B2261" t="s">
        <v>3909</v>
      </c>
      <c r="C2261">
        <v>542459</v>
      </c>
      <c r="D2261" t="s">
        <v>3910</v>
      </c>
      <c r="E2261" t="s">
        <v>3908</v>
      </c>
    </row>
    <row r="2262" spans="2:5">
      <c r="B2262" t="s">
        <v>3911</v>
      </c>
      <c r="C2262">
        <v>501261</v>
      </c>
      <c r="D2262" t="s">
        <v>568</v>
      </c>
      <c r="E2262" t="s">
        <v>551</v>
      </c>
    </row>
    <row r="2263" spans="2:5">
      <c r="B2263" t="s">
        <v>3912</v>
      </c>
      <c r="C2263">
        <v>530813</v>
      </c>
      <c r="D2263" t="s">
        <v>3913</v>
      </c>
      <c r="E2263" t="s">
        <v>628</v>
      </c>
    </row>
    <row r="2264" spans="2:5">
      <c r="B2264" t="s">
        <v>3914</v>
      </c>
      <c r="C2264">
        <v>524518</v>
      </c>
      <c r="D2264" t="s">
        <v>3915</v>
      </c>
      <c r="E2264" t="s">
        <v>606</v>
      </c>
    </row>
    <row r="2265" spans="2:5">
      <c r="B2265" t="s">
        <v>3916</v>
      </c>
      <c r="C2265">
        <v>530139</v>
      </c>
      <c r="D2265" t="s">
        <v>568</v>
      </c>
      <c r="E2265" t="s">
        <v>585</v>
      </c>
    </row>
    <row r="2266" spans="2:5">
      <c r="B2266" t="s">
        <v>3917</v>
      </c>
      <c r="C2266">
        <v>531328</v>
      </c>
      <c r="D2266" t="s">
        <v>568</v>
      </c>
      <c r="E2266" t="s">
        <v>1533</v>
      </c>
    </row>
    <row r="2267" spans="2:5">
      <c r="B2267" t="s">
        <v>3918</v>
      </c>
      <c r="C2267">
        <v>533482</v>
      </c>
      <c r="D2267" t="s">
        <v>3919</v>
      </c>
      <c r="E2267" t="s">
        <v>966</v>
      </c>
    </row>
    <row r="2268" spans="2:5">
      <c r="B2268" t="s">
        <v>3920</v>
      </c>
      <c r="C2268" t="s">
        <v>568</v>
      </c>
      <c r="D2268" t="s">
        <v>3921</v>
      </c>
      <c r="E2268" t="s">
        <v>579</v>
      </c>
    </row>
    <row r="2269" spans="2:5">
      <c r="B2269" t="s">
        <v>3922</v>
      </c>
      <c r="C2269">
        <v>539384</v>
      </c>
      <c r="D2269" t="s">
        <v>568</v>
      </c>
      <c r="E2269" t="s">
        <v>585</v>
      </c>
    </row>
    <row r="2270" spans="2:5">
      <c r="B2270" t="s">
        <v>3923</v>
      </c>
      <c r="C2270">
        <v>504392</v>
      </c>
      <c r="D2270" t="s">
        <v>568</v>
      </c>
      <c r="E2270" t="s">
        <v>551</v>
      </c>
    </row>
    <row r="2271" spans="2:5">
      <c r="B2271" t="s">
        <v>3924</v>
      </c>
      <c r="C2271">
        <v>526423</v>
      </c>
      <c r="D2271" t="s">
        <v>568</v>
      </c>
      <c r="E2271" t="s">
        <v>688</v>
      </c>
    </row>
    <row r="2272" spans="2:5">
      <c r="B2272" t="s">
        <v>3925</v>
      </c>
      <c r="C2272">
        <v>526423</v>
      </c>
      <c r="D2272" t="s">
        <v>568</v>
      </c>
      <c r="E2272" t="s">
        <v>688</v>
      </c>
    </row>
    <row r="2273" spans="2:5">
      <c r="B2273" t="s">
        <v>3926</v>
      </c>
      <c r="C2273">
        <v>533210</v>
      </c>
      <c r="D2273" t="s">
        <v>568</v>
      </c>
      <c r="E2273" t="s">
        <v>817</v>
      </c>
    </row>
    <row r="2274" spans="2:5">
      <c r="B2274" t="s">
        <v>3927</v>
      </c>
      <c r="C2274" t="s">
        <v>568</v>
      </c>
      <c r="D2274" t="s">
        <v>3928</v>
      </c>
      <c r="E2274" t="s">
        <v>579</v>
      </c>
    </row>
    <row r="2275" spans="2:5">
      <c r="B2275" t="s">
        <v>3929</v>
      </c>
      <c r="C2275">
        <v>523550</v>
      </c>
      <c r="D2275" t="s">
        <v>568</v>
      </c>
      <c r="E2275" t="s">
        <v>557</v>
      </c>
    </row>
    <row r="2276" spans="2:5">
      <c r="B2276" t="s">
        <v>3930</v>
      </c>
      <c r="C2276">
        <v>500249</v>
      </c>
      <c r="D2276" t="s">
        <v>3931</v>
      </c>
      <c r="E2276" t="s">
        <v>576</v>
      </c>
    </row>
    <row r="2277" spans="2:5">
      <c r="B2277" t="s">
        <v>3932</v>
      </c>
      <c r="C2277">
        <v>519421</v>
      </c>
      <c r="D2277" t="s">
        <v>568</v>
      </c>
      <c r="E2277" t="s">
        <v>628</v>
      </c>
    </row>
    <row r="2278" spans="2:5">
      <c r="B2278" t="s">
        <v>3933</v>
      </c>
      <c r="C2278" t="s">
        <v>568</v>
      </c>
      <c r="D2278" t="s">
        <v>3934</v>
      </c>
      <c r="E2278" t="s">
        <v>579</v>
      </c>
    </row>
    <row r="2279" spans="2:5">
      <c r="B2279" t="s">
        <v>3935</v>
      </c>
      <c r="C2279">
        <v>503626</v>
      </c>
      <c r="D2279" t="s">
        <v>568</v>
      </c>
      <c r="E2279" t="s">
        <v>551</v>
      </c>
    </row>
    <row r="2280" spans="2:5">
      <c r="B2280" t="s">
        <v>3936</v>
      </c>
      <c r="C2280">
        <v>532997</v>
      </c>
      <c r="D2280" t="s">
        <v>3937</v>
      </c>
      <c r="E2280" t="s">
        <v>707</v>
      </c>
    </row>
    <row r="2281" spans="2:5">
      <c r="B2281" t="s">
        <v>3938</v>
      </c>
      <c r="C2281">
        <v>530149</v>
      </c>
      <c r="D2281" t="s">
        <v>568</v>
      </c>
      <c r="E2281" t="s">
        <v>583</v>
      </c>
    </row>
    <row r="2282" spans="2:5">
      <c r="B2282" t="s">
        <v>3939</v>
      </c>
      <c r="C2282">
        <v>532081</v>
      </c>
      <c r="D2282" t="s">
        <v>3940</v>
      </c>
      <c r="E2282" t="s">
        <v>571</v>
      </c>
    </row>
    <row r="2283" spans="2:5">
      <c r="B2283" t="s">
        <v>3941</v>
      </c>
      <c r="C2283">
        <v>532937</v>
      </c>
      <c r="D2283" t="s">
        <v>568</v>
      </c>
      <c r="E2283" t="s">
        <v>562</v>
      </c>
    </row>
    <row r="2284" spans="2:5">
      <c r="B2284" t="s">
        <v>3942</v>
      </c>
      <c r="C2284">
        <v>539408</v>
      </c>
      <c r="D2284" t="s">
        <v>568</v>
      </c>
      <c r="E2284" t="s">
        <v>585</v>
      </c>
    </row>
    <row r="2285" spans="2:5">
      <c r="B2285" t="s">
        <v>3943</v>
      </c>
      <c r="C2285">
        <v>505299</v>
      </c>
      <c r="D2285" t="s">
        <v>568</v>
      </c>
      <c r="E2285" t="s">
        <v>576</v>
      </c>
    </row>
    <row r="2286" spans="2:5">
      <c r="B2286" t="s">
        <v>3944</v>
      </c>
      <c r="C2286">
        <v>513703</v>
      </c>
      <c r="D2286" t="s">
        <v>568</v>
      </c>
      <c r="E2286" t="s">
        <v>583</v>
      </c>
    </row>
    <row r="2287" spans="2:5">
      <c r="B2287" t="s">
        <v>3945</v>
      </c>
      <c r="C2287">
        <v>523594</v>
      </c>
      <c r="D2287" t="s">
        <v>568</v>
      </c>
      <c r="E2287" t="s">
        <v>688</v>
      </c>
    </row>
    <row r="2288" spans="2:5">
      <c r="B2288" t="s">
        <v>3946</v>
      </c>
      <c r="C2288">
        <v>511048</v>
      </c>
      <c r="D2288" t="s">
        <v>568</v>
      </c>
      <c r="E2288" t="s">
        <v>590</v>
      </c>
    </row>
    <row r="2289" spans="2:5">
      <c r="B2289" t="s">
        <v>3947</v>
      </c>
      <c r="C2289">
        <v>514240</v>
      </c>
      <c r="D2289" t="s">
        <v>568</v>
      </c>
      <c r="E2289" t="s">
        <v>583</v>
      </c>
    </row>
    <row r="2290" spans="2:5">
      <c r="B2290" t="s">
        <v>3948</v>
      </c>
      <c r="C2290">
        <v>536170</v>
      </c>
      <c r="D2290" t="s">
        <v>568</v>
      </c>
      <c r="E2290" t="s">
        <v>590</v>
      </c>
    </row>
    <row r="2291" spans="2:5">
      <c r="B2291" t="s">
        <v>3949</v>
      </c>
      <c r="C2291">
        <v>530421</v>
      </c>
      <c r="D2291" t="s">
        <v>568</v>
      </c>
      <c r="E2291" t="s">
        <v>616</v>
      </c>
    </row>
    <row r="2292" spans="2:5">
      <c r="B2292" t="s">
        <v>3950</v>
      </c>
      <c r="C2292">
        <v>531206</v>
      </c>
      <c r="D2292" t="s">
        <v>568</v>
      </c>
      <c r="E2292" t="s">
        <v>585</v>
      </c>
    </row>
    <row r="2293" spans="2:5">
      <c r="B2293" t="s">
        <v>3951</v>
      </c>
      <c r="C2293">
        <v>531882</v>
      </c>
      <c r="D2293" t="s">
        <v>3952</v>
      </c>
      <c r="E2293" t="s">
        <v>628</v>
      </c>
    </row>
    <row r="2294" spans="2:5">
      <c r="B2294" t="s">
        <v>3953</v>
      </c>
      <c r="C2294">
        <v>539997</v>
      </c>
      <c r="D2294" t="s">
        <v>568</v>
      </c>
      <c r="E2294" t="s">
        <v>606</v>
      </c>
    </row>
    <row r="2295" spans="2:5">
      <c r="B2295" t="s">
        <v>3954</v>
      </c>
      <c r="C2295">
        <v>537669</v>
      </c>
      <c r="D2295" t="s">
        <v>568</v>
      </c>
      <c r="E2295" t="s">
        <v>646</v>
      </c>
    </row>
    <row r="2296" spans="2:5">
      <c r="B2296" t="s">
        <v>3955</v>
      </c>
      <c r="C2296">
        <v>533519</v>
      </c>
      <c r="D2296" t="s">
        <v>3956</v>
      </c>
      <c r="E2296" t="s">
        <v>734</v>
      </c>
    </row>
    <row r="2297" spans="2:5">
      <c r="B2297" t="s">
        <v>3957</v>
      </c>
      <c r="C2297">
        <v>540115</v>
      </c>
      <c r="D2297" t="s">
        <v>3958</v>
      </c>
      <c r="E2297" t="s">
        <v>574</v>
      </c>
    </row>
    <row r="2298" spans="2:5">
      <c r="B2298" t="s">
        <v>3959</v>
      </c>
      <c r="C2298">
        <v>526947</v>
      </c>
      <c r="D2298" t="s">
        <v>3960</v>
      </c>
      <c r="E2298" t="s">
        <v>1614</v>
      </c>
    </row>
    <row r="2299" spans="2:5">
      <c r="B2299" t="s">
        <v>3961</v>
      </c>
      <c r="C2299">
        <v>505693</v>
      </c>
      <c r="D2299" t="s">
        <v>3962</v>
      </c>
      <c r="E2299" t="s">
        <v>753</v>
      </c>
    </row>
    <row r="2300" spans="2:5">
      <c r="B2300" t="s">
        <v>3963</v>
      </c>
      <c r="C2300">
        <v>524202</v>
      </c>
      <c r="D2300" t="s">
        <v>568</v>
      </c>
      <c r="E2300" t="s">
        <v>648</v>
      </c>
    </row>
    <row r="2301" spans="2:5">
      <c r="B2301" t="s">
        <v>3964</v>
      </c>
      <c r="C2301">
        <v>524202</v>
      </c>
      <c r="D2301" t="s">
        <v>568</v>
      </c>
      <c r="E2301" t="s">
        <v>648</v>
      </c>
    </row>
    <row r="2302" spans="2:5">
      <c r="B2302" t="s">
        <v>3965</v>
      </c>
      <c r="C2302">
        <v>540026</v>
      </c>
      <c r="D2302" t="s">
        <v>568</v>
      </c>
      <c r="E2302" t="s">
        <v>654</v>
      </c>
    </row>
    <row r="2303" spans="2:5">
      <c r="B2303" t="s">
        <v>3966</v>
      </c>
      <c r="C2303">
        <v>530577</v>
      </c>
      <c r="D2303" t="s">
        <v>568</v>
      </c>
      <c r="E2303" t="s">
        <v>585</v>
      </c>
    </row>
    <row r="2304" spans="2:5">
      <c r="B2304" t="s">
        <v>3967</v>
      </c>
      <c r="C2304">
        <v>524522</v>
      </c>
      <c r="D2304" t="s">
        <v>568</v>
      </c>
      <c r="E2304" t="s">
        <v>616</v>
      </c>
    </row>
    <row r="2305" spans="2:5">
      <c r="B2305" t="s">
        <v>3968</v>
      </c>
      <c r="C2305" t="s">
        <v>568</v>
      </c>
      <c r="D2305" t="s">
        <v>3969</v>
      </c>
      <c r="E2305" t="s">
        <v>579</v>
      </c>
    </row>
    <row r="2306" spans="2:5">
      <c r="B2306" t="s">
        <v>3970</v>
      </c>
      <c r="C2306">
        <v>531842</v>
      </c>
      <c r="D2306" t="s">
        <v>568</v>
      </c>
      <c r="E2306" t="s">
        <v>590</v>
      </c>
    </row>
    <row r="2307" spans="2:5">
      <c r="B2307" t="s">
        <v>3971</v>
      </c>
      <c r="C2307">
        <v>535387</v>
      </c>
      <c r="D2307" t="s">
        <v>568</v>
      </c>
      <c r="E2307" t="s">
        <v>583</v>
      </c>
    </row>
    <row r="2308" spans="2:5">
      <c r="B2308" t="s">
        <v>3972</v>
      </c>
      <c r="C2308">
        <v>535387</v>
      </c>
      <c r="D2308" t="s">
        <v>568</v>
      </c>
      <c r="E2308" t="s">
        <v>583</v>
      </c>
    </row>
    <row r="2309" spans="2:5">
      <c r="B2309" t="s">
        <v>3973</v>
      </c>
      <c r="C2309">
        <v>505302</v>
      </c>
      <c r="D2309" t="s">
        <v>568</v>
      </c>
      <c r="E2309" t="s">
        <v>576</v>
      </c>
    </row>
    <row r="2310" spans="2:5">
      <c r="B2310" t="s">
        <v>3974</v>
      </c>
      <c r="C2310">
        <v>504258</v>
      </c>
      <c r="D2310" t="s">
        <v>568</v>
      </c>
      <c r="E2310" t="s">
        <v>866</v>
      </c>
    </row>
    <row r="2311" spans="2:5">
      <c r="B2311" t="s">
        <v>3975</v>
      </c>
      <c r="C2311" t="s">
        <v>568</v>
      </c>
      <c r="D2311" t="s">
        <v>3976</v>
      </c>
      <c r="E2311" t="s">
        <v>659</v>
      </c>
    </row>
    <row r="2312" spans="2:5">
      <c r="B2312" t="s">
        <v>3977</v>
      </c>
      <c r="C2312">
        <v>500252</v>
      </c>
      <c r="D2312" t="s">
        <v>3978</v>
      </c>
      <c r="E2312" t="s">
        <v>576</v>
      </c>
    </row>
    <row r="2313" spans="2:5">
      <c r="B2313" t="s">
        <v>3979</v>
      </c>
      <c r="C2313">
        <v>502958</v>
      </c>
      <c r="D2313" t="s">
        <v>568</v>
      </c>
      <c r="E2313" t="s">
        <v>583</v>
      </c>
    </row>
    <row r="2314" spans="2:5">
      <c r="B2314" t="s">
        <v>3980</v>
      </c>
      <c r="C2314">
        <v>506079</v>
      </c>
      <c r="D2314" t="s">
        <v>3981</v>
      </c>
      <c r="E2314" t="s">
        <v>891</v>
      </c>
    </row>
    <row r="2315" spans="2:5">
      <c r="B2315" t="s">
        <v>3982</v>
      </c>
      <c r="C2315">
        <v>534690</v>
      </c>
      <c r="D2315" t="s">
        <v>3983</v>
      </c>
      <c r="E2315" t="s">
        <v>886</v>
      </c>
    </row>
    <row r="2316" spans="2:5">
      <c r="B2316" t="s">
        <v>3984</v>
      </c>
      <c r="C2316">
        <v>590075</v>
      </c>
      <c r="D2316" t="s">
        <v>3985</v>
      </c>
      <c r="E2316" t="s">
        <v>583</v>
      </c>
    </row>
    <row r="2317" spans="2:5">
      <c r="B2317" t="s">
        <v>3986</v>
      </c>
      <c r="C2317">
        <v>539841</v>
      </c>
      <c r="D2317" t="s">
        <v>568</v>
      </c>
      <c r="E2317" t="s">
        <v>889</v>
      </c>
    </row>
    <row r="2318" spans="2:5">
      <c r="B2318" t="s">
        <v>3987</v>
      </c>
      <c r="C2318">
        <v>509048</v>
      </c>
      <c r="D2318" t="s">
        <v>568</v>
      </c>
      <c r="E2318" t="s">
        <v>654</v>
      </c>
    </row>
    <row r="2319" spans="2:5">
      <c r="B2319" t="s">
        <v>3988</v>
      </c>
      <c r="C2319">
        <v>532275</v>
      </c>
      <c r="D2319" t="s">
        <v>568</v>
      </c>
      <c r="E2319" t="s">
        <v>585</v>
      </c>
    </row>
    <row r="2320" spans="2:5">
      <c r="B2320" t="s">
        <v>3989</v>
      </c>
      <c r="C2320">
        <v>533012</v>
      </c>
      <c r="D2320" t="s">
        <v>3990</v>
      </c>
      <c r="E2320" t="s">
        <v>654</v>
      </c>
    </row>
    <row r="2321" spans="2:5">
      <c r="B2321" t="s">
        <v>3991</v>
      </c>
      <c r="C2321">
        <v>540005</v>
      </c>
      <c r="D2321" t="s">
        <v>3992</v>
      </c>
      <c r="E2321" t="s">
        <v>554</v>
      </c>
    </row>
    <row r="2322" spans="2:5">
      <c r="B2322" t="s">
        <v>3993</v>
      </c>
      <c r="C2322">
        <v>500510</v>
      </c>
      <c r="D2322" t="s">
        <v>3994</v>
      </c>
      <c r="E2322" t="s">
        <v>966</v>
      </c>
    </row>
    <row r="2323" spans="2:5">
      <c r="B2323" t="s">
        <v>3995</v>
      </c>
      <c r="C2323">
        <v>540702</v>
      </c>
      <c r="D2323" t="s">
        <v>3996</v>
      </c>
      <c r="E2323" t="s">
        <v>757</v>
      </c>
    </row>
    <row r="2324" spans="2:5">
      <c r="B2324" t="s">
        <v>3997</v>
      </c>
      <c r="C2324">
        <v>531164</v>
      </c>
      <c r="D2324" t="s">
        <v>568</v>
      </c>
      <c r="E2324" t="s">
        <v>682</v>
      </c>
    </row>
    <row r="2325" spans="2:5">
      <c r="B2325" t="s">
        <v>3998</v>
      </c>
      <c r="C2325">
        <v>539909</v>
      </c>
      <c r="D2325" t="s">
        <v>568</v>
      </c>
      <c r="E2325" t="s">
        <v>585</v>
      </c>
    </row>
    <row r="2326" spans="2:5">
      <c r="B2326" t="s">
        <v>3999</v>
      </c>
      <c r="C2326" t="s">
        <v>568</v>
      </c>
      <c r="D2326" t="s">
        <v>4000</v>
      </c>
      <c r="E2326" t="s">
        <v>579</v>
      </c>
    </row>
    <row r="2327" spans="2:5">
      <c r="B2327" t="s">
        <v>4001</v>
      </c>
      <c r="C2327">
        <v>540222</v>
      </c>
      <c r="D2327" t="s">
        <v>4002</v>
      </c>
      <c r="E2327" t="s">
        <v>606</v>
      </c>
    </row>
    <row r="2328" spans="2:5">
      <c r="B2328" t="s">
        <v>4003</v>
      </c>
      <c r="C2328">
        <v>532829</v>
      </c>
      <c r="D2328" t="s">
        <v>568</v>
      </c>
      <c r="E2328" t="s">
        <v>994</v>
      </c>
    </row>
    <row r="2329" spans="2:5">
      <c r="B2329" t="s">
        <v>4004</v>
      </c>
      <c r="C2329" t="s">
        <v>568</v>
      </c>
      <c r="D2329" t="s">
        <v>4005</v>
      </c>
      <c r="E2329" t="s">
        <v>579</v>
      </c>
    </row>
    <row r="2330" spans="2:5">
      <c r="B2330" t="s">
        <v>4006</v>
      </c>
      <c r="C2330">
        <v>531288</v>
      </c>
      <c r="D2330" t="s">
        <v>568</v>
      </c>
      <c r="E2330" t="s">
        <v>585</v>
      </c>
    </row>
    <row r="2331" spans="2:5">
      <c r="B2331" t="s">
        <v>4007</v>
      </c>
      <c r="C2331">
        <v>540360</v>
      </c>
      <c r="D2331" t="s">
        <v>568</v>
      </c>
      <c r="E2331" t="s">
        <v>551</v>
      </c>
    </row>
    <row r="2332" spans="2:5">
      <c r="B2332" t="s">
        <v>4008</v>
      </c>
      <c r="C2332">
        <v>508306</v>
      </c>
      <c r="D2332" t="s">
        <v>568</v>
      </c>
      <c r="E2332" t="s">
        <v>975</v>
      </c>
    </row>
    <row r="2333" spans="2:5">
      <c r="B2333" t="s">
        <v>4009</v>
      </c>
      <c r="C2333">
        <v>517415</v>
      </c>
      <c r="D2333" t="s">
        <v>568</v>
      </c>
      <c r="E2333" t="s">
        <v>898</v>
      </c>
    </row>
    <row r="2334" spans="2:5">
      <c r="B2334" t="s">
        <v>4010</v>
      </c>
      <c r="C2334">
        <v>517518</v>
      </c>
      <c r="D2334" t="s">
        <v>4011</v>
      </c>
      <c r="E2334" t="s">
        <v>576</v>
      </c>
    </row>
    <row r="2335" spans="2:5">
      <c r="B2335" t="s">
        <v>4012</v>
      </c>
      <c r="C2335">
        <v>509046</v>
      </c>
      <c r="D2335" t="s">
        <v>568</v>
      </c>
      <c r="E2335" t="s">
        <v>989</v>
      </c>
    </row>
    <row r="2336" spans="2:5">
      <c r="B2336" t="s">
        <v>4013</v>
      </c>
      <c r="C2336">
        <v>780021</v>
      </c>
      <c r="D2336" t="s">
        <v>568</v>
      </c>
      <c r="E2336" t="s">
        <v>659</v>
      </c>
    </row>
    <row r="2337" spans="2:5">
      <c r="B2337" t="s">
        <v>4014</v>
      </c>
      <c r="C2337">
        <v>541233</v>
      </c>
      <c r="D2337" t="s">
        <v>4015</v>
      </c>
      <c r="E2337" t="s">
        <v>769</v>
      </c>
    </row>
    <row r="2338" spans="2:5">
      <c r="B2338" t="s">
        <v>4016</v>
      </c>
      <c r="C2338">
        <v>533602</v>
      </c>
      <c r="D2338" t="s">
        <v>568</v>
      </c>
      <c r="E2338" t="s">
        <v>588</v>
      </c>
    </row>
    <row r="2339" spans="2:5">
      <c r="B2339" t="s">
        <v>4017</v>
      </c>
      <c r="C2339">
        <v>541196</v>
      </c>
      <c r="D2339" t="s">
        <v>568</v>
      </c>
      <c r="E2339" t="s">
        <v>652</v>
      </c>
    </row>
    <row r="2340" spans="2:5">
      <c r="B2340" t="s">
        <v>4018</v>
      </c>
      <c r="C2340" t="s">
        <v>568</v>
      </c>
      <c r="D2340" t="s">
        <v>4019</v>
      </c>
      <c r="E2340" t="s">
        <v>579</v>
      </c>
    </row>
    <row r="2341" spans="2:5">
      <c r="B2341" t="s">
        <v>4020</v>
      </c>
      <c r="C2341" t="s">
        <v>568</v>
      </c>
      <c r="D2341" t="s">
        <v>4019</v>
      </c>
      <c r="E2341" t="s">
        <v>579</v>
      </c>
    </row>
    <row r="2342" spans="2:5">
      <c r="B2342" t="s">
        <v>4021</v>
      </c>
      <c r="C2342">
        <v>500250</v>
      </c>
      <c r="D2342" t="s">
        <v>4022</v>
      </c>
      <c r="E2342" t="s">
        <v>923</v>
      </c>
    </row>
    <row r="2343" spans="2:5">
      <c r="B2343" t="s">
        <v>4023</v>
      </c>
      <c r="C2343">
        <v>533007</v>
      </c>
      <c r="D2343" t="s">
        <v>4024</v>
      </c>
      <c r="E2343" t="s">
        <v>1488</v>
      </c>
    </row>
    <row r="2344" spans="2:5">
      <c r="B2344" t="s">
        <v>4025</v>
      </c>
      <c r="C2344" t="s">
        <v>568</v>
      </c>
      <c r="D2344" t="s">
        <v>4026</v>
      </c>
      <c r="E2344" t="s">
        <v>579</v>
      </c>
    </row>
    <row r="2345" spans="2:5">
      <c r="B2345" t="s">
        <v>4027</v>
      </c>
      <c r="C2345">
        <v>526596</v>
      </c>
      <c r="D2345" t="s">
        <v>4028</v>
      </c>
      <c r="E2345" t="s">
        <v>994</v>
      </c>
    </row>
    <row r="2346" spans="2:5">
      <c r="B2346" t="s">
        <v>4029</v>
      </c>
      <c r="C2346">
        <v>511593</v>
      </c>
      <c r="D2346" t="s">
        <v>568</v>
      </c>
      <c r="E2346" t="s">
        <v>585</v>
      </c>
    </row>
    <row r="2347" spans="2:5">
      <c r="B2347" t="s">
        <v>4030</v>
      </c>
      <c r="C2347">
        <v>531027</v>
      </c>
      <c r="D2347" t="s">
        <v>568</v>
      </c>
      <c r="E2347" t="s">
        <v>551</v>
      </c>
    </row>
    <row r="2348" spans="2:5">
      <c r="B2348" t="s">
        <v>4031</v>
      </c>
      <c r="C2348">
        <v>500253</v>
      </c>
      <c r="D2348" t="s">
        <v>4032</v>
      </c>
      <c r="E2348" t="s">
        <v>626</v>
      </c>
    </row>
    <row r="2349" spans="2:5">
      <c r="B2349" t="s">
        <v>4033</v>
      </c>
      <c r="C2349">
        <v>539927</v>
      </c>
      <c r="D2349" t="s">
        <v>568</v>
      </c>
      <c r="E2349" t="s">
        <v>652</v>
      </c>
    </row>
    <row r="2350" spans="2:5">
      <c r="B2350" t="s">
        <v>4034</v>
      </c>
      <c r="C2350">
        <v>507759</v>
      </c>
      <c r="D2350" t="s">
        <v>568</v>
      </c>
      <c r="E2350" t="s">
        <v>616</v>
      </c>
    </row>
    <row r="2351" spans="2:5">
      <c r="B2351" t="s">
        <v>4035</v>
      </c>
      <c r="C2351">
        <v>517463</v>
      </c>
      <c r="D2351" t="s">
        <v>4036</v>
      </c>
      <c r="E2351" t="s">
        <v>1110</v>
      </c>
    </row>
    <row r="2352" spans="2:5">
      <c r="B2352" t="s">
        <v>4037</v>
      </c>
      <c r="C2352">
        <v>531241</v>
      </c>
      <c r="D2352" t="s">
        <v>4038</v>
      </c>
      <c r="E2352" t="s">
        <v>1114</v>
      </c>
    </row>
    <row r="2353" spans="2:5">
      <c r="B2353" t="s">
        <v>4039</v>
      </c>
      <c r="C2353">
        <v>531633</v>
      </c>
      <c r="D2353" t="s">
        <v>4040</v>
      </c>
      <c r="E2353" t="s">
        <v>606</v>
      </c>
    </row>
    <row r="2354" spans="2:5">
      <c r="B2354" t="s">
        <v>4041</v>
      </c>
      <c r="C2354">
        <v>523457</v>
      </c>
      <c r="D2354" t="s">
        <v>4042</v>
      </c>
      <c r="E2354" t="s">
        <v>1604</v>
      </c>
    </row>
    <row r="2355" spans="2:5">
      <c r="B2355" t="s">
        <v>4043</v>
      </c>
      <c r="C2355">
        <v>523457</v>
      </c>
      <c r="D2355" t="s">
        <v>4044</v>
      </c>
      <c r="E2355" t="s">
        <v>1604</v>
      </c>
    </row>
    <row r="2356" spans="2:5">
      <c r="B2356" t="s">
        <v>4045</v>
      </c>
      <c r="C2356">
        <v>524748</v>
      </c>
      <c r="D2356" t="s">
        <v>568</v>
      </c>
      <c r="E2356" t="s">
        <v>616</v>
      </c>
    </row>
    <row r="2357" spans="2:5">
      <c r="B2357" t="s">
        <v>4046</v>
      </c>
      <c r="C2357">
        <v>526604</v>
      </c>
      <c r="D2357" t="s">
        <v>568</v>
      </c>
      <c r="E2357" t="s">
        <v>576</v>
      </c>
    </row>
    <row r="2358" spans="2:5">
      <c r="B2358" t="s">
        <v>4047</v>
      </c>
      <c r="C2358">
        <v>507912</v>
      </c>
      <c r="D2358" t="s">
        <v>568</v>
      </c>
      <c r="E2358" t="s">
        <v>551</v>
      </c>
    </row>
    <row r="2359" spans="2:5">
      <c r="B2359" t="s">
        <v>4048</v>
      </c>
      <c r="C2359">
        <v>540192</v>
      </c>
      <c r="D2359" t="s">
        <v>568</v>
      </c>
      <c r="E2359" t="s">
        <v>551</v>
      </c>
    </row>
    <row r="2360" spans="2:5">
      <c r="B2360" t="s">
        <v>4049</v>
      </c>
      <c r="C2360">
        <v>512455</v>
      </c>
      <c r="D2360" t="s">
        <v>568</v>
      </c>
      <c r="E2360" t="s">
        <v>600</v>
      </c>
    </row>
    <row r="2361" spans="2:5">
      <c r="B2361" t="s">
        <v>4050</v>
      </c>
      <c r="C2361">
        <v>539992</v>
      </c>
      <c r="D2361" t="s">
        <v>4051</v>
      </c>
      <c r="E2361" t="s">
        <v>576</v>
      </c>
    </row>
    <row r="2362" spans="2:5">
      <c r="B2362" t="s">
        <v>4052</v>
      </c>
      <c r="C2362">
        <v>590082</v>
      </c>
      <c r="D2362" t="s">
        <v>568</v>
      </c>
      <c r="E2362" t="s">
        <v>551</v>
      </c>
    </row>
    <row r="2363" spans="2:5">
      <c r="B2363" t="s">
        <v>4053</v>
      </c>
      <c r="C2363">
        <v>532740</v>
      </c>
      <c r="D2363" t="s">
        <v>4054</v>
      </c>
      <c r="E2363" t="s">
        <v>576</v>
      </c>
    </row>
    <row r="2364" spans="2:5">
      <c r="B2364" t="s">
        <v>4055</v>
      </c>
      <c r="C2364">
        <v>526568</v>
      </c>
      <c r="D2364" t="s">
        <v>568</v>
      </c>
      <c r="E2364" t="s">
        <v>975</v>
      </c>
    </row>
    <row r="2365" spans="2:5">
      <c r="B2365" t="s">
        <v>4056</v>
      </c>
      <c r="C2365">
        <v>534422</v>
      </c>
      <c r="D2365" t="s">
        <v>568</v>
      </c>
      <c r="E2365" t="s">
        <v>1038</v>
      </c>
    </row>
    <row r="2366" spans="2:5">
      <c r="B2366" t="s">
        <v>4057</v>
      </c>
      <c r="C2366">
        <v>500284</v>
      </c>
      <c r="D2366" t="s">
        <v>568</v>
      </c>
      <c r="E2366" t="s">
        <v>616</v>
      </c>
    </row>
    <row r="2367" spans="2:5">
      <c r="B2367" t="s">
        <v>4058</v>
      </c>
      <c r="C2367">
        <v>530065</v>
      </c>
      <c r="D2367" t="s">
        <v>568</v>
      </c>
      <c r="E2367" t="s">
        <v>769</v>
      </c>
    </row>
    <row r="2368" spans="2:5">
      <c r="B2368" t="s">
        <v>4059</v>
      </c>
      <c r="C2368">
        <v>540952</v>
      </c>
      <c r="D2368" t="s">
        <v>568</v>
      </c>
      <c r="E2368" t="s">
        <v>682</v>
      </c>
    </row>
    <row r="2369" spans="2:5">
      <c r="B2369" t="s">
        <v>4060</v>
      </c>
      <c r="C2369">
        <v>523475</v>
      </c>
      <c r="D2369" t="s">
        <v>568</v>
      </c>
      <c r="E2369" t="s">
        <v>628</v>
      </c>
    </row>
    <row r="2370" spans="2:5">
      <c r="B2370" t="s">
        <v>4061</v>
      </c>
      <c r="C2370">
        <v>532998</v>
      </c>
      <c r="D2370" t="s">
        <v>4062</v>
      </c>
      <c r="E2370" t="s">
        <v>1038</v>
      </c>
    </row>
    <row r="2371" spans="2:5">
      <c r="B2371" t="s">
        <v>4063</v>
      </c>
      <c r="C2371">
        <v>533343</v>
      </c>
      <c r="D2371" t="s">
        <v>4064</v>
      </c>
      <c r="E2371" t="s">
        <v>682</v>
      </c>
    </row>
    <row r="2372" spans="2:5">
      <c r="B2372" t="s">
        <v>4065</v>
      </c>
      <c r="C2372">
        <v>539227</v>
      </c>
      <c r="D2372" t="s">
        <v>568</v>
      </c>
      <c r="E2372" t="s">
        <v>576</v>
      </c>
    </row>
    <row r="2373" spans="2:5">
      <c r="B2373" t="s">
        <v>4066</v>
      </c>
      <c r="C2373">
        <v>514036</v>
      </c>
      <c r="D2373" t="s">
        <v>568</v>
      </c>
      <c r="E2373" t="s">
        <v>583</v>
      </c>
    </row>
    <row r="2374" spans="2:5">
      <c r="B2374" t="s">
        <v>4067</v>
      </c>
      <c r="C2374">
        <v>532783</v>
      </c>
      <c r="D2374" t="s">
        <v>4068</v>
      </c>
      <c r="E2374" t="s">
        <v>628</v>
      </c>
    </row>
    <row r="2375" spans="2:5">
      <c r="B2375" t="s">
        <v>4069</v>
      </c>
      <c r="C2375">
        <v>526179</v>
      </c>
      <c r="D2375" t="s">
        <v>568</v>
      </c>
      <c r="E2375" t="s">
        <v>805</v>
      </c>
    </row>
    <row r="2376" spans="2:5">
      <c r="B2376" t="s">
        <v>4070</v>
      </c>
      <c r="C2376">
        <v>512048</v>
      </c>
      <c r="D2376" t="s">
        <v>568</v>
      </c>
      <c r="E2376" t="s">
        <v>654</v>
      </c>
    </row>
    <row r="2377" spans="2:5">
      <c r="B2377" t="s">
        <v>4071</v>
      </c>
      <c r="C2377">
        <v>532796</v>
      </c>
      <c r="D2377" t="s">
        <v>4072</v>
      </c>
      <c r="E2377" t="s">
        <v>923</v>
      </c>
    </row>
    <row r="2378" spans="2:5">
      <c r="B2378" t="s">
        <v>4073</v>
      </c>
      <c r="C2378">
        <v>517206</v>
      </c>
      <c r="D2378" t="s">
        <v>4074</v>
      </c>
      <c r="E2378" t="s">
        <v>923</v>
      </c>
    </row>
    <row r="2379" spans="2:5">
      <c r="B2379" t="s">
        <v>4075</v>
      </c>
      <c r="C2379">
        <v>500257</v>
      </c>
      <c r="D2379" t="s">
        <v>4076</v>
      </c>
      <c r="E2379" t="s">
        <v>606</v>
      </c>
    </row>
    <row r="2380" spans="2:5">
      <c r="B2380" t="s">
        <v>4077</v>
      </c>
      <c r="C2380">
        <v>539542</v>
      </c>
      <c r="D2380" t="s">
        <v>4078</v>
      </c>
      <c r="E2380" t="s">
        <v>682</v>
      </c>
    </row>
    <row r="2381" spans="2:5">
      <c r="B2381" t="s">
        <v>4079</v>
      </c>
      <c r="C2381">
        <v>531402</v>
      </c>
      <c r="D2381" t="s">
        <v>568</v>
      </c>
      <c r="E2381" t="s">
        <v>590</v>
      </c>
    </row>
    <row r="2382" spans="2:5">
      <c r="B2382" t="s">
        <v>4080</v>
      </c>
      <c r="C2382">
        <v>500259</v>
      </c>
      <c r="D2382" t="s">
        <v>4081</v>
      </c>
      <c r="E2382" t="s">
        <v>606</v>
      </c>
    </row>
    <row r="2383" spans="2:5">
      <c r="B2383" t="s">
        <v>4082</v>
      </c>
      <c r="C2383">
        <v>530689</v>
      </c>
      <c r="D2383" t="s">
        <v>568</v>
      </c>
      <c r="E2383" t="s">
        <v>750</v>
      </c>
    </row>
    <row r="2384" spans="2:5">
      <c r="B2384" t="s">
        <v>4083</v>
      </c>
      <c r="C2384">
        <v>505320</v>
      </c>
      <c r="D2384" t="s">
        <v>568</v>
      </c>
      <c r="E2384" t="s">
        <v>576</v>
      </c>
    </row>
    <row r="2385" spans="2:5">
      <c r="B2385" t="s">
        <v>4084</v>
      </c>
      <c r="C2385">
        <v>534532</v>
      </c>
      <c r="D2385" t="s">
        <v>4085</v>
      </c>
      <c r="E2385" t="s">
        <v>682</v>
      </c>
    </row>
    <row r="2386" spans="2:5">
      <c r="B2386" t="s">
        <v>4086</v>
      </c>
      <c r="C2386">
        <v>526935</v>
      </c>
      <c r="D2386" t="s">
        <v>568</v>
      </c>
      <c r="E2386" t="s">
        <v>551</v>
      </c>
    </row>
    <row r="2387" spans="2:5">
      <c r="B2387" t="s">
        <v>4087</v>
      </c>
      <c r="C2387">
        <v>538890</v>
      </c>
      <c r="D2387" t="s">
        <v>568</v>
      </c>
      <c r="E2387" t="s">
        <v>583</v>
      </c>
    </row>
    <row r="2388" spans="2:5">
      <c r="B2388" t="s">
        <v>4088</v>
      </c>
      <c r="C2388">
        <v>538890</v>
      </c>
      <c r="D2388" t="s">
        <v>568</v>
      </c>
      <c r="E2388" t="s">
        <v>583</v>
      </c>
    </row>
    <row r="2389" spans="2:5">
      <c r="B2389" t="s">
        <v>4089</v>
      </c>
      <c r="C2389" t="s">
        <v>568</v>
      </c>
      <c r="D2389" t="s">
        <v>4090</v>
      </c>
      <c r="E2389" t="s">
        <v>579</v>
      </c>
    </row>
    <row r="2390" spans="2:5">
      <c r="B2390" t="s">
        <v>4091</v>
      </c>
      <c r="C2390">
        <v>506543</v>
      </c>
      <c r="D2390" t="s">
        <v>568</v>
      </c>
      <c r="E2390" t="s">
        <v>1076</v>
      </c>
    </row>
    <row r="2391" spans="2:5">
      <c r="B2391" t="s">
        <v>4092</v>
      </c>
      <c r="C2391">
        <v>532906</v>
      </c>
      <c r="D2391" t="s">
        <v>4093</v>
      </c>
      <c r="E2391" t="s">
        <v>966</v>
      </c>
    </row>
    <row r="2392" spans="2:5">
      <c r="B2392" t="s">
        <v>4094</v>
      </c>
      <c r="C2392">
        <v>507836</v>
      </c>
      <c r="D2392" t="s">
        <v>568</v>
      </c>
      <c r="E2392" t="s">
        <v>769</v>
      </c>
    </row>
    <row r="2393" spans="2:5">
      <c r="B2393" t="s">
        <v>4095</v>
      </c>
      <c r="C2393">
        <v>507836</v>
      </c>
      <c r="D2393" t="s">
        <v>568</v>
      </c>
      <c r="E2393" t="s">
        <v>769</v>
      </c>
    </row>
    <row r="2394" spans="2:5">
      <c r="B2394" t="s">
        <v>4096</v>
      </c>
      <c r="C2394">
        <v>541973</v>
      </c>
      <c r="D2394" t="s">
        <v>568</v>
      </c>
      <c r="E2394" t="s">
        <v>769</v>
      </c>
    </row>
    <row r="2395" spans="2:5">
      <c r="B2395" t="s">
        <v>4097</v>
      </c>
      <c r="C2395">
        <v>523248</v>
      </c>
      <c r="D2395" t="s">
        <v>568</v>
      </c>
      <c r="E2395" t="s">
        <v>688</v>
      </c>
    </row>
    <row r="2396" spans="2:5">
      <c r="B2396" t="s">
        <v>4098</v>
      </c>
      <c r="C2396">
        <v>501471</v>
      </c>
      <c r="D2396" t="s">
        <v>568</v>
      </c>
      <c r="E2396" t="s">
        <v>590</v>
      </c>
    </row>
    <row r="2397" spans="2:5">
      <c r="B2397" t="s">
        <v>4099</v>
      </c>
      <c r="C2397" t="s">
        <v>568</v>
      </c>
      <c r="D2397" t="s">
        <v>4100</v>
      </c>
      <c r="E2397" t="s">
        <v>579</v>
      </c>
    </row>
    <row r="2398" spans="2:5">
      <c r="B2398" t="s">
        <v>4101</v>
      </c>
      <c r="C2398">
        <v>512600</v>
      </c>
      <c r="D2398" t="s">
        <v>568</v>
      </c>
      <c r="E2398" t="s">
        <v>590</v>
      </c>
    </row>
    <row r="2399" spans="2:5">
      <c r="B2399" t="s">
        <v>4102</v>
      </c>
      <c r="C2399" t="s">
        <v>568</v>
      </c>
      <c r="D2399" t="s">
        <v>4103</v>
      </c>
      <c r="E2399" t="s">
        <v>579</v>
      </c>
    </row>
    <row r="2400" spans="2:5">
      <c r="B2400" t="s">
        <v>4104</v>
      </c>
      <c r="C2400">
        <v>539894</v>
      </c>
      <c r="D2400" t="s">
        <v>568</v>
      </c>
      <c r="E2400" t="s">
        <v>966</v>
      </c>
    </row>
    <row r="2401" spans="2:5">
      <c r="B2401" t="s">
        <v>4105</v>
      </c>
      <c r="C2401">
        <v>515093</v>
      </c>
      <c r="D2401" t="s">
        <v>4106</v>
      </c>
      <c r="E2401" t="s">
        <v>1096</v>
      </c>
    </row>
    <row r="2402" spans="2:5">
      <c r="B2402" t="s">
        <v>4107</v>
      </c>
      <c r="C2402">
        <v>780009</v>
      </c>
      <c r="D2402" t="s">
        <v>568</v>
      </c>
      <c r="E2402" t="s">
        <v>659</v>
      </c>
    </row>
    <row r="2403" spans="2:5">
      <c r="B2403" t="s">
        <v>4108</v>
      </c>
      <c r="C2403">
        <v>531497</v>
      </c>
      <c r="D2403" t="s">
        <v>4109</v>
      </c>
      <c r="E2403" t="s">
        <v>966</v>
      </c>
    </row>
    <row r="2404" spans="2:5">
      <c r="B2404" t="s">
        <v>4110</v>
      </c>
      <c r="C2404">
        <v>519279</v>
      </c>
      <c r="D2404" t="s">
        <v>568</v>
      </c>
      <c r="E2404" t="s">
        <v>766</v>
      </c>
    </row>
    <row r="2405" spans="2:5">
      <c r="B2405" t="s">
        <v>4111</v>
      </c>
      <c r="C2405">
        <v>515059</v>
      </c>
      <c r="D2405" t="s">
        <v>568</v>
      </c>
      <c r="E2405" t="s">
        <v>817</v>
      </c>
    </row>
    <row r="2406" spans="2:5">
      <c r="B2406" t="s">
        <v>4112</v>
      </c>
      <c r="C2406">
        <v>511000</v>
      </c>
      <c r="D2406" t="s">
        <v>568</v>
      </c>
      <c r="E2406" t="s">
        <v>585</v>
      </c>
    </row>
    <row r="2407" spans="2:5">
      <c r="B2407" t="s">
        <v>4113</v>
      </c>
      <c r="C2407">
        <v>531910</v>
      </c>
      <c r="D2407" t="s">
        <v>568</v>
      </c>
      <c r="E2407" t="s">
        <v>606</v>
      </c>
    </row>
    <row r="2408" spans="2:5">
      <c r="B2408" t="s">
        <v>4114</v>
      </c>
      <c r="C2408" t="s">
        <v>568</v>
      </c>
      <c r="D2408" t="s">
        <v>4115</v>
      </c>
      <c r="E2408" t="s">
        <v>579</v>
      </c>
    </row>
    <row r="2409" spans="2:5">
      <c r="B2409" t="s">
        <v>4116</v>
      </c>
      <c r="C2409" t="s">
        <v>568</v>
      </c>
      <c r="D2409" t="s">
        <v>4117</v>
      </c>
      <c r="E2409" t="s">
        <v>579</v>
      </c>
    </row>
    <row r="2410" spans="2:5">
      <c r="B2410" t="s">
        <v>4118</v>
      </c>
      <c r="C2410">
        <v>590134</v>
      </c>
      <c r="D2410" t="s">
        <v>4119</v>
      </c>
      <c r="E2410" t="s">
        <v>1076</v>
      </c>
    </row>
    <row r="2411" spans="2:5">
      <c r="B2411" t="s">
        <v>4120</v>
      </c>
      <c r="C2411">
        <v>538401</v>
      </c>
      <c r="D2411" t="s">
        <v>568</v>
      </c>
      <c r="E2411" t="s">
        <v>1110</v>
      </c>
    </row>
    <row r="2412" spans="2:5">
      <c r="B2412" t="s">
        <v>4121</v>
      </c>
      <c r="C2412">
        <v>500264</v>
      </c>
      <c r="D2412" t="s">
        <v>568</v>
      </c>
      <c r="E2412" t="s">
        <v>583</v>
      </c>
    </row>
    <row r="2413" spans="2:5">
      <c r="B2413" t="s">
        <v>4122</v>
      </c>
      <c r="C2413">
        <v>540650</v>
      </c>
      <c r="D2413" t="s">
        <v>4123</v>
      </c>
      <c r="E2413" t="s">
        <v>1267</v>
      </c>
    </row>
    <row r="2414" spans="2:5">
      <c r="B2414" t="s">
        <v>4124</v>
      </c>
      <c r="C2414">
        <v>524000</v>
      </c>
      <c r="D2414" t="s">
        <v>4125</v>
      </c>
      <c r="E2414" t="s">
        <v>585</v>
      </c>
    </row>
    <row r="2415" spans="2:5">
      <c r="B2415" t="s">
        <v>4126</v>
      </c>
      <c r="C2415">
        <v>517449</v>
      </c>
      <c r="D2415" t="s">
        <v>568</v>
      </c>
      <c r="E2415" t="s">
        <v>1488</v>
      </c>
    </row>
    <row r="2416" spans="2:5">
      <c r="B2416" t="s">
        <v>4127</v>
      </c>
      <c r="C2416">
        <v>512377</v>
      </c>
      <c r="D2416" t="s">
        <v>568</v>
      </c>
      <c r="E2416" t="s">
        <v>989</v>
      </c>
    </row>
    <row r="2417" spans="2:5">
      <c r="B2417" t="s">
        <v>4128</v>
      </c>
      <c r="C2417">
        <v>532896</v>
      </c>
      <c r="D2417" t="s">
        <v>4129</v>
      </c>
      <c r="E2417" t="s">
        <v>562</v>
      </c>
    </row>
    <row r="2418" spans="2:5">
      <c r="B2418" t="s">
        <v>4130</v>
      </c>
      <c r="C2418">
        <v>523384</v>
      </c>
      <c r="D2418" t="s">
        <v>4131</v>
      </c>
      <c r="E2418" t="s">
        <v>585</v>
      </c>
    </row>
    <row r="2419" spans="2:5">
      <c r="B2419" t="s">
        <v>4132</v>
      </c>
      <c r="C2419">
        <v>519612</v>
      </c>
      <c r="D2419" t="s">
        <v>568</v>
      </c>
      <c r="E2419" t="s">
        <v>628</v>
      </c>
    </row>
    <row r="2420" spans="2:5">
      <c r="B2420" t="s">
        <v>4133</v>
      </c>
      <c r="C2420">
        <v>514450</v>
      </c>
      <c r="D2420" t="s">
        <v>568</v>
      </c>
      <c r="E2420" t="s">
        <v>1488</v>
      </c>
    </row>
    <row r="2421" spans="2:5">
      <c r="B2421" t="s">
        <v>4134</v>
      </c>
      <c r="C2421">
        <v>513460</v>
      </c>
      <c r="D2421" t="s">
        <v>568</v>
      </c>
      <c r="E2421" t="s">
        <v>891</v>
      </c>
    </row>
    <row r="2422" spans="2:5">
      <c r="B2422" t="s">
        <v>4135</v>
      </c>
      <c r="C2422">
        <v>513554</v>
      </c>
      <c r="D2422" t="s">
        <v>4136</v>
      </c>
      <c r="E2422" t="s">
        <v>891</v>
      </c>
    </row>
    <row r="2423" spans="2:5">
      <c r="B2423" t="s">
        <v>4137</v>
      </c>
      <c r="C2423">
        <v>531515</v>
      </c>
      <c r="D2423" t="s">
        <v>568</v>
      </c>
      <c r="E2423" t="s">
        <v>590</v>
      </c>
    </row>
    <row r="2424" spans="2:5">
      <c r="B2424" t="s">
        <v>4138</v>
      </c>
      <c r="C2424">
        <v>539957</v>
      </c>
      <c r="D2424" t="s">
        <v>4139</v>
      </c>
      <c r="E2424" t="s">
        <v>593</v>
      </c>
    </row>
    <row r="2425" spans="2:5">
      <c r="B2425" t="s">
        <v>4140</v>
      </c>
      <c r="C2425">
        <v>500108</v>
      </c>
      <c r="D2425" t="s">
        <v>4141</v>
      </c>
      <c r="E2425" t="s">
        <v>1512</v>
      </c>
    </row>
    <row r="2426" spans="2:5">
      <c r="B2426" t="s">
        <v>4142</v>
      </c>
      <c r="C2426">
        <v>530441</v>
      </c>
      <c r="D2426" t="s">
        <v>568</v>
      </c>
      <c r="E2426" t="s">
        <v>989</v>
      </c>
    </row>
    <row r="2427" spans="2:5">
      <c r="B2427" t="s">
        <v>4143</v>
      </c>
      <c r="C2427">
        <v>530441</v>
      </c>
      <c r="D2427" t="s">
        <v>568</v>
      </c>
      <c r="E2427" t="s">
        <v>989</v>
      </c>
    </row>
    <row r="2428" spans="2:5">
      <c r="B2428" t="s">
        <v>4144</v>
      </c>
      <c r="C2428">
        <v>505523</v>
      </c>
      <c r="D2428" t="s">
        <v>568</v>
      </c>
      <c r="E2428" t="s">
        <v>590</v>
      </c>
    </row>
    <row r="2429" spans="2:5">
      <c r="B2429" t="s">
        <v>4145</v>
      </c>
      <c r="C2429">
        <v>500266</v>
      </c>
      <c r="D2429" t="s">
        <v>4146</v>
      </c>
      <c r="E2429" t="s">
        <v>588</v>
      </c>
    </row>
    <row r="2430" spans="2:5">
      <c r="B2430" t="s">
        <v>4147</v>
      </c>
      <c r="C2430">
        <v>500265</v>
      </c>
      <c r="D2430" t="s">
        <v>4148</v>
      </c>
      <c r="E2430" t="s">
        <v>966</v>
      </c>
    </row>
    <row r="2431" spans="2:5">
      <c r="B2431" t="s">
        <v>4149</v>
      </c>
      <c r="C2431">
        <v>526795</v>
      </c>
      <c r="D2431" t="s">
        <v>568</v>
      </c>
      <c r="E2431" t="s">
        <v>640</v>
      </c>
    </row>
    <row r="2432" spans="2:5">
      <c r="B2432" t="s">
        <v>4150</v>
      </c>
      <c r="C2432">
        <v>512337</v>
      </c>
      <c r="D2432" t="s">
        <v>568</v>
      </c>
      <c r="E2432" t="s">
        <v>590</v>
      </c>
    </row>
    <row r="2433" spans="2:5">
      <c r="B2433" t="s">
        <v>4151</v>
      </c>
      <c r="C2433">
        <v>539383</v>
      </c>
      <c r="D2433" t="s">
        <v>568</v>
      </c>
      <c r="E2433" t="s">
        <v>554</v>
      </c>
    </row>
    <row r="2434" spans="2:5">
      <c r="B2434" t="s">
        <v>4152</v>
      </c>
      <c r="C2434">
        <v>531648</v>
      </c>
      <c r="D2434" t="s">
        <v>568</v>
      </c>
      <c r="E2434" t="s">
        <v>642</v>
      </c>
    </row>
    <row r="2435" spans="2:5">
      <c r="B2435" t="s">
        <v>4153</v>
      </c>
      <c r="C2435">
        <v>542677</v>
      </c>
      <c r="D2435" t="s">
        <v>4154</v>
      </c>
      <c r="E2435" t="s">
        <v>654</v>
      </c>
    </row>
    <row r="2436" spans="2:5">
      <c r="B2436" t="s">
        <v>4155</v>
      </c>
      <c r="C2436" t="s">
        <v>568</v>
      </c>
      <c r="D2436" t="s">
        <v>4156</v>
      </c>
      <c r="E2436" t="s">
        <v>579</v>
      </c>
    </row>
    <row r="2437" spans="2:5">
      <c r="B2437" t="s">
        <v>4157</v>
      </c>
      <c r="C2437" t="s">
        <v>568</v>
      </c>
      <c r="D2437" t="s">
        <v>4158</v>
      </c>
      <c r="E2437" t="s">
        <v>579</v>
      </c>
    </row>
    <row r="2438" spans="2:5">
      <c r="B2438" t="s">
        <v>4159</v>
      </c>
      <c r="C2438">
        <v>532720</v>
      </c>
      <c r="D2438" t="s">
        <v>4160</v>
      </c>
      <c r="E2438" t="s">
        <v>585</v>
      </c>
    </row>
    <row r="2439" spans="2:5">
      <c r="B2439" t="s">
        <v>4161</v>
      </c>
      <c r="C2439">
        <v>500520</v>
      </c>
      <c r="D2439" t="s">
        <v>4162</v>
      </c>
      <c r="E2439" t="s">
        <v>2498</v>
      </c>
    </row>
    <row r="2440" spans="2:5">
      <c r="B2440" t="s">
        <v>4163</v>
      </c>
      <c r="C2440">
        <v>532756</v>
      </c>
      <c r="D2440" t="s">
        <v>4164</v>
      </c>
      <c r="E2440" t="s">
        <v>1488</v>
      </c>
    </row>
    <row r="2441" spans="2:5">
      <c r="B2441" t="s">
        <v>4165</v>
      </c>
      <c r="C2441">
        <v>533088</v>
      </c>
      <c r="D2441" t="s">
        <v>4166</v>
      </c>
      <c r="E2441" t="s">
        <v>769</v>
      </c>
    </row>
    <row r="2442" spans="2:5">
      <c r="B2442" t="s">
        <v>4167</v>
      </c>
      <c r="C2442">
        <v>533088</v>
      </c>
      <c r="D2442" t="s">
        <v>4166</v>
      </c>
      <c r="E2442" t="s">
        <v>769</v>
      </c>
    </row>
    <row r="2443" spans="2:5">
      <c r="B2443" t="s">
        <v>4168</v>
      </c>
      <c r="C2443">
        <v>532313</v>
      </c>
      <c r="D2443" t="s">
        <v>4169</v>
      </c>
      <c r="E2443" t="s">
        <v>654</v>
      </c>
    </row>
    <row r="2444" spans="2:5">
      <c r="B2444" t="s">
        <v>4170</v>
      </c>
      <c r="C2444">
        <v>540768</v>
      </c>
      <c r="D2444" t="s">
        <v>4171</v>
      </c>
      <c r="E2444" t="s">
        <v>889</v>
      </c>
    </row>
    <row r="2445" spans="2:5">
      <c r="B2445" t="s">
        <v>4172</v>
      </c>
      <c r="C2445">
        <v>542503</v>
      </c>
      <c r="D2445" t="s">
        <v>4173</v>
      </c>
      <c r="E2445" t="s">
        <v>2546</v>
      </c>
    </row>
    <row r="2446" spans="2:5">
      <c r="B2446" t="s">
        <v>4174</v>
      </c>
      <c r="C2446">
        <v>590078</v>
      </c>
      <c r="D2446" t="s">
        <v>4175</v>
      </c>
      <c r="E2446" t="s">
        <v>600</v>
      </c>
    </row>
    <row r="2447" spans="2:5">
      <c r="B2447" t="s">
        <v>4176</v>
      </c>
      <c r="C2447">
        <v>513430</v>
      </c>
      <c r="D2447" t="s">
        <v>568</v>
      </c>
      <c r="E2447" t="s">
        <v>873</v>
      </c>
    </row>
    <row r="2448" spans="2:5">
      <c r="B2448" t="s">
        <v>4177</v>
      </c>
      <c r="C2448">
        <v>539289</v>
      </c>
      <c r="D2448" t="s">
        <v>4178</v>
      </c>
      <c r="E2448" t="s">
        <v>554</v>
      </c>
    </row>
    <row r="2449" spans="2:5">
      <c r="B2449" t="s">
        <v>4179</v>
      </c>
      <c r="C2449">
        <v>500267</v>
      </c>
      <c r="D2449" t="s">
        <v>568</v>
      </c>
      <c r="E2449" t="s">
        <v>1226</v>
      </c>
    </row>
    <row r="2450" spans="2:5">
      <c r="B2450" t="s">
        <v>4180</v>
      </c>
      <c r="C2450">
        <v>539229</v>
      </c>
      <c r="D2450" t="s">
        <v>568</v>
      </c>
      <c r="E2450" t="s">
        <v>557</v>
      </c>
    </row>
    <row r="2451" spans="2:5">
      <c r="B2451" t="s">
        <v>4181</v>
      </c>
      <c r="C2451">
        <v>506919</v>
      </c>
      <c r="D2451" t="s">
        <v>568</v>
      </c>
      <c r="E2451" t="s">
        <v>606</v>
      </c>
    </row>
    <row r="2452" spans="2:5">
      <c r="B2452" t="s">
        <v>4182</v>
      </c>
      <c r="C2452">
        <v>539400</v>
      </c>
      <c r="D2452" t="s">
        <v>568</v>
      </c>
      <c r="E2452" t="s">
        <v>682</v>
      </c>
    </row>
    <row r="2453" spans="2:5">
      <c r="B2453" t="s">
        <v>4183</v>
      </c>
      <c r="C2453">
        <v>539400</v>
      </c>
      <c r="D2453" t="s">
        <v>568</v>
      </c>
      <c r="E2453" t="s">
        <v>682</v>
      </c>
    </row>
    <row r="2454" spans="2:5">
      <c r="B2454" t="s">
        <v>4184</v>
      </c>
      <c r="C2454">
        <v>532728</v>
      </c>
      <c r="D2454" t="s">
        <v>4185</v>
      </c>
      <c r="E2454" t="s">
        <v>562</v>
      </c>
    </row>
    <row r="2455" spans="2:5">
      <c r="B2455" t="s">
        <v>4186</v>
      </c>
      <c r="C2455">
        <v>513269</v>
      </c>
      <c r="D2455" t="s">
        <v>4187</v>
      </c>
      <c r="E2455" t="s">
        <v>966</v>
      </c>
    </row>
    <row r="2456" spans="2:5">
      <c r="B2456" t="s">
        <v>4188</v>
      </c>
      <c r="C2456">
        <v>513269</v>
      </c>
      <c r="D2456" t="s">
        <v>4187</v>
      </c>
      <c r="E2456" t="s">
        <v>966</v>
      </c>
    </row>
    <row r="2457" spans="2:5">
      <c r="B2457" t="s">
        <v>4189</v>
      </c>
      <c r="C2457">
        <v>533169</v>
      </c>
      <c r="D2457" t="s">
        <v>4190</v>
      </c>
      <c r="E2457" t="s">
        <v>966</v>
      </c>
    </row>
    <row r="2458" spans="2:5">
      <c r="B2458" t="s">
        <v>4191</v>
      </c>
      <c r="C2458">
        <v>539045</v>
      </c>
      <c r="D2458" t="s">
        <v>4192</v>
      </c>
      <c r="E2458" t="s">
        <v>873</v>
      </c>
    </row>
    <row r="2459" spans="2:5">
      <c r="B2459" t="s">
        <v>4193</v>
      </c>
      <c r="C2459">
        <v>539046</v>
      </c>
      <c r="D2459" t="s">
        <v>4194</v>
      </c>
      <c r="E2459" t="s">
        <v>600</v>
      </c>
    </row>
    <row r="2460" spans="2:5">
      <c r="B2460" t="s">
        <v>4195</v>
      </c>
      <c r="C2460">
        <v>532932</v>
      </c>
      <c r="D2460" t="s">
        <v>4196</v>
      </c>
      <c r="E2460" t="s">
        <v>763</v>
      </c>
    </row>
    <row r="2461" spans="2:5">
      <c r="B2461" t="s">
        <v>4197</v>
      </c>
      <c r="C2461">
        <v>539044</v>
      </c>
      <c r="D2461" t="s">
        <v>4198</v>
      </c>
      <c r="E2461" t="s">
        <v>600</v>
      </c>
    </row>
    <row r="2462" spans="2:5">
      <c r="B2462" t="s">
        <v>4199</v>
      </c>
      <c r="C2462">
        <v>500268</v>
      </c>
      <c r="D2462" t="s">
        <v>4200</v>
      </c>
      <c r="E2462" t="s">
        <v>782</v>
      </c>
    </row>
    <row r="2463" spans="2:5">
      <c r="B2463" t="s">
        <v>4201</v>
      </c>
      <c r="C2463">
        <v>531213</v>
      </c>
      <c r="D2463" t="s">
        <v>4202</v>
      </c>
      <c r="E2463" t="s">
        <v>585</v>
      </c>
    </row>
    <row r="2464" spans="2:5">
      <c r="B2464" t="s">
        <v>4203</v>
      </c>
      <c r="C2464">
        <v>540402</v>
      </c>
      <c r="D2464" t="s">
        <v>568</v>
      </c>
      <c r="E2464" t="s">
        <v>654</v>
      </c>
    </row>
    <row r="2465" spans="2:5">
      <c r="B2465" t="s">
        <v>4204</v>
      </c>
      <c r="C2465" t="s">
        <v>568</v>
      </c>
      <c r="D2465" t="s">
        <v>4205</v>
      </c>
      <c r="E2465" t="s">
        <v>579</v>
      </c>
    </row>
    <row r="2466" spans="2:5">
      <c r="B2466" t="s">
        <v>4206</v>
      </c>
      <c r="C2466">
        <v>533204</v>
      </c>
      <c r="D2466" t="s">
        <v>4207</v>
      </c>
      <c r="E2466" t="s">
        <v>583</v>
      </c>
    </row>
    <row r="2467" spans="2:5">
      <c r="B2467" t="s">
        <v>4208</v>
      </c>
      <c r="C2467">
        <v>505850</v>
      </c>
      <c r="D2467" t="s">
        <v>4209</v>
      </c>
      <c r="E2467" t="s">
        <v>585</v>
      </c>
    </row>
    <row r="2468" spans="2:5">
      <c r="B2468" t="s">
        <v>4210</v>
      </c>
      <c r="C2468">
        <v>502157</v>
      </c>
      <c r="D2468" t="s">
        <v>4211</v>
      </c>
      <c r="E2468" t="s">
        <v>581</v>
      </c>
    </row>
    <row r="2469" spans="2:5">
      <c r="B2469" t="s">
        <v>4212</v>
      </c>
      <c r="C2469">
        <v>532637</v>
      </c>
      <c r="D2469" t="s">
        <v>4213</v>
      </c>
      <c r="E2469" t="s">
        <v>606</v>
      </c>
    </row>
    <row r="2470" spans="2:5">
      <c r="B2470" t="s">
        <v>4214</v>
      </c>
      <c r="C2470">
        <v>537800</v>
      </c>
      <c r="D2470" t="s">
        <v>568</v>
      </c>
      <c r="E2470" t="s">
        <v>585</v>
      </c>
    </row>
    <row r="2471" spans="2:5">
      <c r="B2471" t="s">
        <v>4215</v>
      </c>
      <c r="C2471">
        <v>514418</v>
      </c>
      <c r="D2471" t="s">
        <v>568</v>
      </c>
      <c r="E2471" t="s">
        <v>616</v>
      </c>
    </row>
    <row r="2472" spans="2:5">
      <c r="B2472" t="s">
        <v>4216</v>
      </c>
      <c r="C2472">
        <v>539275</v>
      </c>
      <c r="D2472" t="s">
        <v>568</v>
      </c>
      <c r="E2472" t="s">
        <v>766</v>
      </c>
    </row>
    <row r="2473" spans="2:5">
      <c r="B2473" t="s">
        <v>4217</v>
      </c>
      <c r="C2473">
        <v>516007</v>
      </c>
      <c r="D2473" t="s">
        <v>4218</v>
      </c>
      <c r="E2473" t="s">
        <v>1063</v>
      </c>
    </row>
    <row r="2474" spans="2:5">
      <c r="B2474" t="s">
        <v>4219</v>
      </c>
      <c r="C2474">
        <v>530011</v>
      </c>
      <c r="D2474" t="s">
        <v>4220</v>
      </c>
      <c r="E2474" t="s">
        <v>1076</v>
      </c>
    </row>
    <row r="2475" spans="2:5">
      <c r="B2475" t="s">
        <v>4221</v>
      </c>
      <c r="C2475">
        <v>500109</v>
      </c>
      <c r="D2475" t="s">
        <v>4222</v>
      </c>
      <c r="E2475" t="s">
        <v>1497</v>
      </c>
    </row>
    <row r="2476" spans="2:5">
      <c r="B2476" t="s">
        <v>4223</v>
      </c>
      <c r="C2476">
        <v>530243</v>
      </c>
      <c r="D2476" t="s">
        <v>568</v>
      </c>
      <c r="E2476" t="s">
        <v>661</v>
      </c>
    </row>
    <row r="2477" spans="2:5">
      <c r="B2477" t="s">
        <v>4224</v>
      </c>
      <c r="C2477">
        <v>507938</v>
      </c>
      <c r="D2477" t="s">
        <v>568</v>
      </c>
      <c r="E2477" t="s">
        <v>585</v>
      </c>
    </row>
    <row r="2478" spans="2:5">
      <c r="B2478" t="s">
        <v>4225</v>
      </c>
      <c r="C2478">
        <v>533078</v>
      </c>
      <c r="D2478" t="s">
        <v>568</v>
      </c>
      <c r="E2478" t="s">
        <v>654</v>
      </c>
    </row>
    <row r="2479" spans="2:5">
      <c r="B2479" t="s">
        <v>4226</v>
      </c>
      <c r="C2479">
        <v>540396</v>
      </c>
      <c r="D2479" t="s">
        <v>568</v>
      </c>
      <c r="E2479" t="s">
        <v>583</v>
      </c>
    </row>
    <row r="2480" spans="2:5">
      <c r="B2480" t="s">
        <v>4227</v>
      </c>
      <c r="C2480">
        <v>540396</v>
      </c>
      <c r="D2480" t="s">
        <v>568</v>
      </c>
      <c r="E2480" t="s">
        <v>583</v>
      </c>
    </row>
    <row r="2481" spans="2:5">
      <c r="B2481" t="s">
        <v>4228</v>
      </c>
      <c r="C2481">
        <v>541974</v>
      </c>
      <c r="D2481" t="s">
        <v>568</v>
      </c>
      <c r="E2481" t="s">
        <v>817</v>
      </c>
    </row>
    <row r="2482" spans="2:5">
      <c r="B2482" t="s">
        <v>4229</v>
      </c>
      <c r="C2482">
        <v>539207</v>
      </c>
      <c r="D2482" t="s">
        <v>4230</v>
      </c>
      <c r="E2482" t="s">
        <v>1003</v>
      </c>
    </row>
    <row r="2483" spans="2:5">
      <c r="B2483" t="s">
        <v>4231</v>
      </c>
      <c r="C2483">
        <v>530537</v>
      </c>
      <c r="D2483" t="s">
        <v>568</v>
      </c>
      <c r="E2483" t="s">
        <v>626</v>
      </c>
    </row>
    <row r="2484" spans="2:5">
      <c r="B2484" t="s">
        <v>4232</v>
      </c>
      <c r="C2484">
        <v>511758</v>
      </c>
      <c r="D2484" t="s">
        <v>568</v>
      </c>
      <c r="E2484" t="s">
        <v>585</v>
      </c>
    </row>
    <row r="2485" spans="2:5">
      <c r="B2485" t="s">
        <v>4233</v>
      </c>
      <c r="C2485">
        <v>512303</v>
      </c>
      <c r="D2485" t="s">
        <v>568</v>
      </c>
      <c r="E2485" t="s">
        <v>989</v>
      </c>
    </row>
    <row r="2486" spans="2:5">
      <c r="B2486" t="s">
        <v>4234</v>
      </c>
      <c r="C2486">
        <v>505324</v>
      </c>
      <c r="D2486" t="s">
        <v>4235</v>
      </c>
      <c r="E2486" t="s">
        <v>576</v>
      </c>
    </row>
    <row r="2487" spans="2:5">
      <c r="B2487" t="s">
        <v>4236</v>
      </c>
      <c r="C2487">
        <v>505324</v>
      </c>
      <c r="D2487" t="s">
        <v>4235</v>
      </c>
      <c r="E2487" t="s">
        <v>576</v>
      </c>
    </row>
    <row r="2488" spans="2:5">
      <c r="B2488" t="s">
        <v>4237</v>
      </c>
      <c r="C2488">
        <v>538970</v>
      </c>
      <c r="D2488" t="s">
        <v>568</v>
      </c>
      <c r="E2488" t="s">
        <v>654</v>
      </c>
    </row>
    <row r="2489" spans="2:5">
      <c r="B2489" t="s">
        <v>4238</v>
      </c>
      <c r="C2489">
        <v>521018</v>
      </c>
      <c r="D2489" t="s">
        <v>4239</v>
      </c>
      <c r="E2489" t="s">
        <v>583</v>
      </c>
    </row>
    <row r="2490" spans="2:5">
      <c r="B2490" t="s">
        <v>4240</v>
      </c>
      <c r="C2490">
        <v>503101</v>
      </c>
      <c r="D2490" t="s">
        <v>4241</v>
      </c>
      <c r="E2490" t="s">
        <v>654</v>
      </c>
    </row>
    <row r="2491" spans="2:5">
      <c r="B2491" t="s">
        <v>4242</v>
      </c>
      <c r="C2491">
        <v>502250</v>
      </c>
      <c r="D2491" t="s">
        <v>568</v>
      </c>
      <c r="E2491" t="s">
        <v>1096</v>
      </c>
    </row>
    <row r="2492" spans="2:5">
      <c r="B2492" t="s">
        <v>4243</v>
      </c>
      <c r="C2492">
        <v>513544</v>
      </c>
      <c r="D2492" t="s">
        <v>568</v>
      </c>
      <c r="E2492" t="s">
        <v>642</v>
      </c>
    </row>
    <row r="2493" spans="2:5">
      <c r="B2493" t="s">
        <v>4244</v>
      </c>
      <c r="C2493">
        <v>530543</v>
      </c>
      <c r="D2493" t="s">
        <v>568</v>
      </c>
      <c r="E2493" t="s">
        <v>654</v>
      </c>
    </row>
    <row r="2494" spans="2:5">
      <c r="B2494" t="s">
        <v>4245</v>
      </c>
      <c r="C2494">
        <v>540254</v>
      </c>
      <c r="D2494" t="s">
        <v>568</v>
      </c>
      <c r="E2494" t="s">
        <v>585</v>
      </c>
    </row>
    <row r="2495" spans="2:5">
      <c r="B2495" t="s">
        <v>4246</v>
      </c>
      <c r="C2495">
        <v>500206</v>
      </c>
      <c r="D2495" t="s">
        <v>568</v>
      </c>
      <c r="E2495" t="s">
        <v>585</v>
      </c>
    </row>
    <row r="2496" spans="2:5">
      <c r="B2496" t="s">
        <v>4247</v>
      </c>
      <c r="C2496">
        <v>531642</v>
      </c>
      <c r="D2496" t="s">
        <v>4248</v>
      </c>
      <c r="E2496" t="s">
        <v>750</v>
      </c>
    </row>
    <row r="2497" spans="2:5">
      <c r="B2497" t="s">
        <v>4249</v>
      </c>
      <c r="C2497" t="s">
        <v>568</v>
      </c>
      <c r="D2497" t="s">
        <v>4250</v>
      </c>
      <c r="E2497" t="s">
        <v>579</v>
      </c>
    </row>
    <row r="2498" spans="2:5">
      <c r="B2498" t="s">
        <v>4251</v>
      </c>
      <c r="C2498" t="s">
        <v>568</v>
      </c>
      <c r="D2498" t="s">
        <v>4250</v>
      </c>
      <c r="E2498" t="s">
        <v>579</v>
      </c>
    </row>
    <row r="2499" spans="2:5">
      <c r="B2499" t="s">
        <v>4252</v>
      </c>
      <c r="C2499">
        <v>531503</v>
      </c>
      <c r="D2499" t="s">
        <v>568</v>
      </c>
      <c r="E2499" t="s">
        <v>583</v>
      </c>
    </row>
    <row r="2500" spans="2:5">
      <c r="B2500" t="s">
        <v>4253</v>
      </c>
      <c r="C2500">
        <v>526891</v>
      </c>
      <c r="D2500" t="s">
        <v>568</v>
      </c>
      <c r="E2500" t="s">
        <v>551</v>
      </c>
    </row>
    <row r="2501" spans="2:5">
      <c r="B2501" t="s">
        <v>4254</v>
      </c>
      <c r="C2501">
        <v>524404</v>
      </c>
      <c r="D2501" t="s">
        <v>4255</v>
      </c>
      <c r="E2501" t="s">
        <v>606</v>
      </c>
    </row>
    <row r="2502" spans="2:5">
      <c r="B2502" t="s">
        <v>4256</v>
      </c>
      <c r="C2502" t="s">
        <v>568</v>
      </c>
      <c r="D2502" t="s">
        <v>4257</v>
      </c>
      <c r="E2502" t="s">
        <v>579</v>
      </c>
    </row>
    <row r="2503" spans="2:5">
      <c r="B2503" t="s">
        <v>4258</v>
      </c>
      <c r="C2503">
        <v>517467</v>
      </c>
      <c r="D2503" t="s">
        <v>568</v>
      </c>
      <c r="E2503" t="s">
        <v>866</v>
      </c>
    </row>
    <row r="2504" spans="2:5">
      <c r="B2504" t="s">
        <v>4259</v>
      </c>
      <c r="C2504">
        <v>523566</v>
      </c>
      <c r="D2504" t="s">
        <v>568</v>
      </c>
      <c r="E2504" t="s">
        <v>654</v>
      </c>
    </row>
    <row r="2505" spans="2:5">
      <c r="B2505" t="s">
        <v>4260</v>
      </c>
      <c r="C2505">
        <v>531540</v>
      </c>
      <c r="D2505" t="s">
        <v>568</v>
      </c>
      <c r="E2505" t="s">
        <v>966</v>
      </c>
    </row>
    <row r="2506" spans="2:5">
      <c r="B2506" t="s">
        <v>4261</v>
      </c>
      <c r="C2506">
        <v>531319</v>
      </c>
      <c r="D2506" t="s">
        <v>568</v>
      </c>
      <c r="E2506" t="s">
        <v>585</v>
      </c>
    </row>
    <row r="2507" spans="2:5">
      <c r="B2507" t="s">
        <v>4262</v>
      </c>
      <c r="C2507">
        <v>532500</v>
      </c>
      <c r="D2507" t="s">
        <v>4263</v>
      </c>
      <c r="E2507" t="s">
        <v>2498</v>
      </c>
    </row>
    <row r="2508" spans="2:5">
      <c r="B2508" t="s">
        <v>4264</v>
      </c>
      <c r="C2508">
        <v>532500</v>
      </c>
      <c r="D2508" t="s">
        <v>4263</v>
      </c>
      <c r="E2508" t="s">
        <v>2498</v>
      </c>
    </row>
    <row r="2509" spans="2:5">
      <c r="B2509" t="s">
        <v>4265</v>
      </c>
      <c r="C2509" t="s">
        <v>568</v>
      </c>
      <c r="D2509" t="s">
        <v>4266</v>
      </c>
      <c r="E2509" t="s">
        <v>579</v>
      </c>
    </row>
    <row r="2510" spans="2:5">
      <c r="B2510" t="s">
        <v>4267</v>
      </c>
      <c r="C2510">
        <v>540749</v>
      </c>
      <c r="D2510" t="s">
        <v>4268</v>
      </c>
      <c r="E2510" t="s">
        <v>585</v>
      </c>
    </row>
    <row r="2511" spans="2:5">
      <c r="B2511" t="s">
        <v>4269</v>
      </c>
      <c r="C2511" t="s">
        <v>568</v>
      </c>
      <c r="D2511" t="s">
        <v>4270</v>
      </c>
      <c r="E2511" t="s">
        <v>659</v>
      </c>
    </row>
    <row r="2512" spans="2:5">
      <c r="B2512" t="s">
        <v>4271</v>
      </c>
      <c r="C2512">
        <v>523704</v>
      </c>
      <c r="D2512" t="s">
        <v>4272</v>
      </c>
      <c r="E2512" t="s">
        <v>661</v>
      </c>
    </row>
    <row r="2513" spans="2:5">
      <c r="B2513" t="s">
        <v>4273</v>
      </c>
      <c r="C2513">
        <v>506867</v>
      </c>
      <c r="D2513" t="s">
        <v>568</v>
      </c>
      <c r="E2513" t="s">
        <v>583</v>
      </c>
    </row>
    <row r="2514" spans="2:5">
      <c r="B2514" t="s">
        <v>4274</v>
      </c>
      <c r="C2514">
        <v>511768</v>
      </c>
      <c r="D2514" t="s">
        <v>568</v>
      </c>
      <c r="E2514" t="s">
        <v>585</v>
      </c>
    </row>
    <row r="2515" spans="2:5">
      <c r="B2515" t="s">
        <v>4275</v>
      </c>
      <c r="C2515">
        <v>511688</v>
      </c>
      <c r="D2515" t="s">
        <v>568</v>
      </c>
      <c r="E2515" t="s">
        <v>585</v>
      </c>
    </row>
    <row r="2516" spans="2:5">
      <c r="B2516" t="s">
        <v>4276</v>
      </c>
      <c r="C2516">
        <v>540704</v>
      </c>
      <c r="D2516" t="s">
        <v>4277</v>
      </c>
      <c r="E2516" t="s">
        <v>574</v>
      </c>
    </row>
    <row r="2517" spans="2:5">
      <c r="B2517" t="s">
        <v>4278</v>
      </c>
      <c r="C2517">
        <v>539219</v>
      </c>
      <c r="D2517" t="s">
        <v>568</v>
      </c>
      <c r="E2517" t="s">
        <v>1488</v>
      </c>
    </row>
    <row r="2518" spans="2:5">
      <c r="B2518" t="s">
        <v>4279</v>
      </c>
      <c r="C2518">
        <v>500248</v>
      </c>
      <c r="D2518" t="s">
        <v>568</v>
      </c>
      <c r="E2518" t="s">
        <v>688</v>
      </c>
    </row>
    <row r="2519" spans="2:5">
      <c r="B2519" t="s">
        <v>4280</v>
      </c>
      <c r="C2519">
        <v>523371</v>
      </c>
      <c r="D2519" t="s">
        <v>4281</v>
      </c>
      <c r="E2519" t="s">
        <v>1267</v>
      </c>
    </row>
    <row r="2520" spans="2:5">
      <c r="B2520" t="s">
        <v>4282</v>
      </c>
      <c r="C2520">
        <v>539981</v>
      </c>
      <c r="D2520" t="s">
        <v>4283</v>
      </c>
      <c r="E2520" t="s">
        <v>734</v>
      </c>
    </row>
    <row r="2521" spans="2:5">
      <c r="B2521" t="s">
        <v>4284</v>
      </c>
      <c r="C2521">
        <v>534563</v>
      </c>
      <c r="D2521" t="s">
        <v>4285</v>
      </c>
      <c r="E2521" t="s">
        <v>576</v>
      </c>
    </row>
    <row r="2522" spans="2:5">
      <c r="B2522" t="s">
        <v>4286</v>
      </c>
      <c r="C2522">
        <v>500271</v>
      </c>
      <c r="D2522" t="s">
        <v>4287</v>
      </c>
      <c r="E2522" t="s">
        <v>2981</v>
      </c>
    </row>
    <row r="2523" spans="2:5">
      <c r="B2523" t="s">
        <v>4288</v>
      </c>
      <c r="C2523">
        <v>539981</v>
      </c>
      <c r="D2523" t="s">
        <v>4289</v>
      </c>
      <c r="E2523" t="s">
        <v>734</v>
      </c>
    </row>
    <row r="2524" spans="2:5">
      <c r="B2524" t="s">
        <v>4290</v>
      </c>
      <c r="C2524">
        <v>539940</v>
      </c>
      <c r="D2524" t="s">
        <v>4291</v>
      </c>
      <c r="E2524" t="s">
        <v>734</v>
      </c>
    </row>
    <row r="2525" spans="2:5">
      <c r="B2525" t="s">
        <v>4292</v>
      </c>
      <c r="C2525">
        <v>534338</v>
      </c>
      <c r="D2525" t="s">
        <v>568</v>
      </c>
      <c r="E2525" t="s">
        <v>654</v>
      </c>
    </row>
    <row r="2526" spans="2:5">
      <c r="B2526" t="s">
        <v>4293</v>
      </c>
      <c r="C2526">
        <v>526538</v>
      </c>
      <c r="D2526" t="s">
        <v>568</v>
      </c>
      <c r="E2526" t="s">
        <v>606</v>
      </c>
    </row>
    <row r="2527" spans="2:5">
      <c r="B2527" t="s">
        <v>4294</v>
      </c>
      <c r="C2527">
        <v>540401</v>
      </c>
      <c r="D2527" t="s">
        <v>568</v>
      </c>
      <c r="E2527" t="s">
        <v>590</v>
      </c>
    </row>
    <row r="2528" spans="2:5">
      <c r="B2528" t="s">
        <v>4295</v>
      </c>
      <c r="C2528">
        <v>539519</v>
      </c>
      <c r="D2528" t="s">
        <v>568</v>
      </c>
      <c r="E2528" t="s">
        <v>602</v>
      </c>
    </row>
    <row r="2529" spans="2:5">
      <c r="B2529" t="s">
        <v>4296</v>
      </c>
      <c r="C2529">
        <v>531221</v>
      </c>
      <c r="D2529" t="s">
        <v>568</v>
      </c>
      <c r="E2529" t="s">
        <v>1096</v>
      </c>
    </row>
    <row r="2530" spans="2:5">
      <c r="B2530" t="s">
        <v>4297</v>
      </c>
      <c r="C2530">
        <v>531680</v>
      </c>
      <c r="D2530" t="s">
        <v>568</v>
      </c>
      <c r="E2530" t="s">
        <v>682</v>
      </c>
    </row>
    <row r="2531" spans="2:5">
      <c r="B2531" t="s">
        <v>4298</v>
      </c>
      <c r="C2531">
        <v>522249</v>
      </c>
      <c r="D2531" t="s">
        <v>4299</v>
      </c>
      <c r="E2531" t="s">
        <v>583</v>
      </c>
    </row>
    <row r="2532" spans="2:5">
      <c r="B2532" t="s">
        <v>4300</v>
      </c>
      <c r="C2532">
        <v>523792</v>
      </c>
      <c r="D2532" t="s">
        <v>4301</v>
      </c>
      <c r="E2532" t="s">
        <v>576</v>
      </c>
    </row>
    <row r="2533" spans="2:5">
      <c r="B2533" t="s">
        <v>4302</v>
      </c>
      <c r="C2533">
        <v>533152</v>
      </c>
      <c r="D2533" t="s">
        <v>4303</v>
      </c>
      <c r="E2533" t="s">
        <v>966</v>
      </c>
    </row>
    <row r="2534" spans="2:5">
      <c r="B2534" t="s">
        <v>4304</v>
      </c>
      <c r="C2534">
        <v>532852</v>
      </c>
      <c r="D2534" t="s">
        <v>4305</v>
      </c>
      <c r="E2534" t="s">
        <v>588</v>
      </c>
    </row>
    <row r="2535" spans="2:5">
      <c r="B2535" t="s">
        <v>4306</v>
      </c>
      <c r="C2535">
        <v>532654</v>
      </c>
      <c r="D2535" t="s">
        <v>4307</v>
      </c>
      <c r="E2535" t="s">
        <v>975</v>
      </c>
    </row>
    <row r="2536" spans="2:5">
      <c r="B2536" t="s">
        <v>4308</v>
      </c>
      <c r="C2536">
        <v>532654</v>
      </c>
      <c r="D2536" t="s">
        <v>4307</v>
      </c>
      <c r="E2536" t="s">
        <v>975</v>
      </c>
    </row>
    <row r="2537" spans="2:5">
      <c r="B2537" t="s">
        <v>4309</v>
      </c>
      <c r="C2537">
        <v>532629</v>
      </c>
      <c r="D2537" t="s">
        <v>4310</v>
      </c>
      <c r="E2537" t="s">
        <v>966</v>
      </c>
    </row>
    <row r="2538" spans="2:5">
      <c r="B2538" t="s">
        <v>4311</v>
      </c>
      <c r="C2538">
        <v>512267</v>
      </c>
      <c r="D2538" t="s">
        <v>568</v>
      </c>
      <c r="E2538" t="s">
        <v>571</v>
      </c>
    </row>
    <row r="2539" spans="2:5">
      <c r="B2539" t="s">
        <v>4312</v>
      </c>
      <c r="C2539">
        <v>531146</v>
      </c>
      <c r="D2539" t="s">
        <v>568</v>
      </c>
      <c r="E2539" t="s">
        <v>606</v>
      </c>
    </row>
    <row r="2540" spans="2:5">
      <c r="B2540" t="s">
        <v>4313</v>
      </c>
      <c r="C2540">
        <v>523144</v>
      </c>
      <c r="D2540" t="s">
        <v>568</v>
      </c>
      <c r="E2540" t="s">
        <v>606</v>
      </c>
    </row>
    <row r="2541" spans="2:5">
      <c r="B2541" t="s">
        <v>4314</v>
      </c>
      <c r="C2541">
        <v>539938</v>
      </c>
      <c r="D2541" t="s">
        <v>4315</v>
      </c>
      <c r="E2541" t="s">
        <v>551</v>
      </c>
    </row>
    <row r="2542" spans="2:5">
      <c r="B2542" t="s">
        <v>4316</v>
      </c>
      <c r="C2542">
        <v>540937</v>
      </c>
      <c r="D2542" t="s">
        <v>568</v>
      </c>
      <c r="E2542" t="s">
        <v>606</v>
      </c>
    </row>
    <row r="2543" spans="2:5">
      <c r="B2543" t="s">
        <v>4317</v>
      </c>
      <c r="C2543">
        <v>526301</v>
      </c>
      <c r="D2543" t="s">
        <v>568</v>
      </c>
      <c r="E2543" t="s">
        <v>757</v>
      </c>
    </row>
    <row r="2544" spans="2:5">
      <c r="B2544" t="s">
        <v>4318</v>
      </c>
      <c r="C2544">
        <v>538834</v>
      </c>
      <c r="D2544" t="s">
        <v>568</v>
      </c>
      <c r="E2544" t="s">
        <v>585</v>
      </c>
    </row>
    <row r="2545" spans="2:5">
      <c r="B2545" t="s">
        <v>4319</v>
      </c>
      <c r="C2545">
        <v>512505</v>
      </c>
      <c r="D2545" t="s">
        <v>568</v>
      </c>
      <c r="E2545" t="s">
        <v>891</v>
      </c>
    </row>
    <row r="2546" spans="2:5">
      <c r="B2546" t="s">
        <v>4320</v>
      </c>
      <c r="C2546">
        <v>540519</v>
      </c>
      <c r="D2546" t="s">
        <v>568</v>
      </c>
      <c r="E2546" t="s">
        <v>576</v>
      </c>
    </row>
    <row r="2547" spans="2:5">
      <c r="B2547" t="s">
        <v>4321</v>
      </c>
      <c r="C2547">
        <v>511276</v>
      </c>
      <c r="D2547" t="s">
        <v>568</v>
      </c>
      <c r="E2547" t="s">
        <v>766</v>
      </c>
    </row>
    <row r="2548" spans="2:5">
      <c r="B2548" t="s">
        <v>4322</v>
      </c>
      <c r="C2548">
        <v>531176</v>
      </c>
      <c r="D2548" t="s">
        <v>568</v>
      </c>
      <c r="E2548" t="s">
        <v>585</v>
      </c>
    </row>
    <row r="2549" spans="2:5">
      <c r="B2549" t="s">
        <v>4323</v>
      </c>
      <c r="C2549">
        <v>531417</v>
      </c>
      <c r="D2549" t="s">
        <v>568</v>
      </c>
      <c r="E2549" t="s">
        <v>585</v>
      </c>
    </row>
    <row r="2550" spans="2:5">
      <c r="B2550" t="s">
        <v>4324</v>
      </c>
      <c r="C2550">
        <v>532105</v>
      </c>
      <c r="D2550" t="s">
        <v>568</v>
      </c>
      <c r="E2550" t="s">
        <v>989</v>
      </c>
    </row>
    <row r="2551" spans="2:5">
      <c r="B2551" t="s">
        <v>4325</v>
      </c>
      <c r="C2551">
        <v>532105</v>
      </c>
      <c r="D2551" t="s">
        <v>568</v>
      </c>
      <c r="E2551" t="s">
        <v>989</v>
      </c>
    </row>
    <row r="2552" spans="2:5">
      <c r="B2552" t="s">
        <v>4326</v>
      </c>
      <c r="C2552">
        <v>539767</v>
      </c>
      <c r="D2552" t="s">
        <v>568</v>
      </c>
      <c r="E2552" t="s">
        <v>654</v>
      </c>
    </row>
    <row r="2553" spans="2:5">
      <c r="B2553" t="s">
        <v>4327</v>
      </c>
      <c r="C2553">
        <v>532408</v>
      </c>
      <c r="D2553" t="s">
        <v>4328</v>
      </c>
      <c r="E2553" t="s">
        <v>661</v>
      </c>
    </row>
    <row r="2554" spans="2:5">
      <c r="B2554" t="s">
        <v>4329</v>
      </c>
      <c r="C2554">
        <v>541352</v>
      </c>
      <c r="D2554" t="s">
        <v>568</v>
      </c>
      <c r="E2554" t="s">
        <v>648</v>
      </c>
    </row>
    <row r="2555" spans="2:5">
      <c r="B2555" t="s">
        <v>4330</v>
      </c>
      <c r="C2555">
        <v>532865</v>
      </c>
      <c r="D2555" t="s">
        <v>4331</v>
      </c>
      <c r="E2555" t="s">
        <v>728</v>
      </c>
    </row>
    <row r="2556" spans="2:5">
      <c r="B2556" t="s">
        <v>4332</v>
      </c>
      <c r="C2556">
        <v>511367</v>
      </c>
      <c r="D2556" t="s">
        <v>568</v>
      </c>
      <c r="E2556" t="s">
        <v>585</v>
      </c>
    </row>
    <row r="2557" spans="2:5">
      <c r="B2557" t="s">
        <v>4333</v>
      </c>
      <c r="C2557">
        <v>511367</v>
      </c>
      <c r="D2557" t="s">
        <v>568</v>
      </c>
      <c r="E2557" t="s">
        <v>585</v>
      </c>
    </row>
    <row r="2558" spans="2:5">
      <c r="B2558" t="s">
        <v>4334</v>
      </c>
      <c r="C2558">
        <v>539012</v>
      </c>
      <c r="D2558" t="s">
        <v>568</v>
      </c>
      <c r="E2558" t="s">
        <v>574</v>
      </c>
    </row>
    <row r="2559" spans="2:5">
      <c r="B2559" t="s">
        <v>4335</v>
      </c>
      <c r="C2559">
        <v>540730</v>
      </c>
      <c r="D2559" t="s">
        <v>568</v>
      </c>
      <c r="E2559" t="s">
        <v>590</v>
      </c>
    </row>
    <row r="2560" spans="2:5">
      <c r="B2560" t="s">
        <v>4336</v>
      </c>
      <c r="C2560">
        <v>511740</v>
      </c>
      <c r="D2560" t="s">
        <v>568</v>
      </c>
      <c r="E2560" t="s">
        <v>626</v>
      </c>
    </row>
    <row r="2561" spans="2:5">
      <c r="B2561" t="s">
        <v>4337</v>
      </c>
      <c r="C2561">
        <v>511377</v>
      </c>
      <c r="D2561" t="s">
        <v>568</v>
      </c>
      <c r="E2561" t="s">
        <v>585</v>
      </c>
    </row>
    <row r="2562" spans="2:5">
      <c r="B2562" t="s">
        <v>4338</v>
      </c>
      <c r="C2562">
        <v>511738</v>
      </c>
      <c r="D2562" t="s">
        <v>568</v>
      </c>
      <c r="E2562" t="s">
        <v>551</v>
      </c>
    </row>
    <row r="2563" spans="2:5">
      <c r="B2563" t="s">
        <v>4339</v>
      </c>
      <c r="C2563">
        <v>532307</v>
      </c>
      <c r="D2563" t="s">
        <v>4340</v>
      </c>
      <c r="E2563" t="s">
        <v>661</v>
      </c>
    </row>
    <row r="2564" spans="2:5">
      <c r="B2564" t="s">
        <v>4341</v>
      </c>
      <c r="C2564">
        <v>531127</v>
      </c>
      <c r="D2564" t="s">
        <v>568</v>
      </c>
      <c r="E2564" t="s">
        <v>585</v>
      </c>
    </row>
    <row r="2565" spans="2:5">
      <c r="B2565" t="s">
        <v>4342</v>
      </c>
      <c r="C2565">
        <v>523828</v>
      </c>
      <c r="D2565" t="s">
        <v>4343</v>
      </c>
      <c r="E2565" t="s">
        <v>923</v>
      </c>
    </row>
    <row r="2566" spans="2:5">
      <c r="B2566" t="s">
        <v>4344</v>
      </c>
      <c r="C2566">
        <v>531727</v>
      </c>
      <c r="D2566" t="s">
        <v>568</v>
      </c>
      <c r="E2566" t="s">
        <v>923</v>
      </c>
    </row>
    <row r="2567" spans="2:5">
      <c r="B2567" t="s">
        <v>4345</v>
      </c>
      <c r="C2567">
        <v>539126</v>
      </c>
      <c r="D2567" t="s">
        <v>4346</v>
      </c>
      <c r="E2567" t="s">
        <v>1163</v>
      </c>
    </row>
    <row r="2568" spans="2:5">
      <c r="B2568" t="s">
        <v>4347</v>
      </c>
      <c r="C2568">
        <v>538942</v>
      </c>
      <c r="D2568" t="s">
        <v>568</v>
      </c>
      <c r="E2568" t="s">
        <v>989</v>
      </c>
    </row>
    <row r="2569" spans="2:5">
      <c r="B2569" t="s">
        <v>4348</v>
      </c>
      <c r="C2569">
        <v>526235</v>
      </c>
      <c r="D2569" t="s">
        <v>4349</v>
      </c>
      <c r="E2569" t="s">
        <v>557</v>
      </c>
    </row>
    <row r="2570" spans="2:5">
      <c r="B2570" t="s">
        <v>4350</v>
      </c>
      <c r="C2570">
        <v>500126</v>
      </c>
      <c r="D2570" t="s">
        <v>4351</v>
      </c>
      <c r="E2570" t="s">
        <v>606</v>
      </c>
    </row>
    <row r="2571" spans="2:5">
      <c r="B2571" t="s">
        <v>4352</v>
      </c>
      <c r="C2571">
        <v>538964</v>
      </c>
      <c r="D2571" t="s">
        <v>568</v>
      </c>
      <c r="E2571" t="s">
        <v>606</v>
      </c>
    </row>
    <row r="2572" spans="2:5">
      <c r="B2572" t="s">
        <v>4353</v>
      </c>
      <c r="C2572">
        <v>531357</v>
      </c>
      <c r="D2572" t="s">
        <v>568</v>
      </c>
      <c r="E2572" t="s">
        <v>590</v>
      </c>
    </row>
    <row r="2573" spans="2:5">
      <c r="B2573" t="s">
        <v>4354</v>
      </c>
      <c r="C2573">
        <v>512415</v>
      </c>
      <c r="D2573" t="s">
        <v>568</v>
      </c>
      <c r="E2573" t="s">
        <v>989</v>
      </c>
    </row>
    <row r="2574" spans="2:5">
      <c r="B2574" t="s">
        <v>4355</v>
      </c>
      <c r="C2574">
        <v>500274</v>
      </c>
      <c r="D2574" t="s">
        <v>568</v>
      </c>
      <c r="E2574" t="s">
        <v>606</v>
      </c>
    </row>
    <row r="2575" spans="2:5">
      <c r="B2575" t="s">
        <v>4356</v>
      </c>
      <c r="C2575">
        <v>531810</v>
      </c>
      <c r="D2575" t="s">
        <v>568</v>
      </c>
      <c r="E2575" t="s">
        <v>891</v>
      </c>
    </row>
    <row r="2576" spans="2:5">
      <c r="B2576" t="s">
        <v>4357</v>
      </c>
      <c r="C2576">
        <v>531810</v>
      </c>
      <c r="D2576" t="s">
        <v>568</v>
      </c>
      <c r="E2576" t="s">
        <v>891</v>
      </c>
    </row>
    <row r="2577" spans="2:5">
      <c r="B2577" t="s">
        <v>4358</v>
      </c>
      <c r="C2577">
        <v>513335</v>
      </c>
      <c r="D2577" t="s">
        <v>4359</v>
      </c>
      <c r="E2577" t="s">
        <v>1488</v>
      </c>
    </row>
    <row r="2578" spans="2:5">
      <c r="B2578" t="s">
        <v>4360</v>
      </c>
      <c r="C2578">
        <v>532990</v>
      </c>
      <c r="D2578" t="s">
        <v>4361</v>
      </c>
      <c r="E2578" t="s">
        <v>600</v>
      </c>
    </row>
    <row r="2579" spans="2:5">
      <c r="B2579" t="s">
        <v>4362</v>
      </c>
      <c r="C2579">
        <v>500159</v>
      </c>
      <c r="D2579" t="s">
        <v>568</v>
      </c>
      <c r="E2579" t="s">
        <v>562</v>
      </c>
    </row>
    <row r="2580" spans="2:5">
      <c r="B2580" t="s">
        <v>4363</v>
      </c>
      <c r="C2580">
        <v>542650</v>
      </c>
      <c r="D2580" t="s">
        <v>4364</v>
      </c>
      <c r="E2580" t="s">
        <v>757</v>
      </c>
    </row>
    <row r="2581" spans="2:5">
      <c r="B2581" t="s">
        <v>4365</v>
      </c>
      <c r="C2581">
        <v>540150</v>
      </c>
      <c r="D2581" t="s">
        <v>568</v>
      </c>
      <c r="E2581" t="s">
        <v>966</v>
      </c>
    </row>
    <row r="2582" spans="2:5">
      <c r="B2582" t="s">
        <v>4366</v>
      </c>
      <c r="C2582">
        <v>513496</v>
      </c>
      <c r="D2582" t="s">
        <v>568</v>
      </c>
      <c r="E2582" t="s">
        <v>3084</v>
      </c>
    </row>
    <row r="2583" spans="2:5">
      <c r="B2583" t="s">
        <v>4367</v>
      </c>
      <c r="C2583">
        <v>531613</v>
      </c>
      <c r="D2583" t="s">
        <v>4368</v>
      </c>
      <c r="E2583" t="s">
        <v>1124</v>
      </c>
    </row>
    <row r="2584" spans="2:5">
      <c r="B2584" t="s">
        <v>4369</v>
      </c>
      <c r="C2584">
        <v>526622</v>
      </c>
      <c r="D2584" t="s">
        <v>568</v>
      </c>
      <c r="E2584" t="s">
        <v>889</v>
      </c>
    </row>
    <row r="2585" spans="2:5">
      <c r="B2585" t="s">
        <v>4370</v>
      </c>
      <c r="C2585">
        <v>526622</v>
      </c>
      <c r="D2585" t="s">
        <v>568</v>
      </c>
      <c r="E2585" t="s">
        <v>889</v>
      </c>
    </row>
    <row r="2586" spans="2:5">
      <c r="B2586" t="s">
        <v>4371</v>
      </c>
      <c r="C2586">
        <v>513721</v>
      </c>
      <c r="D2586" t="s">
        <v>568</v>
      </c>
      <c r="E2586" t="s">
        <v>600</v>
      </c>
    </row>
    <row r="2587" spans="2:5">
      <c r="B2587" t="s">
        <v>4372</v>
      </c>
      <c r="C2587">
        <v>532850</v>
      </c>
      <c r="D2587" t="s">
        <v>4373</v>
      </c>
      <c r="E2587" t="s">
        <v>1110</v>
      </c>
    </row>
    <row r="2588" spans="2:5">
      <c r="B2588" t="s">
        <v>4374</v>
      </c>
      <c r="C2588">
        <v>523343</v>
      </c>
      <c r="D2588" t="s">
        <v>568</v>
      </c>
      <c r="E2588" t="s">
        <v>585</v>
      </c>
    </row>
    <row r="2589" spans="2:5">
      <c r="B2589" t="s">
        <v>4375</v>
      </c>
      <c r="C2589">
        <v>523343</v>
      </c>
      <c r="D2589" t="s">
        <v>568</v>
      </c>
      <c r="E2589" t="s">
        <v>585</v>
      </c>
    </row>
    <row r="2590" spans="2:5">
      <c r="B2590" t="s">
        <v>4376</v>
      </c>
      <c r="C2590">
        <v>526251</v>
      </c>
      <c r="D2590" t="s">
        <v>568</v>
      </c>
      <c r="E2590" t="s">
        <v>551</v>
      </c>
    </row>
    <row r="2591" spans="2:5">
      <c r="B2591" t="s">
        <v>4377</v>
      </c>
      <c r="C2591">
        <v>500277</v>
      </c>
      <c r="D2591" t="s">
        <v>568</v>
      </c>
      <c r="E2591" t="s">
        <v>583</v>
      </c>
    </row>
    <row r="2592" spans="2:5">
      <c r="B2592" t="s">
        <v>4378</v>
      </c>
      <c r="C2592">
        <v>531192</v>
      </c>
      <c r="D2592" t="s">
        <v>568</v>
      </c>
      <c r="E2592" t="s">
        <v>585</v>
      </c>
    </row>
    <row r="2593" spans="2:5">
      <c r="B2593" t="s">
        <v>4379</v>
      </c>
      <c r="C2593">
        <v>540744</v>
      </c>
      <c r="D2593" t="s">
        <v>568</v>
      </c>
      <c r="E2593" t="s">
        <v>600</v>
      </c>
    </row>
    <row r="2594" spans="2:5">
      <c r="B2594" t="s">
        <v>4380</v>
      </c>
      <c r="C2594">
        <v>533310</v>
      </c>
      <c r="D2594" t="s">
        <v>4381</v>
      </c>
      <c r="E2594" t="s">
        <v>4382</v>
      </c>
    </row>
    <row r="2595" spans="2:5">
      <c r="B2595" t="s">
        <v>4383</v>
      </c>
      <c r="C2595">
        <v>526570</v>
      </c>
      <c r="D2595" t="s">
        <v>568</v>
      </c>
      <c r="E2595" t="s">
        <v>1096</v>
      </c>
    </row>
    <row r="2596" spans="2:5">
      <c r="B2596" t="s">
        <v>4384</v>
      </c>
      <c r="C2596">
        <v>538895</v>
      </c>
      <c r="D2596" t="s">
        <v>568</v>
      </c>
      <c r="E2596" t="s">
        <v>590</v>
      </c>
    </row>
    <row r="2597" spans="2:5">
      <c r="B2597" t="s">
        <v>4385</v>
      </c>
      <c r="C2597">
        <v>541337</v>
      </c>
      <c r="D2597" t="s">
        <v>568</v>
      </c>
      <c r="E2597" t="s">
        <v>845</v>
      </c>
    </row>
    <row r="2598" spans="2:5">
      <c r="B2598" t="s">
        <v>4386</v>
      </c>
      <c r="C2598">
        <v>531338</v>
      </c>
      <c r="D2598" t="s">
        <v>568</v>
      </c>
      <c r="E2598" t="s">
        <v>1096</v>
      </c>
    </row>
    <row r="2599" spans="2:5">
      <c r="B2599" t="s">
        <v>4387</v>
      </c>
      <c r="C2599">
        <v>511018</v>
      </c>
      <c r="D2599" t="s">
        <v>568</v>
      </c>
      <c r="E2599" t="s">
        <v>989</v>
      </c>
    </row>
    <row r="2600" spans="2:5">
      <c r="B2600" t="s">
        <v>4388</v>
      </c>
      <c r="C2600">
        <v>507621</v>
      </c>
      <c r="D2600" t="s">
        <v>568</v>
      </c>
      <c r="E2600" t="s">
        <v>628</v>
      </c>
    </row>
    <row r="2601" spans="2:5">
      <c r="B2601" t="s">
        <v>4389</v>
      </c>
      <c r="C2601">
        <v>511187</v>
      </c>
      <c r="D2601" t="s">
        <v>568</v>
      </c>
      <c r="E2601" t="s">
        <v>989</v>
      </c>
    </row>
    <row r="2602" spans="2:5">
      <c r="B2602" t="s">
        <v>4390</v>
      </c>
      <c r="C2602" t="s">
        <v>568</v>
      </c>
      <c r="D2602" t="s">
        <v>4391</v>
      </c>
      <c r="E2602" t="s">
        <v>579</v>
      </c>
    </row>
    <row r="2603" spans="2:5">
      <c r="B2603" t="s">
        <v>4392</v>
      </c>
      <c r="C2603">
        <v>531456</v>
      </c>
      <c r="D2603" t="s">
        <v>568</v>
      </c>
      <c r="E2603" t="s">
        <v>583</v>
      </c>
    </row>
    <row r="2604" spans="2:5">
      <c r="B2604" t="s">
        <v>4393</v>
      </c>
      <c r="C2604">
        <v>538962</v>
      </c>
      <c r="D2604" t="s">
        <v>4394</v>
      </c>
      <c r="E2604" t="s">
        <v>923</v>
      </c>
    </row>
    <row r="2605" spans="2:5">
      <c r="B2605" t="s">
        <v>4395</v>
      </c>
      <c r="C2605">
        <v>539303</v>
      </c>
      <c r="D2605" t="s">
        <v>568</v>
      </c>
      <c r="E2605" t="s">
        <v>585</v>
      </c>
    </row>
    <row r="2606" spans="2:5">
      <c r="B2606" t="s">
        <v>4396</v>
      </c>
      <c r="C2606">
        <v>532539</v>
      </c>
      <c r="D2606" t="s">
        <v>4397</v>
      </c>
      <c r="E2606" t="s">
        <v>923</v>
      </c>
    </row>
    <row r="2607" spans="2:5">
      <c r="B2607" t="s">
        <v>4398</v>
      </c>
      <c r="C2607">
        <v>517344</v>
      </c>
      <c r="D2607" t="s">
        <v>4399</v>
      </c>
      <c r="E2607" t="s">
        <v>661</v>
      </c>
    </row>
    <row r="2608" spans="2:5">
      <c r="B2608" t="s">
        <v>4400</v>
      </c>
      <c r="C2608">
        <v>517344</v>
      </c>
      <c r="D2608" t="s">
        <v>4399</v>
      </c>
      <c r="E2608" t="s">
        <v>661</v>
      </c>
    </row>
    <row r="2609" spans="2:5">
      <c r="B2609" t="s">
        <v>4401</v>
      </c>
      <c r="C2609">
        <v>532819</v>
      </c>
      <c r="D2609" t="s">
        <v>4402</v>
      </c>
      <c r="E2609" t="s">
        <v>554</v>
      </c>
    </row>
    <row r="2610" spans="2:5">
      <c r="B2610" t="s">
        <v>4403</v>
      </c>
      <c r="C2610">
        <v>523373</v>
      </c>
      <c r="D2610" t="s">
        <v>568</v>
      </c>
      <c r="E2610" t="s">
        <v>682</v>
      </c>
    </row>
    <row r="2611" spans="2:5">
      <c r="B2611" t="s">
        <v>4404</v>
      </c>
      <c r="C2611">
        <v>523373</v>
      </c>
      <c r="D2611" t="s">
        <v>568</v>
      </c>
      <c r="E2611" t="s">
        <v>682</v>
      </c>
    </row>
    <row r="2612" spans="2:5">
      <c r="B2612" t="s">
        <v>4405</v>
      </c>
      <c r="C2612">
        <v>532164</v>
      </c>
      <c r="D2612" t="s">
        <v>568</v>
      </c>
      <c r="E2612" t="s">
        <v>585</v>
      </c>
    </row>
    <row r="2613" spans="2:5">
      <c r="B2613" t="s">
        <v>4406</v>
      </c>
      <c r="C2613">
        <v>505797</v>
      </c>
      <c r="D2613" t="s">
        <v>568</v>
      </c>
      <c r="E2613" t="s">
        <v>753</v>
      </c>
    </row>
    <row r="2614" spans="2:5">
      <c r="B2614" t="s">
        <v>4407</v>
      </c>
      <c r="C2614">
        <v>500279</v>
      </c>
      <c r="D2614" t="s">
        <v>4408</v>
      </c>
      <c r="E2614" t="s">
        <v>937</v>
      </c>
    </row>
    <row r="2615" spans="2:5">
      <c r="B2615" t="s">
        <v>4409</v>
      </c>
      <c r="C2615">
        <v>505336</v>
      </c>
      <c r="D2615" t="s">
        <v>568</v>
      </c>
      <c r="E2615" t="s">
        <v>576</v>
      </c>
    </row>
    <row r="2616" spans="2:5">
      <c r="B2616" t="s">
        <v>4410</v>
      </c>
      <c r="C2616">
        <v>505336</v>
      </c>
      <c r="D2616" t="s">
        <v>568</v>
      </c>
      <c r="E2616" t="s">
        <v>576</v>
      </c>
    </row>
    <row r="2617" spans="2:5">
      <c r="B2617" t="s">
        <v>4411</v>
      </c>
      <c r="C2617">
        <v>526642</v>
      </c>
      <c r="D2617" t="s">
        <v>4412</v>
      </c>
      <c r="E2617" t="s">
        <v>994</v>
      </c>
    </row>
    <row r="2618" spans="2:5">
      <c r="B2618" t="s">
        <v>4413</v>
      </c>
      <c r="C2618">
        <v>539220</v>
      </c>
      <c r="D2618" t="s">
        <v>568</v>
      </c>
      <c r="E2618" t="s">
        <v>682</v>
      </c>
    </row>
    <row r="2619" spans="2:5">
      <c r="B2619" t="s">
        <v>4414</v>
      </c>
      <c r="C2619">
        <v>541195</v>
      </c>
      <c r="D2619" t="s">
        <v>4415</v>
      </c>
      <c r="E2619" t="s">
        <v>891</v>
      </c>
    </row>
    <row r="2620" spans="2:5">
      <c r="B2620" t="s">
        <v>4416</v>
      </c>
      <c r="C2620">
        <v>539594</v>
      </c>
      <c r="D2620" t="s">
        <v>568</v>
      </c>
      <c r="E2620" t="s">
        <v>766</v>
      </c>
    </row>
    <row r="2621" spans="2:5">
      <c r="B2621" t="s">
        <v>4417</v>
      </c>
      <c r="C2621" t="s">
        <v>568</v>
      </c>
      <c r="D2621" t="s">
        <v>4418</v>
      </c>
      <c r="E2621" t="s">
        <v>579</v>
      </c>
    </row>
    <row r="2622" spans="2:5">
      <c r="B2622" t="s">
        <v>4419</v>
      </c>
      <c r="C2622">
        <v>523782</v>
      </c>
      <c r="D2622" t="s">
        <v>568</v>
      </c>
      <c r="E2622" t="s">
        <v>590</v>
      </c>
    </row>
    <row r="2623" spans="2:5">
      <c r="B2623" t="s">
        <v>4420</v>
      </c>
      <c r="C2623">
        <v>523782</v>
      </c>
      <c r="D2623" t="s">
        <v>568</v>
      </c>
      <c r="E2623" t="s">
        <v>590</v>
      </c>
    </row>
    <row r="2624" spans="2:5">
      <c r="B2624" t="s">
        <v>4421</v>
      </c>
      <c r="C2624">
        <v>540078</v>
      </c>
      <c r="D2624" t="s">
        <v>568</v>
      </c>
      <c r="E2624" t="s">
        <v>763</v>
      </c>
    </row>
    <row r="2625" spans="2:5">
      <c r="B2625" t="s">
        <v>4422</v>
      </c>
      <c r="C2625" t="s">
        <v>568</v>
      </c>
      <c r="D2625" t="s">
        <v>4423</v>
      </c>
      <c r="E2625" t="s">
        <v>579</v>
      </c>
    </row>
    <row r="2626" spans="2:5">
      <c r="B2626" t="s">
        <v>4424</v>
      </c>
      <c r="C2626">
        <v>522036</v>
      </c>
      <c r="D2626" t="s">
        <v>4425</v>
      </c>
      <c r="E2626" t="s">
        <v>753</v>
      </c>
    </row>
    <row r="2627" spans="2:5">
      <c r="B2627" t="s">
        <v>4426</v>
      </c>
      <c r="C2627">
        <v>522241</v>
      </c>
      <c r="D2627" t="s">
        <v>4427</v>
      </c>
      <c r="E2627" t="s">
        <v>1488</v>
      </c>
    </row>
    <row r="2628" spans="2:5">
      <c r="B2628" t="s">
        <v>4428</v>
      </c>
      <c r="C2628">
        <v>509196</v>
      </c>
      <c r="D2628" t="s">
        <v>4429</v>
      </c>
      <c r="E2628" t="s">
        <v>4430</v>
      </c>
    </row>
    <row r="2629" spans="2:5">
      <c r="B2629" t="s">
        <v>4431</v>
      </c>
      <c r="C2629" t="s">
        <v>568</v>
      </c>
      <c r="D2629" t="s">
        <v>4432</v>
      </c>
      <c r="E2629" t="s">
        <v>579</v>
      </c>
    </row>
    <row r="2630" spans="2:5">
      <c r="B2630" t="s">
        <v>4433</v>
      </c>
      <c r="C2630">
        <v>513377</v>
      </c>
      <c r="D2630" t="s">
        <v>4434</v>
      </c>
      <c r="E2630" t="s">
        <v>590</v>
      </c>
    </row>
    <row r="2631" spans="2:5">
      <c r="B2631" t="s">
        <v>4435</v>
      </c>
      <c r="C2631">
        <v>503772</v>
      </c>
      <c r="D2631" t="s">
        <v>568</v>
      </c>
      <c r="E2631" t="s">
        <v>590</v>
      </c>
    </row>
    <row r="2632" spans="2:5">
      <c r="B2632" t="s">
        <v>4436</v>
      </c>
      <c r="C2632">
        <v>503015</v>
      </c>
      <c r="D2632" t="s">
        <v>568</v>
      </c>
      <c r="E2632" t="s">
        <v>590</v>
      </c>
    </row>
    <row r="2633" spans="2:5">
      <c r="B2633" t="s">
        <v>4437</v>
      </c>
      <c r="C2633">
        <v>539762</v>
      </c>
      <c r="D2633" t="s">
        <v>568</v>
      </c>
      <c r="E2633" t="s">
        <v>766</v>
      </c>
    </row>
    <row r="2634" spans="2:5">
      <c r="B2634" t="s">
        <v>4438</v>
      </c>
      <c r="C2634">
        <v>519287</v>
      </c>
      <c r="D2634" t="s">
        <v>568</v>
      </c>
      <c r="E2634" t="s">
        <v>628</v>
      </c>
    </row>
    <row r="2635" spans="2:5">
      <c r="B2635" t="s">
        <v>4439</v>
      </c>
      <c r="C2635">
        <v>503015</v>
      </c>
      <c r="D2635" t="s">
        <v>568</v>
      </c>
      <c r="E2635" t="s">
        <v>590</v>
      </c>
    </row>
    <row r="2636" spans="2:5">
      <c r="B2636" t="s">
        <v>4440</v>
      </c>
      <c r="C2636">
        <v>509760</v>
      </c>
      <c r="D2636" t="s">
        <v>568</v>
      </c>
      <c r="E2636" t="s">
        <v>551</v>
      </c>
    </row>
    <row r="2637" spans="2:5">
      <c r="B2637" t="s">
        <v>4441</v>
      </c>
      <c r="C2637">
        <v>513303</v>
      </c>
      <c r="D2637" t="s">
        <v>4442</v>
      </c>
      <c r="E2637" t="s">
        <v>4443</v>
      </c>
    </row>
    <row r="2638" spans="2:5">
      <c r="B2638" t="s">
        <v>4444</v>
      </c>
      <c r="C2638">
        <v>537092</v>
      </c>
      <c r="D2638" t="s">
        <v>568</v>
      </c>
      <c r="E2638" t="s">
        <v>551</v>
      </c>
    </row>
    <row r="2639" spans="2:5">
      <c r="B2639" t="s">
        <v>4445</v>
      </c>
      <c r="C2639">
        <v>519003</v>
      </c>
      <c r="D2639" t="s">
        <v>568</v>
      </c>
      <c r="E2639" t="s">
        <v>766</v>
      </c>
    </row>
    <row r="2640" spans="2:5">
      <c r="B2640" t="s">
        <v>4446</v>
      </c>
      <c r="C2640">
        <v>500890</v>
      </c>
      <c r="D2640" t="s">
        <v>4447</v>
      </c>
      <c r="E2640" t="s">
        <v>1048</v>
      </c>
    </row>
    <row r="2641" spans="2:5">
      <c r="B2641" t="s">
        <v>4448</v>
      </c>
      <c r="C2641">
        <v>503776</v>
      </c>
      <c r="D2641" t="s">
        <v>568</v>
      </c>
      <c r="E2641" t="s">
        <v>712</v>
      </c>
    </row>
    <row r="2642" spans="2:5">
      <c r="B2642" t="s">
        <v>4449</v>
      </c>
      <c r="C2642">
        <v>506261</v>
      </c>
      <c r="D2642" t="s">
        <v>568</v>
      </c>
      <c r="E2642" t="s">
        <v>866</v>
      </c>
    </row>
    <row r="2643" spans="2:5">
      <c r="B2643" t="s">
        <v>4450</v>
      </c>
      <c r="C2643" t="s">
        <v>568</v>
      </c>
      <c r="D2643" t="s">
        <v>4451</v>
      </c>
      <c r="E2643" t="s">
        <v>579</v>
      </c>
    </row>
    <row r="2644" spans="2:5">
      <c r="B2644" t="s">
        <v>4452</v>
      </c>
      <c r="C2644">
        <v>531453</v>
      </c>
      <c r="D2644" t="s">
        <v>4453</v>
      </c>
      <c r="E2644" t="s">
        <v>583</v>
      </c>
    </row>
    <row r="2645" spans="2:5">
      <c r="B2645" t="s">
        <v>4454</v>
      </c>
      <c r="C2645">
        <v>530169</v>
      </c>
      <c r="D2645" t="s">
        <v>568</v>
      </c>
      <c r="E2645" t="s">
        <v>562</v>
      </c>
    </row>
    <row r="2646" spans="2:5">
      <c r="B2646" t="s">
        <v>4455</v>
      </c>
      <c r="C2646">
        <v>532140</v>
      </c>
      <c r="D2646" t="s">
        <v>568</v>
      </c>
      <c r="E2646" t="s">
        <v>583</v>
      </c>
    </row>
    <row r="2647" spans="2:5">
      <c r="B2647" t="s">
        <v>4456</v>
      </c>
      <c r="C2647">
        <v>530047</v>
      </c>
      <c r="D2647" t="s">
        <v>4457</v>
      </c>
      <c r="E2647" t="s">
        <v>583</v>
      </c>
    </row>
    <row r="2648" spans="2:5">
      <c r="B2648" t="s">
        <v>4458</v>
      </c>
      <c r="C2648">
        <v>533286</v>
      </c>
      <c r="D2648" t="s">
        <v>4459</v>
      </c>
      <c r="E2648" t="s">
        <v>548</v>
      </c>
    </row>
    <row r="2649" spans="2:5">
      <c r="B2649" t="s">
        <v>4460</v>
      </c>
      <c r="C2649" t="s">
        <v>568</v>
      </c>
      <c r="D2649" t="s">
        <v>4461</v>
      </c>
      <c r="E2649" t="s">
        <v>579</v>
      </c>
    </row>
    <row r="2650" spans="2:5">
      <c r="B2650" t="s">
        <v>4462</v>
      </c>
      <c r="C2650">
        <v>533080</v>
      </c>
      <c r="D2650" t="s">
        <v>4463</v>
      </c>
      <c r="E2650" t="s">
        <v>763</v>
      </c>
    </row>
    <row r="2651" spans="2:5">
      <c r="B2651" t="s">
        <v>4464</v>
      </c>
      <c r="C2651">
        <v>526263</v>
      </c>
      <c r="D2651" t="s">
        <v>4465</v>
      </c>
      <c r="E2651" t="s">
        <v>898</v>
      </c>
    </row>
    <row r="2652" spans="2:5">
      <c r="B2652" t="s">
        <v>4466</v>
      </c>
      <c r="C2652">
        <v>511551</v>
      </c>
      <c r="D2652" t="s">
        <v>568</v>
      </c>
      <c r="E2652" t="s">
        <v>551</v>
      </c>
    </row>
    <row r="2653" spans="2:5">
      <c r="B2653" t="s">
        <v>4467</v>
      </c>
      <c r="C2653">
        <v>535910</v>
      </c>
      <c r="D2653" t="s">
        <v>568</v>
      </c>
      <c r="E2653" t="s">
        <v>585</v>
      </c>
    </row>
    <row r="2654" spans="2:5">
      <c r="B2654" t="s">
        <v>4468</v>
      </c>
      <c r="C2654">
        <v>532078</v>
      </c>
      <c r="D2654" t="s">
        <v>568</v>
      </c>
      <c r="E2654" t="s">
        <v>600</v>
      </c>
    </row>
    <row r="2655" spans="2:5">
      <c r="B2655" t="s">
        <v>4469</v>
      </c>
      <c r="C2655">
        <v>513446</v>
      </c>
      <c r="D2655" t="s">
        <v>4470</v>
      </c>
      <c r="E2655" t="s">
        <v>600</v>
      </c>
    </row>
    <row r="2656" spans="2:5">
      <c r="B2656" t="s">
        <v>4471</v>
      </c>
      <c r="C2656">
        <v>532723</v>
      </c>
      <c r="D2656" t="s">
        <v>568</v>
      </c>
      <c r="E2656" t="s">
        <v>654</v>
      </c>
    </row>
    <row r="2657" spans="2:5">
      <c r="B2657" t="s">
        <v>4472</v>
      </c>
      <c r="C2657">
        <v>505343</v>
      </c>
      <c r="D2657" t="s">
        <v>568</v>
      </c>
      <c r="E2657" t="s">
        <v>989</v>
      </c>
    </row>
    <row r="2658" spans="2:5">
      <c r="B2658" t="s">
        <v>4473</v>
      </c>
      <c r="C2658">
        <v>505343</v>
      </c>
      <c r="D2658" t="s">
        <v>568</v>
      </c>
      <c r="E2658" t="s">
        <v>989</v>
      </c>
    </row>
    <row r="2659" spans="2:5">
      <c r="B2659" t="s">
        <v>4474</v>
      </c>
      <c r="C2659">
        <v>524084</v>
      </c>
      <c r="D2659" t="s">
        <v>4475</v>
      </c>
      <c r="E2659" t="s">
        <v>712</v>
      </c>
    </row>
    <row r="2660" spans="2:5">
      <c r="B2660" t="s">
        <v>4476</v>
      </c>
      <c r="C2660">
        <v>524084</v>
      </c>
      <c r="D2660" t="s">
        <v>4475</v>
      </c>
      <c r="E2660" t="s">
        <v>712</v>
      </c>
    </row>
    <row r="2661" spans="2:5">
      <c r="B2661" t="s">
        <v>4477</v>
      </c>
      <c r="C2661">
        <v>538836</v>
      </c>
      <c r="D2661" t="s">
        <v>4478</v>
      </c>
      <c r="E2661" t="s">
        <v>682</v>
      </c>
    </row>
    <row r="2662" spans="2:5">
      <c r="B2662" t="s">
        <v>4479</v>
      </c>
      <c r="C2662">
        <v>530167</v>
      </c>
      <c r="D2662" t="s">
        <v>568</v>
      </c>
      <c r="E2662" t="s">
        <v>585</v>
      </c>
    </row>
    <row r="2663" spans="2:5">
      <c r="B2663" t="s">
        <v>4480</v>
      </c>
      <c r="C2663">
        <v>539199</v>
      </c>
      <c r="D2663" t="s">
        <v>568</v>
      </c>
      <c r="E2663" t="s">
        <v>551</v>
      </c>
    </row>
    <row r="2664" spans="2:5">
      <c r="B2664" t="s">
        <v>4481</v>
      </c>
      <c r="C2664">
        <v>532621</v>
      </c>
      <c r="D2664" t="s">
        <v>4482</v>
      </c>
      <c r="E2664" t="s">
        <v>583</v>
      </c>
    </row>
    <row r="2665" spans="2:5">
      <c r="B2665" t="s">
        <v>4483</v>
      </c>
      <c r="C2665">
        <v>511549</v>
      </c>
      <c r="D2665" t="s">
        <v>568</v>
      </c>
      <c r="E2665" t="s">
        <v>585</v>
      </c>
    </row>
    <row r="2666" spans="2:5">
      <c r="B2666" t="s">
        <v>4484</v>
      </c>
      <c r="C2666">
        <v>500288</v>
      </c>
      <c r="D2666" t="s">
        <v>4485</v>
      </c>
      <c r="E2666" t="s">
        <v>606</v>
      </c>
    </row>
    <row r="2667" spans="2:5">
      <c r="B2667" t="s">
        <v>4486</v>
      </c>
      <c r="C2667">
        <v>526237</v>
      </c>
      <c r="D2667" t="s">
        <v>568</v>
      </c>
      <c r="E2667" t="s">
        <v>585</v>
      </c>
    </row>
    <row r="2668" spans="2:5">
      <c r="B2668" t="s">
        <v>4487</v>
      </c>
      <c r="C2668">
        <v>523160</v>
      </c>
      <c r="D2668" t="s">
        <v>568</v>
      </c>
      <c r="E2668" t="s">
        <v>753</v>
      </c>
    </row>
    <row r="2669" spans="2:5">
      <c r="B2669" t="s">
        <v>4488</v>
      </c>
      <c r="C2669">
        <v>523160</v>
      </c>
      <c r="D2669" t="s">
        <v>568</v>
      </c>
      <c r="E2669" t="s">
        <v>753</v>
      </c>
    </row>
    <row r="2670" spans="2:5">
      <c r="B2670" t="s">
        <v>4489</v>
      </c>
      <c r="C2670">
        <v>513305</v>
      </c>
      <c r="D2670" t="s">
        <v>4490</v>
      </c>
      <c r="E2670" t="s">
        <v>989</v>
      </c>
    </row>
    <row r="2671" spans="2:5">
      <c r="B2671" t="s">
        <v>4491</v>
      </c>
      <c r="C2671">
        <v>532407</v>
      </c>
      <c r="D2671" t="s">
        <v>568</v>
      </c>
      <c r="E2671" t="s">
        <v>661</v>
      </c>
    </row>
    <row r="2672" spans="2:5">
      <c r="B2672" t="s">
        <v>4492</v>
      </c>
      <c r="C2672" t="s">
        <v>568</v>
      </c>
      <c r="D2672" t="s">
        <v>4493</v>
      </c>
      <c r="E2672" t="s">
        <v>659</v>
      </c>
    </row>
    <row r="2673" spans="2:5">
      <c r="B2673" t="s">
        <v>4494</v>
      </c>
      <c r="C2673">
        <v>517334</v>
      </c>
      <c r="D2673" t="s">
        <v>4495</v>
      </c>
      <c r="E2673" t="s">
        <v>923</v>
      </c>
    </row>
    <row r="2674" spans="2:5">
      <c r="B2674" t="s">
        <v>4496</v>
      </c>
      <c r="C2674">
        <v>532892</v>
      </c>
      <c r="D2674" t="s">
        <v>4497</v>
      </c>
      <c r="E2674" t="s">
        <v>585</v>
      </c>
    </row>
    <row r="2675" spans="2:5">
      <c r="B2675" t="s">
        <v>4498</v>
      </c>
      <c r="C2675">
        <v>590115</v>
      </c>
      <c r="D2675" t="s">
        <v>4499</v>
      </c>
      <c r="E2675" t="s">
        <v>551</v>
      </c>
    </row>
    <row r="2676" spans="2:5">
      <c r="B2676" t="s">
        <v>4500</v>
      </c>
      <c r="C2676">
        <v>533385</v>
      </c>
      <c r="D2676" t="s">
        <v>4501</v>
      </c>
      <c r="E2676" t="s">
        <v>551</v>
      </c>
    </row>
    <row r="2677" spans="2:5">
      <c r="B2677" t="s">
        <v>4502</v>
      </c>
      <c r="C2677">
        <v>507522</v>
      </c>
      <c r="D2677" t="s">
        <v>568</v>
      </c>
      <c r="E2677" t="s">
        <v>1200</v>
      </c>
    </row>
    <row r="2678" spans="2:5">
      <c r="B2678" t="s">
        <v>4503</v>
      </c>
      <c r="C2678">
        <v>526299</v>
      </c>
      <c r="D2678" t="s">
        <v>4504</v>
      </c>
      <c r="E2678" t="s">
        <v>554</v>
      </c>
    </row>
    <row r="2679" spans="2:5">
      <c r="B2679" t="s">
        <v>4505</v>
      </c>
      <c r="C2679">
        <v>500450</v>
      </c>
      <c r="D2679" t="s">
        <v>568</v>
      </c>
      <c r="E2679" t="s">
        <v>551</v>
      </c>
    </row>
    <row r="2680" spans="2:5">
      <c r="B2680" t="s">
        <v>4506</v>
      </c>
      <c r="C2680">
        <v>526143</v>
      </c>
      <c r="D2680" t="s">
        <v>568</v>
      </c>
      <c r="E2680" t="s">
        <v>763</v>
      </c>
    </row>
    <row r="2681" spans="2:5">
      <c r="B2681" t="s">
        <v>4507</v>
      </c>
      <c r="C2681">
        <v>532440</v>
      </c>
      <c r="D2681" t="s">
        <v>4508</v>
      </c>
      <c r="E2681" t="s">
        <v>2561</v>
      </c>
    </row>
    <row r="2682" spans="2:5">
      <c r="B2682" t="s">
        <v>4509</v>
      </c>
      <c r="C2682">
        <v>540809</v>
      </c>
      <c r="D2682" t="s">
        <v>568</v>
      </c>
      <c r="E2682" t="s">
        <v>590</v>
      </c>
    </row>
    <row r="2683" spans="2:5">
      <c r="B2683" t="s">
        <v>4510</v>
      </c>
      <c r="C2683">
        <v>500290</v>
      </c>
      <c r="D2683" t="s">
        <v>4511</v>
      </c>
      <c r="E2683" t="s">
        <v>1048</v>
      </c>
    </row>
    <row r="2684" spans="2:5">
      <c r="B2684" t="s">
        <v>4512</v>
      </c>
      <c r="C2684">
        <v>532376</v>
      </c>
      <c r="D2684" t="s">
        <v>4513</v>
      </c>
      <c r="E2684" t="s">
        <v>714</v>
      </c>
    </row>
    <row r="2685" spans="2:5">
      <c r="B2685" t="s">
        <v>4514</v>
      </c>
      <c r="C2685">
        <v>512065</v>
      </c>
      <c r="D2685" t="s">
        <v>568</v>
      </c>
      <c r="E2685" t="s">
        <v>585</v>
      </c>
    </row>
    <row r="2686" spans="2:5">
      <c r="B2686" t="s">
        <v>4515</v>
      </c>
      <c r="C2686">
        <v>532650</v>
      </c>
      <c r="D2686" t="s">
        <v>4516</v>
      </c>
      <c r="E2686" t="s">
        <v>891</v>
      </c>
    </row>
    <row r="2687" spans="2:5">
      <c r="B2687" t="s">
        <v>4517</v>
      </c>
      <c r="C2687">
        <v>508922</v>
      </c>
      <c r="D2687" t="s">
        <v>568</v>
      </c>
      <c r="E2687" t="s">
        <v>1614</v>
      </c>
    </row>
    <row r="2688" spans="2:5">
      <c r="B2688" t="s">
        <v>4518</v>
      </c>
      <c r="C2688">
        <v>508922</v>
      </c>
      <c r="D2688" t="s">
        <v>568</v>
      </c>
      <c r="E2688" t="s">
        <v>1614</v>
      </c>
    </row>
    <row r="2689" spans="2:5">
      <c r="B2689" t="s">
        <v>4519</v>
      </c>
      <c r="C2689" t="s">
        <v>568</v>
      </c>
      <c r="D2689" t="s">
        <v>4520</v>
      </c>
      <c r="E2689" t="s">
        <v>1614</v>
      </c>
    </row>
    <row r="2690" spans="2:5">
      <c r="B2690" t="s">
        <v>4521</v>
      </c>
      <c r="C2690">
        <v>542597</v>
      </c>
      <c r="D2690" t="s">
        <v>4522</v>
      </c>
      <c r="E2690" t="s">
        <v>934</v>
      </c>
    </row>
    <row r="2691" spans="2:5">
      <c r="B2691" t="s">
        <v>4523</v>
      </c>
      <c r="C2691">
        <v>534312</v>
      </c>
      <c r="D2691" t="s">
        <v>4524</v>
      </c>
      <c r="E2691" t="s">
        <v>673</v>
      </c>
    </row>
    <row r="2692" spans="2:5">
      <c r="B2692" t="s">
        <v>4525</v>
      </c>
      <c r="C2692">
        <v>531919</v>
      </c>
      <c r="D2692" t="s">
        <v>568</v>
      </c>
      <c r="E2692" t="s">
        <v>588</v>
      </c>
    </row>
    <row r="2693" spans="2:5">
      <c r="B2693" t="s">
        <v>4526</v>
      </c>
      <c r="C2693">
        <v>539819</v>
      </c>
      <c r="D2693" t="s">
        <v>568</v>
      </c>
      <c r="E2693" t="s">
        <v>551</v>
      </c>
    </row>
    <row r="2694" spans="2:5">
      <c r="B2694" t="s">
        <v>4527</v>
      </c>
      <c r="C2694">
        <v>538743</v>
      </c>
      <c r="D2694" t="s">
        <v>568</v>
      </c>
      <c r="E2694" t="s">
        <v>554</v>
      </c>
    </row>
    <row r="2695" spans="2:5">
      <c r="B2695" t="s">
        <v>4528</v>
      </c>
      <c r="C2695">
        <v>532097</v>
      </c>
      <c r="D2695" t="s">
        <v>4529</v>
      </c>
      <c r="E2695" t="s">
        <v>966</v>
      </c>
    </row>
    <row r="2696" spans="2:5">
      <c r="B2696" t="s">
        <v>4530</v>
      </c>
      <c r="C2696">
        <v>500460</v>
      </c>
      <c r="D2696" t="s">
        <v>4531</v>
      </c>
      <c r="E2696" t="s">
        <v>600</v>
      </c>
    </row>
    <row r="2697" spans="2:5">
      <c r="B2697" t="s">
        <v>4532</v>
      </c>
      <c r="C2697">
        <v>523832</v>
      </c>
      <c r="D2697" t="s">
        <v>4533</v>
      </c>
      <c r="E2697" t="s">
        <v>686</v>
      </c>
    </row>
    <row r="2698" spans="2:5">
      <c r="B2698" t="s">
        <v>4534</v>
      </c>
      <c r="C2698">
        <v>530341</v>
      </c>
      <c r="D2698" t="s">
        <v>568</v>
      </c>
      <c r="E2698" t="s">
        <v>551</v>
      </c>
    </row>
    <row r="2699" spans="2:5">
      <c r="B2699" t="s">
        <v>4535</v>
      </c>
      <c r="C2699">
        <v>535204</v>
      </c>
      <c r="D2699" t="s">
        <v>568</v>
      </c>
      <c r="E2699" t="s">
        <v>590</v>
      </c>
    </row>
    <row r="2700" spans="2:5">
      <c r="B2700" t="s">
        <v>4536</v>
      </c>
      <c r="C2700">
        <v>532357</v>
      </c>
      <c r="D2700" t="s">
        <v>4537</v>
      </c>
      <c r="E2700" t="s">
        <v>571</v>
      </c>
    </row>
    <row r="2701" spans="2:5">
      <c r="B2701" t="s">
        <v>4538</v>
      </c>
      <c r="C2701">
        <v>501477</v>
      </c>
      <c r="D2701" t="s">
        <v>568</v>
      </c>
      <c r="E2701" t="s">
        <v>590</v>
      </c>
    </row>
    <row r="2702" spans="2:5">
      <c r="B2702" t="s">
        <v>4539</v>
      </c>
      <c r="C2702">
        <v>501477</v>
      </c>
      <c r="D2702" t="s">
        <v>568</v>
      </c>
      <c r="E2702" t="s">
        <v>590</v>
      </c>
    </row>
    <row r="2703" spans="2:5">
      <c r="B2703" t="s">
        <v>4540</v>
      </c>
      <c r="C2703">
        <v>534091</v>
      </c>
      <c r="D2703" t="s">
        <v>4541</v>
      </c>
      <c r="E2703" t="s">
        <v>588</v>
      </c>
    </row>
    <row r="2704" spans="2:5">
      <c r="B2704" t="s">
        <v>4542</v>
      </c>
      <c r="C2704">
        <v>534091</v>
      </c>
      <c r="D2704" t="s">
        <v>4541</v>
      </c>
      <c r="E2704" t="s">
        <v>588</v>
      </c>
    </row>
    <row r="2705" spans="2:5">
      <c r="B2705" t="s">
        <v>4543</v>
      </c>
      <c r="C2705">
        <v>526169</v>
      </c>
      <c r="D2705" t="s">
        <v>568</v>
      </c>
      <c r="E2705" t="s">
        <v>1048</v>
      </c>
    </row>
    <row r="2706" spans="2:5">
      <c r="B2706" t="s">
        <v>4544</v>
      </c>
      <c r="C2706">
        <v>526169</v>
      </c>
      <c r="D2706" t="s">
        <v>568</v>
      </c>
      <c r="E2706" t="s">
        <v>1048</v>
      </c>
    </row>
    <row r="2707" spans="2:5">
      <c r="B2707" t="s">
        <v>4545</v>
      </c>
      <c r="C2707">
        <v>505594</v>
      </c>
      <c r="D2707" t="s">
        <v>568</v>
      </c>
      <c r="E2707" t="s">
        <v>989</v>
      </c>
    </row>
    <row r="2708" spans="2:5">
      <c r="B2708" t="s">
        <v>4546</v>
      </c>
      <c r="C2708">
        <v>504356</v>
      </c>
      <c r="D2708" t="s">
        <v>568</v>
      </c>
      <c r="E2708" t="s">
        <v>989</v>
      </c>
    </row>
    <row r="2709" spans="2:5">
      <c r="B2709" t="s">
        <v>4547</v>
      </c>
      <c r="C2709">
        <v>520059</v>
      </c>
      <c r="D2709" t="s">
        <v>4548</v>
      </c>
      <c r="E2709" t="s">
        <v>923</v>
      </c>
    </row>
    <row r="2710" spans="2:5">
      <c r="B2710" t="s">
        <v>4549</v>
      </c>
      <c r="C2710">
        <v>520043</v>
      </c>
      <c r="D2710" t="s">
        <v>4550</v>
      </c>
      <c r="E2710" t="s">
        <v>923</v>
      </c>
    </row>
    <row r="2711" spans="2:5">
      <c r="B2711" t="s">
        <v>4551</v>
      </c>
      <c r="C2711">
        <v>511200</v>
      </c>
      <c r="D2711" t="s">
        <v>568</v>
      </c>
      <c r="E2711" t="s">
        <v>989</v>
      </c>
    </row>
    <row r="2712" spans="2:5">
      <c r="B2712" t="s">
        <v>4552</v>
      </c>
      <c r="C2712">
        <v>511401</v>
      </c>
      <c r="D2712" t="s">
        <v>4553</v>
      </c>
      <c r="E2712" t="s">
        <v>551</v>
      </c>
    </row>
    <row r="2713" spans="2:5">
      <c r="B2713" t="s">
        <v>4554</v>
      </c>
      <c r="C2713">
        <v>531821</v>
      </c>
      <c r="D2713" t="s">
        <v>568</v>
      </c>
      <c r="E2713" t="s">
        <v>551</v>
      </c>
    </row>
    <row r="2714" spans="2:5">
      <c r="B2714" t="s">
        <v>4555</v>
      </c>
      <c r="C2714">
        <v>515037</v>
      </c>
      <c r="D2714" t="s">
        <v>4556</v>
      </c>
      <c r="E2714" t="s">
        <v>845</v>
      </c>
    </row>
    <row r="2715" spans="2:5">
      <c r="B2715" t="s">
        <v>4557</v>
      </c>
      <c r="C2715">
        <v>540366</v>
      </c>
      <c r="D2715" t="s">
        <v>4558</v>
      </c>
      <c r="E2715" t="s">
        <v>1307</v>
      </c>
    </row>
    <row r="2716" spans="2:5">
      <c r="B2716" t="s">
        <v>4559</v>
      </c>
      <c r="C2716">
        <v>511766</v>
      </c>
      <c r="D2716" t="s">
        <v>4560</v>
      </c>
      <c r="E2716" t="s">
        <v>585</v>
      </c>
    </row>
    <row r="2717" spans="2:5">
      <c r="B2717" t="s">
        <v>4561</v>
      </c>
      <c r="C2717">
        <v>533398</v>
      </c>
      <c r="D2717" t="s">
        <v>4562</v>
      </c>
      <c r="E2717" t="s">
        <v>585</v>
      </c>
    </row>
    <row r="2718" spans="2:5">
      <c r="B2718" t="s">
        <v>4563</v>
      </c>
      <c r="C2718">
        <v>532991</v>
      </c>
      <c r="D2718" t="s">
        <v>4564</v>
      </c>
      <c r="E2718" t="s">
        <v>654</v>
      </c>
    </row>
    <row r="2719" spans="2:5">
      <c r="B2719" t="s">
        <v>4565</v>
      </c>
      <c r="C2719">
        <v>538862</v>
      </c>
      <c r="D2719" t="s">
        <v>568</v>
      </c>
      <c r="E2719" t="s">
        <v>551</v>
      </c>
    </row>
    <row r="2720" spans="2:5">
      <c r="B2720" t="s">
        <v>4566</v>
      </c>
      <c r="C2720">
        <v>506734</v>
      </c>
      <c r="D2720" t="s">
        <v>568</v>
      </c>
      <c r="E2720" t="s">
        <v>616</v>
      </c>
    </row>
    <row r="2721" spans="2:5">
      <c r="B2721" t="s">
        <v>4567</v>
      </c>
      <c r="C2721">
        <v>535205</v>
      </c>
      <c r="D2721" t="s">
        <v>568</v>
      </c>
      <c r="E2721" t="s">
        <v>590</v>
      </c>
    </row>
    <row r="2722" spans="2:5">
      <c r="B2722" t="s">
        <v>4568</v>
      </c>
      <c r="C2722" t="s">
        <v>568</v>
      </c>
      <c r="D2722" t="s">
        <v>4569</v>
      </c>
      <c r="E2722" t="s">
        <v>659</v>
      </c>
    </row>
    <row r="2723" spans="2:5">
      <c r="B2723" t="s">
        <v>4570</v>
      </c>
      <c r="C2723">
        <v>512024</v>
      </c>
      <c r="D2723" t="s">
        <v>568</v>
      </c>
      <c r="E2723" t="s">
        <v>642</v>
      </c>
    </row>
    <row r="2724" spans="2:5">
      <c r="B2724" t="s">
        <v>4571</v>
      </c>
      <c r="C2724">
        <v>530897</v>
      </c>
      <c r="D2724" t="s">
        <v>568</v>
      </c>
      <c r="E2724" t="s">
        <v>757</v>
      </c>
    </row>
    <row r="2725" spans="2:5">
      <c r="B2725" t="s">
        <v>4572</v>
      </c>
      <c r="C2725">
        <v>516082</v>
      </c>
      <c r="D2725" t="s">
        <v>4573</v>
      </c>
      <c r="E2725" t="s">
        <v>562</v>
      </c>
    </row>
    <row r="2726" spans="2:5">
      <c r="B2726" t="s">
        <v>4574</v>
      </c>
      <c r="C2726">
        <v>532623</v>
      </c>
      <c r="D2726" t="s">
        <v>568</v>
      </c>
      <c r="E2726" t="s">
        <v>590</v>
      </c>
    </row>
    <row r="2727" spans="2:5">
      <c r="B2727" t="s">
        <v>4575</v>
      </c>
      <c r="C2727">
        <v>512279</v>
      </c>
      <c r="D2727" t="s">
        <v>568</v>
      </c>
      <c r="E2727" t="s">
        <v>989</v>
      </c>
    </row>
    <row r="2728" spans="2:5">
      <c r="B2728" t="s">
        <v>4576</v>
      </c>
      <c r="C2728">
        <v>524709</v>
      </c>
      <c r="D2728" t="s">
        <v>4577</v>
      </c>
      <c r="E2728" t="s">
        <v>712</v>
      </c>
    </row>
    <row r="2729" spans="2:5">
      <c r="B2729" t="s">
        <v>4578</v>
      </c>
      <c r="C2729" t="s">
        <v>568</v>
      </c>
      <c r="D2729" t="s">
        <v>4579</v>
      </c>
      <c r="E2729" t="s">
        <v>659</v>
      </c>
    </row>
    <row r="2730" spans="2:5">
      <c r="B2730" t="s">
        <v>4580</v>
      </c>
      <c r="C2730">
        <v>531832</v>
      </c>
      <c r="D2730" t="s">
        <v>568</v>
      </c>
      <c r="E2730" t="s">
        <v>766</v>
      </c>
    </row>
    <row r="2731" spans="2:5">
      <c r="B2731" t="s">
        <v>4581</v>
      </c>
      <c r="C2731">
        <v>539917</v>
      </c>
      <c r="D2731" t="s">
        <v>4582</v>
      </c>
      <c r="E2731" t="s">
        <v>1076</v>
      </c>
    </row>
    <row r="2732" spans="2:5">
      <c r="B2732" t="s">
        <v>4583</v>
      </c>
      <c r="C2732">
        <v>534184</v>
      </c>
      <c r="D2732" t="s">
        <v>4584</v>
      </c>
      <c r="E2732" t="s">
        <v>631</v>
      </c>
    </row>
    <row r="2733" spans="2:5">
      <c r="B2733" t="s">
        <v>4585</v>
      </c>
      <c r="C2733">
        <v>532362</v>
      </c>
      <c r="D2733" t="s">
        <v>568</v>
      </c>
      <c r="E2733" t="s">
        <v>600</v>
      </c>
    </row>
    <row r="2734" spans="2:5">
      <c r="B2734" t="s">
        <v>4586</v>
      </c>
      <c r="C2734">
        <v>532895</v>
      </c>
      <c r="D2734" t="s">
        <v>4587</v>
      </c>
      <c r="E2734" t="s">
        <v>588</v>
      </c>
    </row>
    <row r="2735" spans="2:5">
      <c r="B2735" t="s">
        <v>4588</v>
      </c>
      <c r="C2735">
        <v>521109</v>
      </c>
      <c r="D2735" t="s">
        <v>4589</v>
      </c>
      <c r="E2735" t="s">
        <v>583</v>
      </c>
    </row>
    <row r="2736" spans="2:5">
      <c r="B2736" t="s">
        <v>4590</v>
      </c>
      <c r="C2736">
        <v>532952</v>
      </c>
      <c r="D2736" t="s">
        <v>4591</v>
      </c>
      <c r="E2736" t="s">
        <v>588</v>
      </c>
    </row>
    <row r="2737" spans="2:5">
      <c r="B2737" t="s">
        <v>4592</v>
      </c>
      <c r="C2737">
        <v>519136</v>
      </c>
      <c r="D2737" t="s">
        <v>4593</v>
      </c>
      <c r="E2737" t="s">
        <v>583</v>
      </c>
    </row>
    <row r="2738" spans="2:5">
      <c r="B2738" t="s">
        <v>4594</v>
      </c>
      <c r="C2738">
        <v>523391</v>
      </c>
      <c r="D2738" t="s">
        <v>4595</v>
      </c>
      <c r="E2738" t="s">
        <v>583</v>
      </c>
    </row>
    <row r="2739" spans="2:5">
      <c r="B2739" t="s">
        <v>4596</v>
      </c>
      <c r="C2739">
        <v>500296</v>
      </c>
      <c r="D2739" t="s">
        <v>4597</v>
      </c>
      <c r="E2739" t="s">
        <v>583</v>
      </c>
    </row>
    <row r="2740" spans="2:5">
      <c r="B2740" t="s">
        <v>4598</v>
      </c>
      <c r="C2740">
        <v>541418</v>
      </c>
      <c r="D2740" t="s">
        <v>568</v>
      </c>
      <c r="E2740" t="s">
        <v>628</v>
      </c>
    </row>
    <row r="2741" spans="2:5">
      <c r="B2741" t="s">
        <v>4599</v>
      </c>
      <c r="C2741">
        <v>531212</v>
      </c>
      <c r="D2741" t="s">
        <v>568</v>
      </c>
      <c r="E2741" t="s">
        <v>585</v>
      </c>
    </row>
    <row r="2742" spans="2:5">
      <c r="B2742" t="s">
        <v>4600</v>
      </c>
      <c r="C2742">
        <v>532256</v>
      </c>
      <c r="D2742" t="s">
        <v>4601</v>
      </c>
      <c r="E2742" t="s">
        <v>585</v>
      </c>
    </row>
    <row r="2743" spans="2:5">
      <c r="B2743" t="s">
        <v>4602</v>
      </c>
      <c r="C2743">
        <v>538395</v>
      </c>
      <c r="D2743" t="s">
        <v>568</v>
      </c>
      <c r="E2743" t="s">
        <v>551</v>
      </c>
    </row>
    <row r="2744" spans="2:5">
      <c r="B2744" t="s">
        <v>4603</v>
      </c>
      <c r="C2744">
        <v>532641</v>
      </c>
      <c r="D2744" t="s">
        <v>4604</v>
      </c>
      <c r="E2744" t="s">
        <v>583</v>
      </c>
    </row>
    <row r="2745" spans="2:5">
      <c r="B2745" t="s">
        <v>4605</v>
      </c>
      <c r="C2745" t="s">
        <v>568</v>
      </c>
      <c r="D2745" t="s">
        <v>4606</v>
      </c>
      <c r="E2745" t="s">
        <v>579</v>
      </c>
    </row>
    <row r="2746" spans="2:5">
      <c r="B2746" t="s">
        <v>4607</v>
      </c>
      <c r="C2746">
        <v>539551</v>
      </c>
      <c r="D2746" t="s">
        <v>4608</v>
      </c>
      <c r="E2746" t="s">
        <v>1038</v>
      </c>
    </row>
    <row r="2747" spans="2:5">
      <c r="B2747" t="s">
        <v>4609</v>
      </c>
      <c r="C2747">
        <v>540080</v>
      </c>
      <c r="D2747" t="s">
        <v>568</v>
      </c>
      <c r="E2747" t="s">
        <v>600</v>
      </c>
    </row>
    <row r="2748" spans="2:5">
      <c r="B2748" t="s">
        <v>4610</v>
      </c>
      <c r="C2748">
        <v>519455</v>
      </c>
      <c r="D2748" t="s">
        <v>568</v>
      </c>
      <c r="E2748" t="s">
        <v>682</v>
      </c>
    </row>
    <row r="2749" spans="2:5">
      <c r="B2749" t="s">
        <v>4611</v>
      </c>
      <c r="C2749">
        <v>540204</v>
      </c>
      <c r="D2749" t="s">
        <v>4612</v>
      </c>
      <c r="E2749" t="s">
        <v>652</v>
      </c>
    </row>
    <row r="2750" spans="2:5">
      <c r="B2750" t="s">
        <v>4613</v>
      </c>
      <c r="C2750">
        <v>531416</v>
      </c>
      <c r="D2750" t="s">
        <v>568</v>
      </c>
      <c r="E2750" t="s">
        <v>654</v>
      </c>
    </row>
    <row r="2751" spans="2:5">
      <c r="B2751" t="s">
        <v>4614</v>
      </c>
      <c r="C2751" t="s">
        <v>568</v>
      </c>
      <c r="D2751" t="s">
        <v>4615</v>
      </c>
      <c r="E2751" t="s">
        <v>579</v>
      </c>
    </row>
    <row r="2752" spans="2:5">
      <c r="B2752" t="s">
        <v>4616</v>
      </c>
      <c r="C2752">
        <v>526739</v>
      </c>
      <c r="D2752" t="s">
        <v>568</v>
      </c>
      <c r="E2752" t="s">
        <v>728</v>
      </c>
    </row>
    <row r="2753" spans="2:5">
      <c r="B2753" t="s">
        <v>4617</v>
      </c>
      <c r="C2753">
        <v>517431</v>
      </c>
      <c r="D2753" t="s">
        <v>4618</v>
      </c>
      <c r="E2753" t="s">
        <v>688</v>
      </c>
    </row>
    <row r="2754" spans="2:5">
      <c r="B2754" t="s">
        <v>4619</v>
      </c>
      <c r="C2754">
        <v>539595</v>
      </c>
      <c r="D2754" t="s">
        <v>568</v>
      </c>
      <c r="E2754" t="s">
        <v>551</v>
      </c>
    </row>
    <row r="2755" spans="2:5">
      <c r="B2755" t="s">
        <v>4620</v>
      </c>
      <c r="C2755">
        <v>524816</v>
      </c>
      <c r="D2755" t="s">
        <v>4621</v>
      </c>
      <c r="E2755" t="s">
        <v>606</v>
      </c>
    </row>
    <row r="2756" spans="2:5">
      <c r="B2756" t="s">
        <v>4622</v>
      </c>
      <c r="C2756">
        <v>537291</v>
      </c>
      <c r="D2756" t="s">
        <v>4623</v>
      </c>
      <c r="E2756" t="s">
        <v>766</v>
      </c>
    </row>
    <row r="2757" spans="2:5">
      <c r="B2757" t="s">
        <v>4624</v>
      </c>
      <c r="C2757">
        <v>537291</v>
      </c>
      <c r="D2757" t="s">
        <v>4623</v>
      </c>
      <c r="E2757" t="s">
        <v>766</v>
      </c>
    </row>
    <row r="2758" spans="2:5">
      <c r="B2758" t="s">
        <v>4625</v>
      </c>
      <c r="C2758">
        <v>502407</v>
      </c>
      <c r="D2758" t="s">
        <v>568</v>
      </c>
      <c r="E2758" t="s">
        <v>562</v>
      </c>
    </row>
    <row r="2759" spans="2:5">
      <c r="B2759" t="s">
        <v>4626</v>
      </c>
      <c r="C2759">
        <v>532234</v>
      </c>
      <c r="D2759" t="s">
        <v>4627</v>
      </c>
      <c r="E2759" t="s">
        <v>873</v>
      </c>
    </row>
    <row r="2760" spans="2:5">
      <c r="B2760" t="s">
        <v>4628</v>
      </c>
      <c r="C2760">
        <v>523630</v>
      </c>
      <c r="D2760" t="s">
        <v>4629</v>
      </c>
      <c r="E2760" t="s">
        <v>1076</v>
      </c>
    </row>
    <row r="2761" spans="2:5">
      <c r="B2761" t="s">
        <v>4630</v>
      </c>
      <c r="C2761">
        <v>531289</v>
      </c>
      <c r="D2761" t="s">
        <v>568</v>
      </c>
      <c r="E2761" t="s">
        <v>891</v>
      </c>
    </row>
    <row r="2762" spans="2:5">
      <c r="B2762" t="s">
        <v>4631</v>
      </c>
      <c r="C2762">
        <v>531651</v>
      </c>
      <c r="D2762" t="s">
        <v>568</v>
      </c>
      <c r="E2762" t="s">
        <v>600</v>
      </c>
    </row>
    <row r="2763" spans="2:5">
      <c r="B2763" t="s">
        <v>4632</v>
      </c>
      <c r="C2763">
        <v>507813</v>
      </c>
      <c r="D2763" t="s">
        <v>568</v>
      </c>
      <c r="E2763" t="s">
        <v>1604</v>
      </c>
    </row>
    <row r="2764" spans="2:5">
      <c r="B2764" t="s">
        <v>4633</v>
      </c>
      <c r="C2764">
        <v>500298</v>
      </c>
      <c r="D2764" t="s">
        <v>568</v>
      </c>
      <c r="E2764" t="s">
        <v>616</v>
      </c>
    </row>
    <row r="2765" spans="2:5">
      <c r="B2765" t="s">
        <v>4634</v>
      </c>
      <c r="C2765">
        <v>526616</v>
      </c>
      <c r="D2765" t="s">
        <v>568</v>
      </c>
      <c r="E2765" t="s">
        <v>688</v>
      </c>
    </row>
    <row r="2766" spans="2:5">
      <c r="B2766" t="s">
        <v>4635</v>
      </c>
      <c r="C2766">
        <v>531287</v>
      </c>
      <c r="D2766" t="s">
        <v>568</v>
      </c>
      <c r="E2766" t="s">
        <v>688</v>
      </c>
    </row>
    <row r="2767" spans="2:5">
      <c r="B2767" t="s">
        <v>4636</v>
      </c>
      <c r="C2767">
        <v>516062</v>
      </c>
      <c r="D2767" t="s">
        <v>568</v>
      </c>
      <c r="E2767" t="s">
        <v>1063</v>
      </c>
    </row>
    <row r="2768" spans="2:5">
      <c r="B2768" t="s">
        <v>4637</v>
      </c>
      <c r="C2768">
        <v>504882</v>
      </c>
      <c r="D2768" t="s">
        <v>568</v>
      </c>
      <c r="E2768" t="s">
        <v>654</v>
      </c>
    </row>
    <row r="2769" spans="2:5">
      <c r="B2769" t="s">
        <v>4638</v>
      </c>
      <c r="C2769">
        <v>504882</v>
      </c>
      <c r="D2769" t="s">
        <v>568</v>
      </c>
      <c r="E2769" t="s">
        <v>654</v>
      </c>
    </row>
    <row r="2770" spans="2:5">
      <c r="B2770" t="s">
        <v>4639</v>
      </c>
      <c r="C2770">
        <v>513179</v>
      </c>
      <c r="D2770" t="s">
        <v>4640</v>
      </c>
      <c r="E2770" t="s">
        <v>600</v>
      </c>
    </row>
    <row r="2771" spans="2:5">
      <c r="B2771" t="s">
        <v>4641</v>
      </c>
      <c r="C2771">
        <v>530119</v>
      </c>
      <c r="D2771" t="s">
        <v>568</v>
      </c>
      <c r="E2771" t="s">
        <v>817</v>
      </c>
    </row>
    <row r="2772" spans="2:5">
      <c r="B2772" t="s">
        <v>4642</v>
      </c>
      <c r="C2772">
        <v>531834</v>
      </c>
      <c r="D2772" t="s">
        <v>568</v>
      </c>
      <c r="E2772" t="s">
        <v>766</v>
      </c>
    </row>
    <row r="2773" spans="2:5">
      <c r="B2773" t="s">
        <v>4643</v>
      </c>
      <c r="C2773">
        <v>524654</v>
      </c>
      <c r="D2773" t="s">
        <v>568</v>
      </c>
      <c r="E2773" t="s">
        <v>606</v>
      </c>
    </row>
    <row r="2774" spans="2:5">
      <c r="B2774" t="s">
        <v>4644</v>
      </c>
      <c r="C2774">
        <v>538926</v>
      </c>
      <c r="D2774" t="s">
        <v>568</v>
      </c>
      <c r="E2774" t="s">
        <v>766</v>
      </c>
    </row>
    <row r="2775" spans="2:5">
      <c r="B2775" t="s">
        <v>4645</v>
      </c>
      <c r="C2775">
        <v>513023</v>
      </c>
      <c r="D2775" t="s">
        <v>4646</v>
      </c>
      <c r="E2775" t="s">
        <v>707</v>
      </c>
    </row>
    <row r="2776" spans="2:5">
      <c r="B2776" t="s">
        <v>4647</v>
      </c>
      <c r="C2776">
        <v>539521</v>
      </c>
      <c r="D2776" t="s">
        <v>568</v>
      </c>
      <c r="E2776" t="s">
        <v>551</v>
      </c>
    </row>
    <row r="2777" spans="2:5">
      <c r="B2777" t="s">
        <v>4648</v>
      </c>
      <c r="C2777">
        <v>532504</v>
      </c>
      <c r="D2777" t="s">
        <v>4649</v>
      </c>
      <c r="E2777" t="s">
        <v>616</v>
      </c>
    </row>
    <row r="2778" spans="2:5">
      <c r="B2778" t="s">
        <v>4650</v>
      </c>
      <c r="C2778">
        <v>531494</v>
      </c>
      <c r="D2778" t="s">
        <v>568</v>
      </c>
      <c r="E2778" t="s">
        <v>654</v>
      </c>
    </row>
    <row r="2779" spans="2:5">
      <c r="B2779" t="s">
        <v>4651</v>
      </c>
      <c r="C2779">
        <v>539332</v>
      </c>
      <c r="D2779" t="s">
        <v>4652</v>
      </c>
      <c r="E2779" t="s">
        <v>691</v>
      </c>
    </row>
    <row r="2780" spans="2:5">
      <c r="B2780" t="s">
        <v>4653</v>
      </c>
      <c r="C2780">
        <v>539525</v>
      </c>
      <c r="D2780" t="s">
        <v>568</v>
      </c>
      <c r="E2780" t="s">
        <v>602</v>
      </c>
    </row>
    <row r="2781" spans="2:5">
      <c r="B2781" t="s">
        <v>4654</v>
      </c>
      <c r="C2781">
        <v>508989</v>
      </c>
      <c r="D2781" t="s">
        <v>4655</v>
      </c>
      <c r="E2781" t="s">
        <v>1092</v>
      </c>
    </row>
    <row r="2782" spans="2:5">
      <c r="B2782" t="s">
        <v>4656</v>
      </c>
      <c r="C2782">
        <v>538668</v>
      </c>
      <c r="D2782" t="s">
        <v>568</v>
      </c>
      <c r="E2782" t="s">
        <v>585</v>
      </c>
    </row>
    <row r="2783" spans="2:5">
      <c r="B2783" t="s">
        <v>4657</v>
      </c>
      <c r="C2783">
        <v>523242</v>
      </c>
      <c r="D2783" t="s">
        <v>568</v>
      </c>
      <c r="E2783" t="s">
        <v>994</v>
      </c>
    </row>
    <row r="2784" spans="2:5">
      <c r="B2784" t="s">
        <v>4658</v>
      </c>
      <c r="C2784">
        <v>534309</v>
      </c>
      <c r="D2784" t="s">
        <v>4659</v>
      </c>
      <c r="E2784" t="s">
        <v>966</v>
      </c>
    </row>
    <row r="2785" spans="2:5">
      <c r="B2785" t="s">
        <v>4660</v>
      </c>
      <c r="C2785">
        <v>534309</v>
      </c>
      <c r="D2785" t="s">
        <v>4659</v>
      </c>
      <c r="E2785" t="s">
        <v>966</v>
      </c>
    </row>
    <row r="2786" spans="2:5">
      <c r="B2786" t="s">
        <v>4661</v>
      </c>
      <c r="C2786">
        <v>519506</v>
      </c>
      <c r="D2786" t="s">
        <v>568</v>
      </c>
      <c r="E2786" t="s">
        <v>628</v>
      </c>
    </row>
    <row r="2787" spans="2:5">
      <c r="B2787" t="s">
        <v>4662</v>
      </c>
      <c r="C2787">
        <v>531452</v>
      </c>
      <c r="D2787" t="s">
        <v>568</v>
      </c>
      <c r="E2787" t="s">
        <v>585</v>
      </c>
    </row>
    <row r="2788" spans="2:5">
      <c r="B2788" t="s">
        <v>4663</v>
      </c>
      <c r="C2788">
        <v>500294</v>
      </c>
      <c r="D2788" t="s">
        <v>4664</v>
      </c>
      <c r="E2788" t="s">
        <v>966</v>
      </c>
    </row>
    <row r="2789" spans="2:5">
      <c r="B2789" t="s">
        <v>4665</v>
      </c>
      <c r="C2789">
        <v>502168</v>
      </c>
      <c r="D2789" t="s">
        <v>4666</v>
      </c>
      <c r="E2789" t="s">
        <v>581</v>
      </c>
    </row>
    <row r="2790" spans="2:5">
      <c r="B2790" t="s">
        <v>4667</v>
      </c>
      <c r="C2790">
        <v>530557</v>
      </c>
      <c r="D2790" t="s">
        <v>568</v>
      </c>
      <c r="E2790" t="s">
        <v>551</v>
      </c>
    </row>
    <row r="2791" spans="2:5">
      <c r="B2791" t="s">
        <v>4668</v>
      </c>
      <c r="C2791">
        <v>511535</v>
      </c>
      <c r="D2791" t="s">
        <v>568</v>
      </c>
      <c r="E2791" t="s">
        <v>551</v>
      </c>
    </row>
    <row r="2792" spans="2:5">
      <c r="B2792" t="s">
        <v>4669</v>
      </c>
      <c r="C2792">
        <v>532649</v>
      </c>
      <c r="D2792" t="s">
        <v>4670</v>
      </c>
      <c r="E2792" t="s">
        <v>606</v>
      </c>
    </row>
    <row r="2793" spans="2:5">
      <c r="B2793" t="s">
        <v>4671</v>
      </c>
      <c r="C2793">
        <v>508670</v>
      </c>
      <c r="D2793" t="s">
        <v>568</v>
      </c>
      <c r="E2793" t="s">
        <v>975</v>
      </c>
    </row>
    <row r="2794" spans="2:5">
      <c r="B2794" t="s">
        <v>4672</v>
      </c>
      <c r="C2794">
        <v>531049</v>
      </c>
      <c r="D2794" t="s">
        <v>568</v>
      </c>
      <c r="E2794" t="s">
        <v>1096</v>
      </c>
    </row>
    <row r="2795" spans="2:5">
      <c r="B2795" t="s">
        <v>4673</v>
      </c>
      <c r="C2795">
        <v>539409</v>
      </c>
      <c r="D2795" t="s">
        <v>568</v>
      </c>
      <c r="E2795" t="s">
        <v>590</v>
      </c>
    </row>
    <row r="2796" spans="2:5">
      <c r="B2796" t="s">
        <v>4674</v>
      </c>
      <c r="C2796">
        <v>537838</v>
      </c>
      <c r="D2796" t="s">
        <v>568</v>
      </c>
      <c r="E2796" t="s">
        <v>590</v>
      </c>
    </row>
    <row r="2797" spans="2:5">
      <c r="B2797" t="s">
        <v>4675</v>
      </c>
      <c r="C2797">
        <v>519560</v>
      </c>
      <c r="D2797" t="s">
        <v>568</v>
      </c>
      <c r="E2797" t="s">
        <v>766</v>
      </c>
    </row>
    <row r="2798" spans="2:5">
      <c r="B2798" t="s">
        <v>4676</v>
      </c>
      <c r="C2798">
        <v>539016</v>
      </c>
      <c r="D2798" t="s">
        <v>568</v>
      </c>
      <c r="E2798" t="s">
        <v>585</v>
      </c>
    </row>
    <row r="2799" spans="2:5">
      <c r="B2799" t="s">
        <v>4677</v>
      </c>
      <c r="C2799">
        <v>532864</v>
      </c>
      <c r="D2799" t="s">
        <v>4678</v>
      </c>
      <c r="E2799" t="s">
        <v>1488</v>
      </c>
    </row>
    <row r="2800" spans="2:5">
      <c r="B2800" t="s">
        <v>4679</v>
      </c>
      <c r="C2800">
        <v>504112</v>
      </c>
      <c r="D2800" t="s">
        <v>4680</v>
      </c>
      <c r="E2800" t="s">
        <v>2195</v>
      </c>
    </row>
    <row r="2801" spans="2:5">
      <c r="B2801" t="s">
        <v>4681</v>
      </c>
      <c r="C2801">
        <v>514332</v>
      </c>
      <c r="D2801" t="s">
        <v>568</v>
      </c>
      <c r="E2801" t="s">
        <v>654</v>
      </c>
    </row>
    <row r="2802" spans="2:5">
      <c r="B2802" t="s">
        <v>4682</v>
      </c>
      <c r="C2802">
        <v>526195</v>
      </c>
      <c r="D2802" t="s">
        <v>568</v>
      </c>
      <c r="E2802" t="s">
        <v>682</v>
      </c>
    </row>
    <row r="2803" spans="2:5">
      <c r="B2803" t="s">
        <v>4683</v>
      </c>
      <c r="C2803">
        <v>526195</v>
      </c>
      <c r="D2803" t="s">
        <v>568</v>
      </c>
      <c r="E2803" t="s">
        <v>682</v>
      </c>
    </row>
    <row r="2804" spans="2:5">
      <c r="B2804" t="s">
        <v>4684</v>
      </c>
      <c r="C2804">
        <v>542665</v>
      </c>
      <c r="D2804" t="s">
        <v>4685</v>
      </c>
      <c r="E2804" t="s">
        <v>728</v>
      </c>
    </row>
    <row r="2805" spans="2:5">
      <c r="B2805" t="s">
        <v>4686</v>
      </c>
      <c r="C2805">
        <v>512522</v>
      </c>
      <c r="D2805" t="s">
        <v>568</v>
      </c>
      <c r="E2805" t="s">
        <v>590</v>
      </c>
    </row>
    <row r="2806" spans="2:5">
      <c r="B2806" t="s">
        <v>4687</v>
      </c>
      <c r="C2806">
        <v>505355</v>
      </c>
      <c r="D2806" t="s">
        <v>4688</v>
      </c>
      <c r="E2806" t="s">
        <v>989</v>
      </c>
    </row>
    <row r="2807" spans="2:5">
      <c r="B2807" t="s">
        <v>4689</v>
      </c>
      <c r="C2807">
        <v>500790</v>
      </c>
      <c r="D2807" t="s">
        <v>4690</v>
      </c>
      <c r="E2807" t="s">
        <v>628</v>
      </c>
    </row>
    <row r="2808" spans="2:5">
      <c r="B2808" t="s">
        <v>4691</v>
      </c>
      <c r="C2808">
        <v>500790</v>
      </c>
      <c r="D2808" t="s">
        <v>4690</v>
      </c>
      <c r="E2808" t="s">
        <v>628</v>
      </c>
    </row>
    <row r="2809" spans="2:5">
      <c r="B2809" t="s">
        <v>4692</v>
      </c>
      <c r="C2809">
        <v>509040</v>
      </c>
      <c r="D2809" t="s">
        <v>568</v>
      </c>
      <c r="E2809" t="s">
        <v>661</v>
      </c>
    </row>
    <row r="2810" spans="2:5">
      <c r="B2810" t="s">
        <v>4693</v>
      </c>
      <c r="C2810">
        <v>509040</v>
      </c>
      <c r="D2810" t="s">
        <v>568</v>
      </c>
      <c r="E2810" t="s">
        <v>661</v>
      </c>
    </row>
    <row r="2811" spans="2:5">
      <c r="B2811" t="s">
        <v>4694</v>
      </c>
      <c r="C2811">
        <v>542117</v>
      </c>
      <c r="D2811" t="s">
        <v>568</v>
      </c>
      <c r="E2811" t="s">
        <v>659</v>
      </c>
    </row>
    <row r="2812" spans="2:5">
      <c r="B2812" t="s">
        <v>4695</v>
      </c>
      <c r="C2812">
        <v>511658</v>
      </c>
      <c r="D2812" t="s">
        <v>568</v>
      </c>
      <c r="E2812" t="s">
        <v>661</v>
      </c>
    </row>
    <row r="2813" spans="2:5">
      <c r="B2813" t="s">
        <v>4696</v>
      </c>
      <c r="C2813">
        <v>523558</v>
      </c>
      <c r="D2813" t="s">
        <v>568</v>
      </c>
      <c r="E2813" t="s">
        <v>1110</v>
      </c>
    </row>
    <row r="2814" spans="2:5">
      <c r="B2814" t="s">
        <v>4697</v>
      </c>
      <c r="C2814">
        <v>532798</v>
      </c>
      <c r="D2814" t="s">
        <v>4698</v>
      </c>
      <c r="E2814" t="s">
        <v>734</v>
      </c>
    </row>
    <row r="2815" spans="2:5">
      <c r="B2815" t="s">
        <v>4699</v>
      </c>
      <c r="C2815">
        <v>532887</v>
      </c>
      <c r="D2815" t="s">
        <v>4700</v>
      </c>
      <c r="E2815" t="s">
        <v>611</v>
      </c>
    </row>
    <row r="2816" spans="2:5">
      <c r="B2816" t="s">
        <v>4701</v>
      </c>
      <c r="C2816">
        <v>524558</v>
      </c>
      <c r="D2816" t="s">
        <v>4702</v>
      </c>
      <c r="E2816" t="s">
        <v>606</v>
      </c>
    </row>
    <row r="2817" spans="2:5">
      <c r="B2817" t="s">
        <v>4703</v>
      </c>
      <c r="C2817">
        <v>532529</v>
      </c>
      <c r="D2817" t="s">
        <v>4704</v>
      </c>
      <c r="E2817" t="s">
        <v>1307</v>
      </c>
    </row>
    <row r="2818" spans="2:5">
      <c r="B2818" t="s">
        <v>4705</v>
      </c>
      <c r="C2818">
        <v>540243</v>
      </c>
      <c r="D2818" t="s">
        <v>568</v>
      </c>
      <c r="E2818" t="s">
        <v>590</v>
      </c>
    </row>
    <row r="2819" spans="2:5">
      <c r="B2819" t="s">
        <v>4706</v>
      </c>
      <c r="C2819">
        <v>508867</v>
      </c>
      <c r="D2819" t="s">
        <v>568</v>
      </c>
      <c r="E2819" t="s">
        <v>661</v>
      </c>
    </row>
    <row r="2820" spans="2:5">
      <c r="B2820" t="s">
        <v>4707</v>
      </c>
      <c r="C2820">
        <v>501479</v>
      </c>
      <c r="D2820" t="s">
        <v>568</v>
      </c>
      <c r="E2820" t="s">
        <v>590</v>
      </c>
    </row>
    <row r="2821" spans="2:5">
      <c r="B2821" t="s">
        <v>4708</v>
      </c>
      <c r="C2821">
        <v>536644</v>
      </c>
      <c r="D2821" t="s">
        <v>568</v>
      </c>
      <c r="E2821" t="s">
        <v>590</v>
      </c>
    </row>
    <row r="2822" spans="2:5">
      <c r="B2822" t="s">
        <v>4709</v>
      </c>
      <c r="C2822">
        <v>540900</v>
      </c>
      <c r="D2822" t="s">
        <v>4710</v>
      </c>
      <c r="E2822" t="s">
        <v>554</v>
      </c>
    </row>
    <row r="2823" spans="2:5">
      <c r="B2823" t="s">
        <v>4711</v>
      </c>
      <c r="C2823">
        <v>532416</v>
      </c>
      <c r="D2823" t="s">
        <v>4712</v>
      </c>
      <c r="E2823" t="s">
        <v>1092</v>
      </c>
    </row>
    <row r="2824" spans="2:5">
      <c r="B2824" t="s">
        <v>4713</v>
      </c>
      <c r="C2824">
        <v>538874</v>
      </c>
      <c r="D2824" t="s">
        <v>568</v>
      </c>
      <c r="E2824" t="s">
        <v>551</v>
      </c>
    </row>
    <row r="2825" spans="2:5">
      <c r="B2825" t="s">
        <v>4714</v>
      </c>
      <c r="C2825">
        <v>524774</v>
      </c>
      <c r="D2825" t="s">
        <v>568</v>
      </c>
      <c r="E2825" t="s">
        <v>606</v>
      </c>
    </row>
    <row r="2826" spans="2:5">
      <c r="B2826" t="s">
        <v>4715</v>
      </c>
      <c r="C2826">
        <v>517554</v>
      </c>
      <c r="D2826" t="s">
        <v>568</v>
      </c>
      <c r="E2826" t="s">
        <v>648</v>
      </c>
    </row>
    <row r="2827" spans="2:5">
      <c r="B2827" t="s">
        <v>4716</v>
      </c>
      <c r="C2827">
        <v>533098</v>
      </c>
      <c r="D2827" t="s">
        <v>4717</v>
      </c>
      <c r="E2827" t="s">
        <v>707</v>
      </c>
    </row>
    <row r="2828" spans="2:5">
      <c r="B2828" t="s">
        <v>4718</v>
      </c>
      <c r="C2828">
        <v>526721</v>
      </c>
      <c r="D2828" t="s">
        <v>568</v>
      </c>
      <c r="E2828" t="s">
        <v>746</v>
      </c>
    </row>
    <row r="2829" spans="2:5">
      <c r="B2829" t="s">
        <v>4719</v>
      </c>
      <c r="C2829">
        <v>523209</v>
      </c>
      <c r="D2829" t="s">
        <v>568</v>
      </c>
      <c r="E2829" t="s">
        <v>585</v>
      </c>
    </row>
    <row r="2830" spans="2:5">
      <c r="B2830" t="s">
        <v>4720</v>
      </c>
      <c r="C2830">
        <v>512103</v>
      </c>
      <c r="D2830" t="s">
        <v>568</v>
      </c>
      <c r="E2830" t="s">
        <v>1096</v>
      </c>
    </row>
    <row r="2831" spans="2:5">
      <c r="B2831" t="s">
        <v>4721</v>
      </c>
      <c r="C2831">
        <v>531083</v>
      </c>
      <c r="D2831" t="s">
        <v>568</v>
      </c>
      <c r="E2831" t="s">
        <v>661</v>
      </c>
    </row>
    <row r="2832" spans="2:5">
      <c r="B2832" t="s">
        <v>4722</v>
      </c>
      <c r="C2832">
        <v>500304</v>
      </c>
      <c r="D2832" t="s">
        <v>4723</v>
      </c>
      <c r="E2832" t="s">
        <v>1053</v>
      </c>
    </row>
    <row r="2833" spans="2:5">
      <c r="B2833" t="s">
        <v>4724</v>
      </c>
      <c r="C2833">
        <v>532541</v>
      </c>
      <c r="D2833" t="s">
        <v>4725</v>
      </c>
      <c r="E2833" t="s">
        <v>554</v>
      </c>
    </row>
    <row r="2834" spans="2:5">
      <c r="B2834" t="s">
        <v>4726</v>
      </c>
      <c r="C2834">
        <v>526159</v>
      </c>
      <c r="D2834" t="s">
        <v>568</v>
      </c>
      <c r="E2834" t="s">
        <v>590</v>
      </c>
    </row>
    <row r="2835" spans="2:5">
      <c r="B2835" t="s">
        <v>4727</v>
      </c>
      <c r="C2835">
        <v>531272</v>
      </c>
      <c r="D2835" t="s">
        <v>568</v>
      </c>
      <c r="E2835" t="s">
        <v>585</v>
      </c>
    </row>
    <row r="2836" spans="2:5">
      <c r="B2836" t="s">
        <v>4728</v>
      </c>
      <c r="C2836">
        <v>530377</v>
      </c>
      <c r="D2836" t="s">
        <v>4729</v>
      </c>
      <c r="E2836" t="s">
        <v>654</v>
      </c>
    </row>
    <row r="2837" spans="2:5">
      <c r="B2837" t="s">
        <v>4730</v>
      </c>
      <c r="C2837">
        <v>542231</v>
      </c>
      <c r="D2837" t="s">
        <v>4731</v>
      </c>
      <c r="E2837" t="s">
        <v>654</v>
      </c>
    </row>
    <row r="2838" spans="2:5">
      <c r="B2838" t="s">
        <v>4732</v>
      </c>
      <c r="C2838">
        <v>502294</v>
      </c>
      <c r="D2838" t="s">
        <v>568</v>
      </c>
      <c r="E2838" t="s">
        <v>1096</v>
      </c>
    </row>
    <row r="2839" spans="2:5">
      <c r="B2839" t="s">
        <v>4733</v>
      </c>
      <c r="C2839">
        <v>530129</v>
      </c>
      <c r="D2839" t="s">
        <v>568</v>
      </c>
      <c r="E2839" t="s">
        <v>891</v>
      </c>
    </row>
    <row r="2840" spans="2:5">
      <c r="B2840" t="s">
        <v>4734</v>
      </c>
      <c r="C2840">
        <v>523385</v>
      </c>
      <c r="D2840" t="s">
        <v>4735</v>
      </c>
      <c r="E2840" t="s">
        <v>688</v>
      </c>
    </row>
    <row r="2841" spans="2:5">
      <c r="B2841" t="s">
        <v>4736</v>
      </c>
      <c r="C2841">
        <v>512004</v>
      </c>
      <c r="D2841" t="s">
        <v>568</v>
      </c>
      <c r="E2841" t="s">
        <v>989</v>
      </c>
    </row>
    <row r="2842" spans="2:5">
      <c r="B2842" t="s">
        <v>4737</v>
      </c>
      <c r="C2842">
        <v>531598</v>
      </c>
      <c r="D2842" t="s">
        <v>568</v>
      </c>
      <c r="E2842" t="s">
        <v>628</v>
      </c>
    </row>
    <row r="2843" spans="2:5">
      <c r="B2843" t="s">
        <v>4738</v>
      </c>
      <c r="C2843">
        <v>530971</v>
      </c>
      <c r="D2843" t="s">
        <v>568</v>
      </c>
      <c r="E2843" t="s">
        <v>590</v>
      </c>
    </row>
    <row r="2844" spans="2:5">
      <c r="B2844" t="s">
        <v>4739</v>
      </c>
      <c r="C2844">
        <v>511714</v>
      </c>
      <c r="D2844" t="s">
        <v>568</v>
      </c>
      <c r="E2844" t="s">
        <v>654</v>
      </c>
    </row>
    <row r="2845" spans="2:5">
      <c r="B2845" t="s">
        <v>4740</v>
      </c>
      <c r="C2845">
        <v>539843</v>
      </c>
      <c r="D2845" t="s">
        <v>568</v>
      </c>
      <c r="E2845" t="s">
        <v>554</v>
      </c>
    </row>
    <row r="2846" spans="2:5">
      <c r="B2846" t="s">
        <v>4741</v>
      </c>
      <c r="C2846">
        <v>532986</v>
      </c>
      <c r="D2846" t="s">
        <v>568</v>
      </c>
      <c r="E2846" t="s">
        <v>966</v>
      </c>
    </row>
    <row r="2847" spans="2:5">
      <c r="B2847" t="s">
        <v>4742</v>
      </c>
      <c r="C2847" t="s">
        <v>568</v>
      </c>
      <c r="D2847" t="s">
        <v>4743</v>
      </c>
      <c r="E2847" t="s">
        <v>659</v>
      </c>
    </row>
    <row r="2848" spans="2:5">
      <c r="B2848" t="s">
        <v>4744</v>
      </c>
      <c r="C2848">
        <v>512425</v>
      </c>
      <c r="D2848" t="s">
        <v>568</v>
      </c>
      <c r="E2848" t="s">
        <v>590</v>
      </c>
    </row>
    <row r="2849" spans="2:5">
      <c r="B2849" t="s">
        <v>4745</v>
      </c>
      <c r="C2849">
        <v>500307</v>
      </c>
      <c r="D2849" t="s">
        <v>568</v>
      </c>
      <c r="E2849" t="s">
        <v>989</v>
      </c>
    </row>
    <row r="2850" spans="2:5">
      <c r="B2850" t="s">
        <v>4746</v>
      </c>
      <c r="C2850">
        <v>539311</v>
      </c>
      <c r="D2850" t="s">
        <v>568</v>
      </c>
      <c r="E2850" t="s">
        <v>551</v>
      </c>
    </row>
    <row r="2851" spans="2:5">
      <c r="B2851" t="s">
        <v>4747</v>
      </c>
      <c r="C2851">
        <v>539311</v>
      </c>
      <c r="D2851" t="s">
        <v>568</v>
      </c>
      <c r="E2851" t="s">
        <v>551</v>
      </c>
    </row>
    <row r="2852" spans="2:5">
      <c r="B2852" t="s">
        <v>4748</v>
      </c>
      <c r="C2852">
        <v>532722</v>
      </c>
      <c r="D2852" t="s">
        <v>4749</v>
      </c>
      <c r="E2852" t="s">
        <v>845</v>
      </c>
    </row>
    <row r="2853" spans="2:5">
      <c r="B2853" t="s">
        <v>4750</v>
      </c>
      <c r="C2853">
        <v>533202</v>
      </c>
      <c r="D2853" t="s">
        <v>4751</v>
      </c>
      <c r="E2853" t="s">
        <v>654</v>
      </c>
    </row>
    <row r="2854" spans="2:5">
      <c r="B2854" t="s">
        <v>4752</v>
      </c>
      <c r="C2854">
        <v>508875</v>
      </c>
      <c r="D2854" t="s">
        <v>568</v>
      </c>
      <c r="E2854" t="s">
        <v>989</v>
      </c>
    </row>
    <row r="2855" spans="2:5">
      <c r="B2855" t="s">
        <v>4753</v>
      </c>
      <c r="C2855">
        <v>532854</v>
      </c>
      <c r="D2855" t="s">
        <v>4754</v>
      </c>
      <c r="E2855" t="s">
        <v>576</v>
      </c>
    </row>
    <row r="2856" spans="2:5">
      <c r="B2856" t="s">
        <v>4755</v>
      </c>
      <c r="C2856">
        <v>532698</v>
      </c>
      <c r="D2856" t="s">
        <v>4756</v>
      </c>
      <c r="E2856" t="s">
        <v>583</v>
      </c>
    </row>
    <row r="2857" spans="2:5">
      <c r="B2857" t="s">
        <v>4757</v>
      </c>
      <c r="C2857" t="s">
        <v>568</v>
      </c>
      <c r="D2857" t="s">
        <v>4758</v>
      </c>
      <c r="E2857" t="s">
        <v>579</v>
      </c>
    </row>
    <row r="2858" spans="2:5">
      <c r="B2858" t="s">
        <v>4759</v>
      </c>
      <c r="C2858">
        <v>506532</v>
      </c>
      <c r="D2858" t="s">
        <v>568</v>
      </c>
      <c r="E2858" t="s">
        <v>728</v>
      </c>
    </row>
    <row r="2859" spans="2:5">
      <c r="B2859" t="s">
        <v>4760</v>
      </c>
      <c r="C2859">
        <v>506532</v>
      </c>
      <c r="D2859" t="s">
        <v>568</v>
      </c>
      <c r="E2859" t="s">
        <v>728</v>
      </c>
    </row>
    <row r="2860" spans="2:5">
      <c r="B2860" t="s">
        <v>4761</v>
      </c>
      <c r="C2860">
        <v>512381</v>
      </c>
      <c r="D2860" t="s">
        <v>568</v>
      </c>
      <c r="E2860" t="s">
        <v>590</v>
      </c>
    </row>
    <row r="2861" spans="2:5">
      <c r="B2861" t="s">
        <v>4762</v>
      </c>
      <c r="C2861">
        <v>512245</v>
      </c>
      <c r="D2861" t="s">
        <v>568</v>
      </c>
      <c r="E2861" t="s">
        <v>989</v>
      </c>
    </row>
    <row r="2862" spans="2:5">
      <c r="B2862" t="s">
        <v>4763</v>
      </c>
      <c r="C2862">
        <v>538772</v>
      </c>
      <c r="D2862" t="s">
        <v>568</v>
      </c>
      <c r="E2862" t="s">
        <v>585</v>
      </c>
    </row>
    <row r="2863" spans="2:5">
      <c r="B2863" t="s">
        <v>4764</v>
      </c>
      <c r="C2863">
        <v>519494</v>
      </c>
      <c r="D2863" t="s">
        <v>4765</v>
      </c>
      <c r="E2863" t="s">
        <v>817</v>
      </c>
    </row>
    <row r="2864" spans="2:5">
      <c r="B2864" t="s">
        <v>4766</v>
      </c>
      <c r="C2864">
        <v>513683</v>
      </c>
      <c r="D2864" t="s">
        <v>4767</v>
      </c>
      <c r="E2864" t="s">
        <v>707</v>
      </c>
    </row>
    <row r="2865" spans="2:5">
      <c r="B2865" t="s">
        <v>4768</v>
      </c>
      <c r="C2865">
        <v>513683</v>
      </c>
      <c r="D2865" t="s">
        <v>4769</v>
      </c>
      <c r="E2865" t="s">
        <v>707</v>
      </c>
    </row>
    <row r="2866" spans="2:5">
      <c r="B2866" t="s">
        <v>4770</v>
      </c>
      <c r="C2866">
        <v>526371</v>
      </c>
      <c r="D2866" t="s">
        <v>4771</v>
      </c>
      <c r="E2866" t="s">
        <v>548</v>
      </c>
    </row>
    <row r="2867" spans="2:5">
      <c r="B2867" t="s">
        <v>4772</v>
      </c>
      <c r="C2867">
        <v>500730</v>
      </c>
      <c r="D2867" t="s">
        <v>4773</v>
      </c>
      <c r="E2867" t="s">
        <v>728</v>
      </c>
    </row>
    <row r="2868" spans="2:5">
      <c r="B2868" t="s">
        <v>4774</v>
      </c>
      <c r="C2868">
        <v>532481</v>
      </c>
      <c r="D2868" t="s">
        <v>4775</v>
      </c>
      <c r="E2868" t="s">
        <v>1163</v>
      </c>
    </row>
    <row r="2869" spans="2:5">
      <c r="B2869" t="s">
        <v>4776</v>
      </c>
      <c r="C2869" t="s">
        <v>568</v>
      </c>
      <c r="D2869" t="s">
        <v>4777</v>
      </c>
      <c r="E2869" t="s">
        <v>659</v>
      </c>
    </row>
    <row r="2870" spans="2:5">
      <c r="B2870" t="s">
        <v>4778</v>
      </c>
      <c r="C2870">
        <v>524414</v>
      </c>
      <c r="D2870" t="s">
        <v>568</v>
      </c>
      <c r="E2870" t="s">
        <v>590</v>
      </c>
    </row>
    <row r="2871" spans="2:5">
      <c r="B2871" t="s">
        <v>4779</v>
      </c>
      <c r="C2871">
        <v>534615</v>
      </c>
      <c r="D2871" t="s">
        <v>4780</v>
      </c>
      <c r="E2871" t="s">
        <v>889</v>
      </c>
    </row>
    <row r="2872" spans="2:5">
      <c r="B2872" t="s">
        <v>4781</v>
      </c>
      <c r="C2872">
        <v>542628</v>
      </c>
      <c r="D2872" t="s">
        <v>4782</v>
      </c>
      <c r="E2872" t="s">
        <v>934</v>
      </c>
    </row>
    <row r="2873" spans="2:5">
      <c r="B2873" t="s">
        <v>4783</v>
      </c>
      <c r="C2873">
        <v>539110</v>
      </c>
      <c r="D2873" t="s">
        <v>568</v>
      </c>
      <c r="E2873" t="s">
        <v>585</v>
      </c>
    </row>
    <row r="2874" spans="2:5">
      <c r="B2874" t="s">
        <v>4784</v>
      </c>
      <c r="C2874">
        <v>540698</v>
      </c>
      <c r="D2874" t="s">
        <v>568</v>
      </c>
      <c r="E2874" t="s">
        <v>590</v>
      </c>
    </row>
    <row r="2875" spans="2:5">
      <c r="B2875" t="s">
        <v>4785</v>
      </c>
      <c r="C2875">
        <v>531465</v>
      </c>
      <c r="D2875" t="s">
        <v>568</v>
      </c>
      <c r="E2875" t="s">
        <v>590</v>
      </c>
    </row>
    <row r="2876" spans="2:5">
      <c r="B2876" t="s">
        <v>4786</v>
      </c>
      <c r="C2876">
        <v>513566</v>
      </c>
      <c r="D2876" t="s">
        <v>568</v>
      </c>
      <c r="E2876" t="s">
        <v>600</v>
      </c>
    </row>
    <row r="2877" spans="2:5">
      <c r="B2877" t="s">
        <v>4787</v>
      </c>
      <c r="C2877">
        <v>530733</v>
      </c>
      <c r="D2877" t="s">
        <v>568</v>
      </c>
      <c r="E2877" t="s">
        <v>1092</v>
      </c>
    </row>
    <row r="2878" spans="2:5">
      <c r="B2878" t="s">
        <v>4788</v>
      </c>
      <c r="C2878">
        <v>530733</v>
      </c>
      <c r="D2878" t="s">
        <v>568</v>
      </c>
      <c r="E2878" t="s">
        <v>1092</v>
      </c>
    </row>
    <row r="2879" spans="2:5">
      <c r="B2879" t="s">
        <v>4789</v>
      </c>
      <c r="C2879">
        <v>500672</v>
      </c>
      <c r="D2879" t="s">
        <v>568</v>
      </c>
      <c r="E2879" t="s">
        <v>606</v>
      </c>
    </row>
    <row r="2880" spans="2:5">
      <c r="B2880" t="s">
        <v>4790</v>
      </c>
      <c r="C2880">
        <v>500672</v>
      </c>
      <c r="D2880" t="s">
        <v>568</v>
      </c>
      <c r="E2880" t="s">
        <v>606</v>
      </c>
    </row>
    <row r="2881" spans="2:5">
      <c r="B2881" t="s">
        <v>4791</v>
      </c>
      <c r="C2881">
        <v>530127</v>
      </c>
      <c r="D2881" t="s">
        <v>568</v>
      </c>
      <c r="E2881" t="s">
        <v>551</v>
      </c>
    </row>
    <row r="2882" spans="2:5">
      <c r="B2882" t="s">
        <v>4792</v>
      </c>
      <c r="C2882">
        <v>530367</v>
      </c>
      <c r="D2882" t="s">
        <v>4793</v>
      </c>
      <c r="E2882" t="s">
        <v>576</v>
      </c>
    </row>
    <row r="2883" spans="2:5">
      <c r="B2883" t="s">
        <v>4794</v>
      </c>
      <c r="C2883">
        <v>535458</v>
      </c>
      <c r="D2883" t="s">
        <v>4795</v>
      </c>
      <c r="E2883" t="s">
        <v>753</v>
      </c>
    </row>
    <row r="2884" spans="2:5">
      <c r="B2884" t="s">
        <v>4796</v>
      </c>
      <c r="C2884">
        <v>526723</v>
      </c>
      <c r="D2884" t="s">
        <v>568</v>
      </c>
      <c r="E2884" t="s">
        <v>2739</v>
      </c>
    </row>
    <row r="2885" spans="2:5">
      <c r="B2885" t="s">
        <v>4797</v>
      </c>
      <c r="C2885">
        <v>532555</v>
      </c>
      <c r="D2885" t="s">
        <v>4798</v>
      </c>
      <c r="E2885" t="s">
        <v>707</v>
      </c>
    </row>
    <row r="2886" spans="2:5">
      <c r="B2886" t="s">
        <v>4799</v>
      </c>
      <c r="C2886">
        <v>533015</v>
      </c>
      <c r="D2886" t="s">
        <v>4800</v>
      </c>
      <c r="E2886" t="s">
        <v>1515</v>
      </c>
    </row>
    <row r="2887" spans="2:5">
      <c r="B2887" t="s">
        <v>4801</v>
      </c>
      <c r="C2887">
        <v>533015</v>
      </c>
      <c r="D2887" t="s">
        <v>4800</v>
      </c>
      <c r="E2887" t="s">
        <v>1515</v>
      </c>
    </row>
    <row r="2888" spans="2:5">
      <c r="B2888" t="s">
        <v>4802</v>
      </c>
      <c r="C2888">
        <v>531209</v>
      </c>
      <c r="D2888" t="s">
        <v>4803</v>
      </c>
      <c r="E2888" t="s">
        <v>661</v>
      </c>
    </row>
    <row r="2889" spans="2:5">
      <c r="B2889" t="s">
        <v>4804</v>
      </c>
      <c r="C2889">
        <v>531304</v>
      </c>
      <c r="D2889" t="s">
        <v>568</v>
      </c>
      <c r="E2889" t="s">
        <v>583</v>
      </c>
    </row>
    <row r="2890" spans="2:5">
      <c r="B2890" t="s">
        <v>4805</v>
      </c>
      <c r="C2890">
        <v>524764</v>
      </c>
      <c r="D2890" t="s">
        <v>568</v>
      </c>
      <c r="E2890" t="s">
        <v>616</v>
      </c>
    </row>
    <row r="2891" spans="2:5">
      <c r="B2891" t="s">
        <v>4806</v>
      </c>
      <c r="C2891">
        <v>524764</v>
      </c>
      <c r="D2891" t="s">
        <v>568</v>
      </c>
      <c r="E2891" t="s">
        <v>616</v>
      </c>
    </row>
    <row r="2892" spans="2:5">
      <c r="B2892" t="s">
        <v>4807</v>
      </c>
      <c r="C2892">
        <v>530219</v>
      </c>
      <c r="D2892" t="s">
        <v>568</v>
      </c>
      <c r="E2892" t="s">
        <v>682</v>
      </c>
    </row>
    <row r="2893" spans="2:5">
      <c r="B2893" t="s">
        <v>4808</v>
      </c>
      <c r="C2893">
        <v>531819</v>
      </c>
      <c r="D2893" t="s">
        <v>568</v>
      </c>
      <c r="E2893" t="s">
        <v>590</v>
      </c>
    </row>
    <row r="2894" spans="2:5">
      <c r="B2894" t="s">
        <v>4809</v>
      </c>
      <c r="C2894">
        <v>531819</v>
      </c>
      <c r="D2894" t="s">
        <v>568</v>
      </c>
      <c r="E2894" t="s">
        <v>590</v>
      </c>
    </row>
    <row r="2895" spans="2:5">
      <c r="B2895" t="s">
        <v>4810</v>
      </c>
      <c r="C2895">
        <v>504378</v>
      </c>
      <c r="D2895" t="s">
        <v>568</v>
      </c>
      <c r="E2895" t="s">
        <v>590</v>
      </c>
    </row>
    <row r="2896" spans="2:5">
      <c r="B2896" t="s">
        <v>4811</v>
      </c>
      <c r="C2896">
        <v>539116</v>
      </c>
      <c r="D2896" t="s">
        <v>568</v>
      </c>
      <c r="E2896" t="s">
        <v>590</v>
      </c>
    </row>
    <row r="2897" spans="2:5">
      <c r="B2897" t="s">
        <v>4812</v>
      </c>
      <c r="C2897">
        <v>512489</v>
      </c>
      <c r="D2897" t="s">
        <v>568</v>
      </c>
      <c r="E2897" t="s">
        <v>585</v>
      </c>
    </row>
    <row r="2898" spans="2:5">
      <c r="B2898" t="s">
        <v>4813</v>
      </c>
      <c r="C2898">
        <v>538547</v>
      </c>
      <c r="D2898" t="s">
        <v>568</v>
      </c>
      <c r="E2898" t="s">
        <v>817</v>
      </c>
    </row>
    <row r="2899" spans="2:5">
      <c r="B2899" t="s">
        <v>4814</v>
      </c>
      <c r="C2899">
        <v>533273</v>
      </c>
      <c r="D2899" t="s">
        <v>4815</v>
      </c>
      <c r="E2899" t="s">
        <v>654</v>
      </c>
    </row>
    <row r="2900" spans="2:5">
      <c r="B2900" t="s">
        <v>4816</v>
      </c>
      <c r="C2900">
        <v>535657</v>
      </c>
      <c r="D2900" t="s">
        <v>568</v>
      </c>
      <c r="E2900" t="s">
        <v>554</v>
      </c>
    </row>
    <row r="2901" spans="2:5">
      <c r="B2901" t="s">
        <v>4817</v>
      </c>
      <c r="C2901">
        <v>519491</v>
      </c>
      <c r="D2901" t="s">
        <v>568</v>
      </c>
      <c r="E2901" t="s">
        <v>763</v>
      </c>
    </row>
    <row r="2902" spans="2:5">
      <c r="B2902" t="s">
        <v>4818</v>
      </c>
      <c r="C2902">
        <v>519491</v>
      </c>
      <c r="D2902" t="s">
        <v>568</v>
      </c>
      <c r="E2902" t="s">
        <v>763</v>
      </c>
    </row>
    <row r="2903" spans="2:5">
      <c r="B2903" t="s">
        <v>4819</v>
      </c>
      <c r="C2903">
        <v>538019</v>
      </c>
      <c r="D2903" t="s">
        <v>568</v>
      </c>
      <c r="E2903" t="s">
        <v>648</v>
      </c>
    </row>
    <row r="2904" spans="2:5">
      <c r="B2904" t="s">
        <v>4820</v>
      </c>
      <c r="C2904">
        <v>540405</v>
      </c>
      <c r="D2904" t="s">
        <v>568</v>
      </c>
      <c r="E2904" t="s">
        <v>648</v>
      </c>
    </row>
    <row r="2905" spans="2:5">
      <c r="B2905" t="s">
        <v>4821</v>
      </c>
      <c r="C2905">
        <v>533008</v>
      </c>
      <c r="D2905" t="s">
        <v>4822</v>
      </c>
      <c r="E2905" t="s">
        <v>600</v>
      </c>
    </row>
    <row r="2906" spans="2:5">
      <c r="B2906" t="s">
        <v>4823</v>
      </c>
      <c r="C2906">
        <v>538894</v>
      </c>
      <c r="D2906" t="s">
        <v>568</v>
      </c>
      <c r="E2906" t="s">
        <v>551</v>
      </c>
    </row>
    <row r="2907" spans="2:5">
      <c r="B2907" t="s">
        <v>4824</v>
      </c>
      <c r="C2907">
        <v>540416</v>
      </c>
      <c r="D2907" t="s">
        <v>568</v>
      </c>
      <c r="E2907" t="s">
        <v>574</v>
      </c>
    </row>
    <row r="2908" spans="2:5">
      <c r="B2908" t="s">
        <v>4825</v>
      </c>
      <c r="C2908">
        <v>531996</v>
      </c>
      <c r="D2908" t="s">
        <v>568</v>
      </c>
      <c r="E2908" t="s">
        <v>585</v>
      </c>
    </row>
    <row r="2909" spans="2:5">
      <c r="B2909" t="s">
        <v>4826</v>
      </c>
      <c r="C2909">
        <v>530175</v>
      </c>
      <c r="D2909" t="s">
        <v>568</v>
      </c>
      <c r="E2909" t="s">
        <v>661</v>
      </c>
    </row>
    <row r="2910" spans="2:5">
      <c r="B2910" t="s">
        <v>4827</v>
      </c>
      <c r="C2910">
        <v>539570</v>
      </c>
      <c r="D2910" t="s">
        <v>568</v>
      </c>
      <c r="E2910" t="s">
        <v>554</v>
      </c>
    </row>
    <row r="2911" spans="2:5">
      <c r="B2911" t="s">
        <v>4828</v>
      </c>
      <c r="C2911">
        <v>500312</v>
      </c>
      <c r="D2911" t="s">
        <v>4829</v>
      </c>
      <c r="E2911" t="s">
        <v>631</v>
      </c>
    </row>
    <row r="2912" spans="2:5">
      <c r="B2912" t="s">
        <v>4830</v>
      </c>
      <c r="C2912">
        <v>533106</v>
      </c>
      <c r="D2912" t="s">
        <v>4831</v>
      </c>
      <c r="E2912" t="s">
        <v>631</v>
      </c>
    </row>
    <row r="2913" spans="2:5">
      <c r="B2913" t="s">
        <v>4832</v>
      </c>
      <c r="C2913">
        <v>500313</v>
      </c>
      <c r="D2913" t="s">
        <v>4833</v>
      </c>
      <c r="E2913" t="s">
        <v>909</v>
      </c>
    </row>
    <row r="2914" spans="2:5">
      <c r="B2914" t="s">
        <v>4834</v>
      </c>
      <c r="C2914">
        <v>533106</v>
      </c>
      <c r="D2914" t="s">
        <v>4831</v>
      </c>
      <c r="E2914" t="s">
        <v>631</v>
      </c>
    </row>
    <row r="2915" spans="2:5">
      <c r="B2915" t="s">
        <v>4835</v>
      </c>
      <c r="C2915">
        <v>526415</v>
      </c>
      <c r="D2915" t="s">
        <v>568</v>
      </c>
      <c r="E2915" t="s">
        <v>1066</v>
      </c>
    </row>
    <row r="2916" spans="2:5">
      <c r="B2916" t="s">
        <v>4836</v>
      </c>
      <c r="C2916">
        <v>526415</v>
      </c>
      <c r="D2916" t="s">
        <v>568</v>
      </c>
      <c r="E2916" t="s">
        <v>1066</v>
      </c>
    </row>
    <row r="2917" spans="2:5">
      <c r="B2917" t="s">
        <v>4837</v>
      </c>
      <c r="C2917">
        <v>532439</v>
      </c>
      <c r="D2917" t="s">
        <v>4838</v>
      </c>
      <c r="E2917" t="s">
        <v>576</v>
      </c>
    </row>
    <row r="2918" spans="2:5">
      <c r="B2918" t="s">
        <v>4839</v>
      </c>
      <c r="C2918">
        <v>521105</v>
      </c>
      <c r="D2918" t="s">
        <v>568</v>
      </c>
      <c r="E2918" t="s">
        <v>3328</v>
      </c>
    </row>
    <row r="2919" spans="2:5">
      <c r="B2919" t="s">
        <v>4840</v>
      </c>
      <c r="C2919">
        <v>534190</v>
      </c>
      <c r="D2919" t="s">
        <v>568</v>
      </c>
      <c r="E2919" t="s">
        <v>1066</v>
      </c>
    </row>
    <row r="2920" spans="2:5">
      <c r="B2920" t="s">
        <v>4841</v>
      </c>
      <c r="C2920">
        <v>507609</v>
      </c>
      <c r="D2920" t="s">
        <v>568</v>
      </c>
      <c r="E2920" t="s">
        <v>766</v>
      </c>
    </row>
    <row r="2921" spans="2:5">
      <c r="B2921" t="s">
        <v>4842</v>
      </c>
      <c r="C2921">
        <v>531092</v>
      </c>
      <c r="D2921" t="s">
        <v>4843</v>
      </c>
      <c r="E2921" t="s">
        <v>966</v>
      </c>
    </row>
    <row r="2922" spans="2:5">
      <c r="B2922" t="s">
        <v>4844</v>
      </c>
      <c r="C2922">
        <v>538537</v>
      </c>
      <c r="D2922" t="s">
        <v>568</v>
      </c>
      <c r="E2922" t="s">
        <v>590</v>
      </c>
    </row>
    <row r="2923" spans="2:5">
      <c r="B2923" t="s">
        <v>4845</v>
      </c>
      <c r="C2923">
        <v>520021</v>
      </c>
      <c r="D2923" t="s">
        <v>4846</v>
      </c>
      <c r="E2923" t="s">
        <v>923</v>
      </c>
    </row>
    <row r="2924" spans="2:5">
      <c r="B2924" t="s">
        <v>4847</v>
      </c>
      <c r="C2924">
        <v>532880</v>
      </c>
      <c r="D2924" t="s">
        <v>4848</v>
      </c>
      <c r="E2924" t="s">
        <v>654</v>
      </c>
    </row>
    <row r="2925" spans="2:5">
      <c r="B2925" t="s">
        <v>4849</v>
      </c>
      <c r="C2925" t="s">
        <v>568</v>
      </c>
      <c r="D2925" t="s">
        <v>4850</v>
      </c>
      <c r="E2925" t="s">
        <v>579</v>
      </c>
    </row>
    <row r="2926" spans="2:5">
      <c r="B2926" t="s">
        <v>4851</v>
      </c>
      <c r="C2926" t="s">
        <v>568</v>
      </c>
      <c r="D2926" t="s">
        <v>4850</v>
      </c>
      <c r="E2926" t="s">
        <v>579</v>
      </c>
    </row>
    <row r="2927" spans="2:5">
      <c r="B2927" t="s">
        <v>4852</v>
      </c>
      <c r="C2927">
        <v>531496</v>
      </c>
      <c r="D2927" t="s">
        <v>568</v>
      </c>
      <c r="E2927" t="s">
        <v>583</v>
      </c>
    </row>
    <row r="2928" spans="2:5">
      <c r="B2928" t="s">
        <v>4853</v>
      </c>
      <c r="C2928">
        <v>532167</v>
      </c>
      <c r="D2928" t="s">
        <v>568</v>
      </c>
      <c r="E2928" t="s">
        <v>616</v>
      </c>
    </row>
    <row r="2929" spans="2:5">
      <c r="B2929" t="s">
        <v>4854</v>
      </c>
      <c r="C2929">
        <v>533317</v>
      </c>
      <c r="D2929" t="s">
        <v>4855</v>
      </c>
      <c r="E2929" t="s">
        <v>728</v>
      </c>
    </row>
    <row r="2930" spans="2:5">
      <c r="B2930" t="s">
        <v>4856</v>
      </c>
      <c r="C2930">
        <v>532340</v>
      </c>
      <c r="D2930" t="s">
        <v>568</v>
      </c>
      <c r="E2930" t="s">
        <v>661</v>
      </c>
    </row>
    <row r="2931" spans="2:5">
      <c r="B2931" t="s">
        <v>4857</v>
      </c>
      <c r="C2931">
        <v>514324</v>
      </c>
      <c r="D2931" t="s">
        <v>568</v>
      </c>
      <c r="E2931" t="s">
        <v>583</v>
      </c>
    </row>
    <row r="2932" spans="2:5">
      <c r="B2932" t="s">
        <v>4858</v>
      </c>
      <c r="C2932">
        <v>514324</v>
      </c>
      <c r="D2932" t="s">
        <v>568</v>
      </c>
      <c r="E2932" t="s">
        <v>583</v>
      </c>
    </row>
    <row r="2933" spans="2:5">
      <c r="B2933" t="s">
        <v>4859</v>
      </c>
      <c r="C2933" t="s">
        <v>568</v>
      </c>
      <c r="D2933" t="s">
        <v>4860</v>
      </c>
      <c r="E2933" t="s">
        <v>579</v>
      </c>
    </row>
    <row r="2934" spans="2:5">
      <c r="B2934" t="s">
        <v>4861</v>
      </c>
      <c r="C2934">
        <v>533632</v>
      </c>
      <c r="D2934" t="s">
        <v>4862</v>
      </c>
      <c r="E2934" t="s">
        <v>588</v>
      </c>
    </row>
    <row r="2935" spans="2:5">
      <c r="B2935" t="s">
        <v>4863</v>
      </c>
      <c r="C2935">
        <v>530805</v>
      </c>
      <c r="D2935" t="s">
        <v>568</v>
      </c>
      <c r="E2935" t="s">
        <v>652</v>
      </c>
    </row>
    <row r="2936" spans="2:5">
      <c r="B2936" t="s">
        <v>4864</v>
      </c>
      <c r="C2936">
        <v>535647</v>
      </c>
      <c r="D2936" t="s">
        <v>568</v>
      </c>
      <c r="E2936" t="s">
        <v>571</v>
      </c>
    </row>
    <row r="2937" spans="2:5">
      <c r="B2937" t="s">
        <v>4865</v>
      </c>
      <c r="C2937">
        <v>532944</v>
      </c>
      <c r="D2937" t="s">
        <v>4866</v>
      </c>
      <c r="E2937" t="s">
        <v>1515</v>
      </c>
    </row>
    <row r="2938" spans="2:5">
      <c r="B2938" t="s">
        <v>4867</v>
      </c>
      <c r="C2938">
        <v>540386</v>
      </c>
      <c r="D2938" t="s">
        <v>568</v>
      </c>
      <c r="E2938" t="s">
        <v>551</v>
      </c>
    </row>
    <row r="2939" spans="2:5">
      <c r="B2939" t="s">
        <v>4868</v>
      </c>
      <c r="C2939">
        <v>517536</v>
      </c>
      <c r="D2939" t="s">
        <v>4869</v>
      </c>
      <c r="E2939" t="s">
        <v>554</v>
      </c>
    </row>
    <row r="2940" spans="2:5">
      <c r="B2940" t="s">
        <v>4870</v>
      </c>
      <c r="C2940" t="s">
        <v>568</v>
      </c>
      <c r="D2940" t="s">
        <v>4871</v>
      </c>
      <c r="E2940" t="s">
        <v>579</v>
      </c>
    </row>
    <row r="2941" spans="2:5">
      <c r="B2941" t="s">
        <v>4872</v>
      </c>
      <c r="C2941">
        <v>530135</v>
      </c>
      <c r="D2941" t="s">
        <v>4873</v>
      </c>
      <c r="E2941" t="s">
        <v>602</v>
      </c>
    </row>
    <row r="2942" spans="2:5">
      <c r="B2942" t="s">
        <v>4874</v>
      </c>
      <c r="C2942">
        <v>531254</v>
      </c>
      <c r="D2942" t="s">
        <v>568</v>
      </c>
      <c r="E2942" t="s">
        <v>585</v>
      </c>
    </row>
    <row r="2943" spans="2:5">
      <c r="B2943" t="s">
        <v>4875</v>
      </c>
      <c r="C2943">
        <v>532391</v>
      </c>
      <c r="D2943" t="s">
        <v>4876</v>
      </c>
      <c r="E2943" t="s">
        <v>1735</v>
      </c>
    </row>
    <row r="2944" spans="2:5">
      <c r="B2944" t="s">
        <v>4877</v>
      </c>
      <c r="C2944">
        <v>532391</v>
      </c>
      <c r="D2944" t="s">
        <v>4876</v>
      </c>
      <c r="E2944" t="s">
        <v>1735</v>
      </c>
    </row>
    <row r="2945" spans="2:5">
      <c r="B2945" t="s">
        <v>4878</v>
      </c>
      <c r="C2945">
        <v>539598</v>
      </c>
      <c r="D2945" t="s">
        <v>568</v>
      </c>
      <c r="E2945" t="s">
        <v>585</v>
      </c>
    </row>
    <row r="2946" spans="2:5">
      <c r="B2946" t="s">
        <v>4879</v>
      </c>
      <c r="C2946">
        <v>532466</v>
      </c>
      <c r="D2946" t="s">
        <v>4880</v>
      </c>
      <c r="E2946" t="s">
        <v>554</v>
      </c>
    </row>
    <row r="2947" spans="2:5">
      <c r="B2947" t="s">
        <v>4881</v>
      </c>
      <c r="C2947">
        <v>512626</v>
      </c>
      <c r="D2947" t="s">
        <v>4882</v>
      </c>
      <c r="E2947" t="s">
        <v>583</v>
      </c>
    </row>
    <row r="2948" spans="2:5">
      <c r="B2948" t="s">
        <v>4883</v>
      </c>
      <c r="C2948">
        <v>524372</v>
      </c>
      <c r="D2948" t="s">
        <v>4884</v>
      </c>
      <c r="E2948" t="s">
        <v>606</v>
      </c>
    </row>
    <row r="2949" spans="2:5">
      <c r="B2949" t="s">
        <v>4885</v>
      </c>
      <c r="C2949">
        <v>531157</v>
      </c>
      <c r="D2949" t="s">
        <v>568</v>
      </c>
      <c r="E2949" t="s">
        <v>728</v>
      </c>
    </row>
    <row r="2950" spans="2:5">
      <c r="B2950" t="s">
        <v>4886</v>
      </c>
      <c r="C2950">
        <v>513121</v>
      </c>
      <c r="D2950" t="s">
        <v>4887</v>
      </c>
      <c r="E2950" t="s">
        <v>728</v>
      </c>
    </row>
    <row r="2951" spans="2:5">
      <c r="B2951" t="s">
        <v>4888</v>
      </c>
      <c r="C2951">
        <v>504879</v>
      </c>
      <c r="D2951" t="s">
        <v>4889</v>
      </c>
      <c r="E2951" t="s">
        <v>1488</v>
      </c>
    </row>
    <row r="2952" spans="2:5">
      <c r="B2952" t="s">
        <v>4890</v>
      </c>
      <c r="C2952">
        <v>530365</v>
      </c>
      <c r="D2952" t="s">
        <v>4891</v>
      </c>
      <c r="E2952" t="s">
        <v>845</v>
      </c>
    </row>
    <row r="2953" spans="2:5">
      <c r="B2953" t="s">
        <v>4892</v>
      </c>
      <c r="C2953">
        <v>507690</v>
      </c>
      <c r="D2953" t="s">
        <v>568</v>
      </c>
      <c r="E2953" t="s">
        <v>1003</v>
      </c>
    </row>
    <row r="2954" spans="2:5">
      <c r="B2954" t="s">
        <v>4893</v>
      </c>
      <c r="C2954">
        <v>535754</v>
      </c>
      <c r="D2954" t="s">
        <v>4894</v>
      </c>
      <c r="E2954" t="s">
        <v>581</v>
      </c>
    </row>
    <row r="2955" spans="2:5">
      <c r="B2955" t="s">
        <v>4895</v>
      </c>
      <c r="C2955">
        <v>541301</v>
      </c>
      <c r="D2955" t="s">
        <v>4896</v>
      </c>
      <c r="E2955" t="s">
        <v>937</v>
      </c>
    </row>
    <row r="2956" spans="2:5">
      <c r="B2956" t="s">
        <v>4897</v>
      </c>
      <c r="C2956">
        <v>533263</v>
      </c>
      <c r="D2956" t="s">
        <v>4898</v>
      </c>
      <c r="E2956" t="s">
        <v>707</v>
      </c>
    </row>
    <row r="2957" spans="2:5">
      <c r="B2957" t="s">
        <v>4899</v>
      </c>
      <c r="C2957">
        <v>502420</v>
      </c>
      <c r="D2957" t="s">
        <v>4900</v>
      </c>
      <c r="E2957" t="s">
        <v>562</v>
      </c>
    </row>
    <row r="2958" spans="2:5">
      <c r="B2958" t="s">
        <v>4901</v>
      </c>
      <c r="C2958">
        <v>526325</v>
      </c>
      <c r="D2958" t="s">
        <v>4902</v>
      </c>
      <c r="E2958" t="s">
        <v>763</v>
      </c>
    </row>
    <row r="2959" spans="2:5">
      <c r="B2959" t="s">
        <v>4903</v>
      </c>
      <c r="C2959">
        <v>534076</v>
      </c>
      <c r="D2959" t="s">
        <v>4904</v>
      </c>
      <c r="E2959" t="s">
        <v>753</v>
      </c>
    </row>
    <row r="2960" spans="2:5">
      <c r="B2960" t="s">
        <v>4905</v>
      </c>
      <c r="C2960">
        <v>531512</v>
      </c>
      <c r="D2960" t="s">
        <v>568</v>
      </c>
      <c r="E2960" t="s">
        <v>571</v>
      </c>
    </row>
    <row r="2961" spans="2:5">
      <c r="B2961" t="s">
        <v>4906</v>
      </c>
      <c r="C2961">
        <v>500078</v>
      </c>
      <c r="D2961" t="s">
        <v>568</v>
      </c>
      <c r="E2961" t="s">
        <v>616</v>
      </c>
    </row>
    <row r="2962" spans="2:5">
      <c r="B2962" t="s">
        <v>4907</v>
      </c>
      <c r="C2962">
        <v>500315</v>
      </c>
      <c r="D2962" t="s">
        <v>4908</v>
      </c>
      <c r="E2962" t="s">
        <v>886</v>
      </c>
    </row>
    <row r="2963" spans="2:5">
      <c r="B2963" t="s">
        <v>4909</v>
      </c>
      <c r="C2963">
        <v>506579</v>
      </c>
      <c r="D2963" t="s">
        <v>4910</v>
      </c>
      <c r="E2963" t="s">
        <v>616</v>
      </c>
    </row>
    <row r="2964" spans="2:5">
      <c r="B2964" t="s">
        <v>4911</v>
      </c>
      <c r="C2964">
        <v>500314</v>
      </c>
      <c r="D2964" t="s">
        <v>4912</v>
      </c>
      <c r="E2964" t="s">
        <v>769</v>
      </c>
    </row>
    <row r="2965" spans="2:5">
      <c r="B2965" t="s">
        <v>4913</v>
      </c>
      <c r="C2965">
        <v>532817</v>
      </c>
      <c r="D2965" t="s">
        <v>4914</v>
      </c>
      <c r="E2965" t="s">
        <v>1096</v>
      </c>
    </row>
    <row r="2966" spans="2:5">
      <c r="B2966" t="s">
        <v>4915</v>
      </c>
      <c r="C2966">
        <v>531859</v>
      </c>
      <c r="D2966" t="s">
        <v>568</v>
      </c>
      <c r="E2966" t="s">
        <v>1488</v>
      </c>
    </row>
    <row r="2967" spans="2:5">
      <c r="B2967" t="s">
        <v>4916</v>
      </c>
      <c r="C2967">
        <v>541206</v>
      </c>
      <c r="D2967" t="s">
        <v>568</v>
      </c>
      <c r="E2967" t="s">
        <v>889</v>
      </c>
    </row>
    <row r="2968" spans="2:5">
      <c r="B2968" t="s">
        <v>4917</v>
      </c>
      <c r="C2968">
        <v>531626</v>
      </c>
      <c r="D2968" t="s">
        <v>568</v>
      </c>
      <c r="E2968" t="s">
        <v>682</v>
      </c>
    </row>
    <row r="2969" spans="2:5">
      <c r="B2969" t="s">
        <v>4918</v>
      </c>
      <c r="C2969">
        <v>531626</v>
      </c>
      <c r="D2969" t="s">
        <v>568</v>
      </c>
      <c r="E2969" t="s">
        <v>682</v>
      </c>
    </row>
    <row r="2970" spans="2:5">
      <c r="B2970" t="s">
        <v>4919</v>
      </c>
      <c r="C2970">
        <v>539015</v>
      </c>
      <c r="D2970" t="s">
        <v>4920</v>
      </c>
      <c r="E2970" t="s">
        <v>1307</v>
      </c>
    </row>
    <row r="2971" spans="2:5">
      <c r="B2971" t="s">
        <v>4921</v>
      </c>
      <c r="C2971">
        <v>539287</v>
      </c>
      <c r="D2971" t="s">
        <v>4922</v>
      </c>
      <c r="E2971" t="s">
        <v>606</v>
      </c>
    </row>
    <row r="2972" spans="2:5">
      <c r="B2972" t="s">
        <v>4923</v>
      </c>
      <c r="C2972">
        <v>530173</v>
      </c>
      <c r="D2972" t="s">
        <v>568</v>
      </c>
      <c r="E2972" t="s">
        <v>682</v>
      </c>
    </row>
    <row r="2973" spans="2:5">
      <c r="B2973" t="s">
        <v>4924</v>
      </c>
      <c r="C2973">
        <v>501179</v>
      </c>
      <c r="D2973" t="s">
        <v>568</v>
      </c>
      <c r="E2973" t="s">
        <v>588</v>
      </c>
    </row>
    <row r="2974" spans="2:5">
      <c r="B2974" t="s">
        <v>4925</v>
      </c>
      <c r="C2974">
        <v>509782</v>
      </c>
      <c r="D2974" t="s">
        <v>568</v>
      </c>
      <c r="E2974" t="s">
        <v>989</v>
      </c>
    </row>
    <row r="2975" spans="2:5">
      <c r="B2975" t="s">
        <v>4926</v>
      </c>
      <c r="C2975">
        <v>540198</v>
      </c>
      <c r="D2975" t="s">
        <v>568</v>
      </c>
      <c r="E2975" t="s">
        <v>583</v>
      </c>
    </row>
    <row r="2976" spans="2:5">
      <c r="B2976" t="s">
        <v>4927</v>
      </c>
      <c r="C2976">
        <v>500317</v>
      </c>
      <c r="D2976" t="s">
        <v>4928</v>
      </c>
      <c r="E2976" t="s">
        <v>588</v>
      </c>
    </row>
    <row r="2977" spans="2:5">
      <c r="B2977" t="s">
        <v>4929</v>
      </c>
      <c r="C2977">
        <v>539290</v>
      </c>
      <c r="D2977" t="s">
        <v>4930</v>
      </c>
      <c r="E2977" t="s">
        <v>588</v>
      </c>
    </row>
    <row r="2978" spans="2:5">
      <c r="B2978" t="s">
        <v>4931</v>
      </c>
      <c r="C2978">
        <v>509099</v>
      </c>
      <c r="D2978" t="s">
        <v>568</v>
      </c>
      <c r="E2978" t="s">
        <v>989</v>
      </c>
    </row>
    <row r="2979" spans="2:5">
      <c r="B2979" t="s">
        <v>4932</v>
      </c>
      <c r="C2979">
        <v>531065</v>
      </c>
      <c r="D2979" t="s">
        <v>568</v>
      </c>
      <c r="E2979" t="s">
        <v>1267</v>
      </c>
    </row>
    <row r="2980" spans="2:5">
      <c r="B2980" t="s">
        <v>4933</v>
      </c>
      <c r="C2980">
        <v>514460</v>
      </c>
      <c r="D2980" t="s">
        <v>568</v>
      </c>
      <c r="E2980" t="s">
        <v>590</v>
      </c>
    </row>
    <row r="2981" spans="2:5">
      <c r="B2981" t="s">
        <v>4934</v>
      </c>
      <c r="C2981">
        <v>523151</v>
      </c>
      <c r="D2981" t="s">
        <v>568</v>
      </c>
      <c r="E2981" t="s">
        <v>652</v>
      </c>
    </row>
    <row r="2982" spans="2:5">
      <c r="B2982" t="s">
        <v>4935</v>
      </c>
      <c r="C2982">
        <v>514330</v>
      </c>
      <c r="D2982" t="s">
        <v>568</v>
      </c>
      <c r="E2982" t="s">
        <v>583</v>
      </c>
    </row>
    <row r="2983" spans="2:5">
      <c r="B2983" t="s">
        <v>4936</v>
      </c>
      <c r="C2983">
        <v>530741</v>
      </c>
      <c r="D2983" t="s">
        <v>568</v>
      </c>
      <c r="E2983" t="s">
        <v>648</v>
      </c>
    </row>
    <row r="2984" spans="2:5">
      <c r="B2984" t="s">
        <v>4937</v>
      </c>
      <c r="C2984">
        <v>539291</v>
      </c>
      <c r="D2984" t="s">
        <v>568</v>
      </c>
      <c r="E2984" t="s">
        <v>766</v>
      </c>
    </row>
    <row r="2985" spans="2:5">
      <c r="B2985" t="s">
        <v>4938</v>
      </c>
      <c r="C2985">
        <v>539352</v>
      </c>
      <c r="D2985" t="s">
        <v>568</v>
      </c>
      <c r="E2985" t="s">
        <v>571</v>
      </c>
    </row>
    <row r="2986" spans="2:5">
      <c r="B2986" t="s">
        <v>4939</v>
      </c>
      <c r="C2986">
        <v>513403</v>
      </c>
      <c r="D2986" t="s">
        <v>568</v>
      </c>
      <c r="E2986" t="s">
        <v>600</v>
      </c>
    </row>
    <row r="2987" spans="2:5">
      <c r="B2987" t="s">
        <v>4940</v>
      </c>
      <c r="C2987">
        <v>523862</v>
      </c>
      <c r="D2987" t="s">
        <v>568</v>
      </c>
      <c r="E2987" t="s">
        <v>585</v>
      </c>
    </row>
    <row r="2988" spans="2:5">
      <c r="B2988" t="s">
        <v>4941</v>
      </c>
      <c r="C2988">
        <v>523483</v>
      </c>
      <c r="D2988" t="s">
        <v>568</v>
      </c>
      <c r="E2988" t="s">
        <v>1096</v>
      </c>
    </row>
    <row r="2989" spans="2:5">
      <c r="B2989" t="s">
        <v>4942</v>
      </c>
      <c r="C2989">
        <v>538963</v>
      </c>
      <c r="D2989" t="s">
        <v>568</v>
      </c>
      <c r="E2989" t="s">
        <v>891</v>
      </c>
    </row>
    <row r="2990" spans="2:5">
      <c r="B2990" t="s">
        <v>4943</v>
      </c>
      <c r="C2990">
        <v>531395</v>
      </c>
      <c r="D2990" t="s">
        <v>568</v>
      </c>
      <c r="E2990" t="s">
        <v>583</v>
      </c>
    </row>
    <row r="2991" spans="2:5">
      <c r="B2991" t="s">
        <v>4944</v>
      </c>
      <c r="C2991">
        <v>532350</v>
      </c>
      <c r="D2991" t="s">
        <v>568</v>
      </c>
      <c r="E2991" t="s">
        <v>571</v>
      </c>
    </row>
    <row r="2992" spans="2:5">
      <c r="B2992" t="s">
        <v>4945</v>
      </c>
      <c r="C2992">
        <v>526905</v>
      </c>
      <c r="D2992" t="s">
        <v>568</v>
      </c>
      <c r="E2992" t="s">
        <v>616</v>
      </c>
    </row>
    <row r="2993" spans="2:5">
      <c r="B2993" t="s">
        <v>4946</v>
      </c>
      <c r="C2993">
        <v>517230</v>
      </c>
      <c r="D2993" t="s">
        <v>4947</v>
      </c>
      <c r="E2993" t="s">
        <v>590</v>
      </c>
    </row>
    <row r="2994" spans="2:5">
      <c r="B2994" t="s">
        <v>4948</v>
      </c>
      <c r="C2994">
        <v>532827</v>
      </c>
      <c r="D2994" t="s">
        <v>4949</v>
      </c>
      <c r="E2994" t="s">
        <v>682</v>
      </c>
    </row>
    <row r="2995" spans="2:5">
      <c r="B2995" t="s">
        <v>4950</v>
      </c>
      <c r="C2995">
        <v>532900</v>
      </c>
      <c r="D2995" t="s">
        <v>4951</v>
      </c>
      <c r="E2995" t="s">
        <v>585</v>
      </c>
    </row>
    <row r="2996" spans="2:5">
      <c r="B2996" t="s">
        <v>4952</v>
      </c>
      <c r="C2996">
        <v>540648</v>
      </c>
      <c r="D2996" t="s">
        <v>4953</v>
      </c>
      <c r="E2996" t="s">
        <v>588</v>
      </c>
    </row>
    <row r="2997" spans="2:5">
      <c r="B2997" t="s">
        <v>4954</v>
      </c>
      <c r="C2997">
        <v>539121</v>
      </c>
      <c r="D2997" t="s">
        <v>568</v>
      </c>
      <c r="E2997" t="s">
        <v>873</v>
      </c>
    </row>
    <row r="2998" spans="2:5">
      <c r="B2998" t="s">
        <v>4955</v>
      </c>
      <c r="C2998">
        <v>541444</v>
      </c>
      <c r="D2998" t="s">
        <v>568</v>
      </c>
      <c r="E2998" t="s">
        <v>682</v>
      </c>
    </row>
    <row r="2999" spans="2:5">
      <c r="B2999" t="s">
        <v>4956</v>
      </c>
      <c r="C2999">
        <v>532521</v>
      </c>
      <c r="D2999" t="s">
        <v>4957</v>
      </c>
      <c r="E2999" t="s">
        <v>661</v>
      </c>
    </row>
    <row r="3000" spans="2:5">
      <c r="B3000" t="s">
        <v>4958</v>
      </c>
      <c r="C3000">
        <v>511597</v>
      </c>
      <c r="D3000" t="s">
        <v>568</v>
      </c>
      <c r="E3000" t="s">
        <v>585</v>
      </c>
    </row>
    <row r="3001" spans="2:5">
      <c r="B3001" t="s">
        <v>4959</v>
      </c>
      <c r="C3001">
        <v>517397</v>
      </c>
      <c r="D3001" t="s">
        <v>568</v>
      </c>
      <c r="E3001" t="s">
        <v>1110</v>
      </c>
    </row>
    <row r="3002" spans="2:5">
      <c r="B3002" t="s">
        <v>4960</v>
      </c>
      <c r="C3002">
        <v>517397</v>
      </c>
      <c r="D3002" t="s">
        <v>568</v>
      </c>
      <c r="E3002" t="s">
        <v>1110</v>
      </c>
    </row>
    <row r="3003" spans="2:5">
      <c r="B3003" t="s">
        <v>4961</v>
      </c>
      <c r="C3003">
        <v>511525</v>
      </c>
      <c r="D3003" t="s">
        <v>568</v>
      </c>
      <c r="E3003" t="s">
        <v>661</v>
      </c>
    </row>
    <row r="3004" spans="2:5">
      <c r="B3004" t="s">
        <v>4962</v>
      </c>
      <c r="C3004">
        <v>531349</v>
      </c>
      <c r="D3004" t="s">
        <v>4963</v>
      </c>
      <c r="E3004" t="s">
        <v>906</v>
      </c>
    </row>
    <row r="3005" spans="2:5">
      <c r="B3005" t="s">
        <v>4964</v>
      </c>
      <c r="C3005" t="s">
        <v>568</v>
      </c>
      <c r="D3005" t="s">
        <v>4965</v>
      </c>
      <c r="E3005" t="s">
        <v>579</v>
      </c>
    </row>
    <row r="3006" spans="2:5">
      <c r="B3006" t="s">
        <v>4966</v>
      </c>
      <c r="C3006">
        <v>538742</v>
      </c>
      <c r="D3006" t="s">
        <v>568</v>
      </c>
      <c r="E3006" t="s">
        <v>590</v>
      </c>
    </row>
    <row r="3007" spans="2:5">
      <c r="B3007" t="s">
        <v>4967</v>
      </c>
      <c r="C3007">
        <v>538860</v>
      </c>
      <c r="D3007" t="s">
        <v>568</v>
      </c>
      <c r="E3007" t="s">
        <v>585</v>
      </c>
    </row>
    <row r="3008" spans="2:5">
      <c r="B3008" t="s">
        <v>4968</v>
      </c>
      <c r="C3008">
        <v>524820</v>
      </c>
      <c r="D3008" t="s">
        <v>4969</v>
      </c>
      <c r="E3008" t="s">
        <v>778</v>
      </c>
    </row>
    <row r="3009" spans="2:5">
      <c r="B3009" t="s">
        <v>4970</v>
      </c>
      <c r="C3009">
        <v>508941</v>
      </c>
      <c r="D3009" t="s">
        <v>568</v>
      </c>
      <c r="E3009" t="s">
        <v>753</v>
      </c>
    </row>
    <row r="3010" spans="2:5">
      <c r="B3010" t="s">
        <v>4971</v>
      </c>
      <c r="C3010">
        <v>504093</v>
      </c>
      <c r="D3010" t="s">
        <v>568</v>
      </c>
      <c r="E3010" t="s">
        <v>1114</v>
      </c>
    </row>
    <row r="3011" spans="2:5">
      <c r="B3011" t="s">
        <v>4972</v>
      </c>
      <c r="C3011">
        <v>513511</v>
      </c>
      <c r="D3011" t="s">
        <v>568</v>
      </c>
      <c r="E3011" t="s">
        <v>600</v>
      </c>
    </row>
    <row r="3012" spans="2:5">
      <c r="B3012" t="s">
        <v>4973</v>
      </c>
      <c r="C3012">
        <v>531726</v>
      </c>
      <c r="D3012" t="s">
        <v>568</v>
      </c>
      <c r="E3012" t="s">
        <v>606</v>
      </c>
    </row>
    <row r="3013" spans="2:5">
      <c r="B3013" t="s">
        <v>4974</v>
      </c>
      <c r="C3013">
        <v>506122</v>
      </c>
      <c r="D3013" t="s">
        <v>568</v>
      </c>
      <c r="E3013" t="s">
        <v>923</v>
      </c>
    </row>
    <row r="3014" spans="2:5">
      <c r="B3014" t="s">
        <v>4975</v>
      </c>
      <c r="C3014">
        <v>531280</v>
      </c>
      <c r="D3014" t="s">
        <v>568</v>
      </c>
      <c r="E3014" t="s">
        <v>763</v>
      </c>
    </row>
    <row r="3015" spans="2:5">
      <c r="B3015" t="s">
        <v>4976</v>
      </c>
      <c r="C3015">
        <v>534796</v>
      </c>
      <c r="D3015" t="s">
        <v>568</v>
      </c>
      <c r="E3015" t="s">
        <v>688</v>
      </c>
    </row>
    <row r="3016" spans="2:5">
      <c r="B3016" t="s">
        <v>4977</v>
      </c>
      <c r="C3016" t="s">
        <v>568</v>
      </c>
      <c r="D3016" t="s">
        <v>4978</v>
      </c>
      <c r="E3016" t="s">
        <v>579</v>
      </c>
    </row>
    <row r="3017" spans="2:5">
      <c r="B3017" t="s">
        <v>4979</v>
      </c>
      <c r="C3017">
        <v>539143</v>
      </c>
      <c r="D3017" t="s">
        <v>568</v>
      </c>
      <c r="E3017" t="s">
        <v>557</v>
      </c>
    </row>
    <row r="3018" spans="2:5">
      <c r="B3018" t="s">
        <v>4980</v>
      </c>
      <c r="C3018">
        <v>500322</v>
      </c>
      <c r="D3018" t="s">
        <v>568</v>
      </c>
      <c r="E3018" t="s">
        <v>581</v>
      </c>
    </row>
    <row r="3019" spans="2:5">
      <c r="B3019" t="s">
        <v>4981</v>
      </c>
      <c r="C3019">
        <v>513359</v>
      </c>
      <c r="D3019" t="s">
        <v>4982</v>
      </c>
      <c r="E3019" t="s">
        <v>845</v>
      </c>
    </row>
    <row r="3020" spans="2:5">
      <c r="B3020" t="s">
        <v>4983</v>
      </c>
      <c r="C3020">
        <v>533211</v>
      </c>
      <c r="D3020" t="s">
        <v>4984</v>
      </c>
      <c r="E3020" t="s">
        <v>606</v>
      </c>
    </row>
    <row r="3021" spans="2:5">
      <c r="B3021" t="s">
        <v>4985</v>
      </c>
      <c r="C3021">
        <v>539889</v>
      </c>
      <c r="D3021" t="s">
        <v>4986</v>
      </c>
      <c r="E3021" t="s">
        <v>628</v>
      </c>
    </row>
    <row r="3022" spans="2:5">
      <c r="B3022" t="s">
        <v>4987</v>
      </c>
      <c r="C3022">
        <v>531255</v>
      </c>
      <c r="D3022" t="s">
        <v>568</v>
      </c>
      <c r="E3022" t="s">
        <v>585</v>
      </c>
    </row>
    <row r="3023" spans="2:5">
      <c r="B3023" t="s">
        <v>4988</v>
      </c>
      <c r="C3023">
        <v>530555</v>
      </c>
      <c r="D3023" t="s">
        <v>4989</v>
      </c>
      <c r="E3023" t="s">
        <v>866</v>
      </c>
    </row>
    <row r="3024" spans="2:5">
      <c r="B3024" t="s">
        <v>4990</v>
      </c>
      <c r="C3024">
        <v>507970</v>
      </c>
      <c r="D3024" t="s">
        <v>568</v>
      </c>
      <c r="E3024" t="s">
        <v>750</v>
      </c>
    </row>
    <row r="3025" spans="2:5">
      <c r="B3025" t="s">
        <v>4991</v>
      </c>
      <c r="C3025">
        <v>507970</v>
      </c>
      <c r="D3025" t="s">
        <v>568</v>
      </c>
      <c r="E3025" t="s">
        <v>750</v>
      </c>
    </row>
    <row r="3026" spans="2:5">
      <c r="B3026" t="s">
        <v>4992</v>
      </c>
      <c r="C3026">
        <v>524689</v>
      </c>
      <c r="D3026" t="s">
        <v>4993</v>
      </c>
      <c r="E3026" t="s">
        <v>606</v>
      </c>
    </row>
    <row r="3027" spans="2:5">
      <c r="B3027" t="s">
        <v>4994</v>
      </c>
      <c r="C3027">
        <v>524689</v>
      </c>
      <c r="D3027" t="s">
        <v>4993</v>
      </c>
      <c r="E3027" t="s">
        <v>606</v>
      </c>
    </row>
    <row r="3028" spans="2:5">
      <c r="B3028" t="s">
        <v>4995</v>
      </c>
      <c r="C3028">
        <v>539481</v>
      </c>
      <c r="D3028" t="s">
        <v>568</v>
      </c>
      <c r="E3028" t="s">
        <v>585</v>
      </c>
    </row>
    <row r="3029" spans="2:5">
      <c r="B3029" t="s">
        <v>4996</v>
      </c>
      <c r="C3029" t="s">
        <v>568</v>
      </c>
      <c r="D3029" t="s">
        <v>4997</v>
      </c>
      <c r="E3029" t="s">
        <v>579</v>
      </c>
    </row>
    <row r="3030" spans="2:5">
      <c r="B3030" t="s">
        <v>4998</v>
      </c>
      <c r="C3030">
        <v>524628</v>
      </c>
      <c r="D3030" t="s">
        <v>568</v>
      </c>
      <c r="E3030" t="s">
        <v>590</v>
      </c>
    </row>
    <row r="3031" spans="2:5">
      <c r="B3031" t="s">
        <v>4999</v>
      </c>
      <c r="C3031">
        <v>532911</v>
      </c>
      <c r="D3031" t="s">
        <v>568</v>
      </c>
      <c r="E3031" t="s">
        <v>654</v>
      </c>
    </row>
    <row r="3032" spans="2:5">
      <c r="B3032" t="s">
        <v>5000</v>
      </c>
      <c r="C3032">
        <v>540359</v>
      </c>
      <c r="D3032" t="s">
        <v>568</v>
      </c>
      <c r="E3032" t="s">
        <v>606</v>
      </c>
    </row>
    <row r="3033" spans="2:5">
      <c r="B3033" t="s">
        <v>5001</v>
      </c>
      <c r="C3033">
        <v>540467</v>
      </c>
      <c r="D3033" t="s">
        <v>568</v>
      </c>
      <c r="E3033" t="s">
        <v>682</v>
      </c>
    </row>
    <row r="3034" spans="2:5">
      <c r="B3034" t="s">
        <v>5002</v>
      </c>
      <c r="C3034">
        <v>780017</v>
      </c>
      <c r="D3034" t="s">
        <v>568</v>
      </c>
      <c r="E3034" t="s">
        <v>659</v>
      </c>
    </row>
    <row r="3035" spans="2:5">
      <c r="B3035" t="s">
        <v>5003</v>
      </c>
      <c r="C3035">
        <v>506128</v>
      </c>
      <c r="D3035" t="s">
        <v>568</v>
      </c>
      <c r="E3035" t="s">
        <v>606</v>
      </c>
    </row>
    <row r="3036" spans="2:5">
      <c r="B3036" t="s">
        <v>5004</v>
      </c>
      <c r="C3036">
        <v>511702</v>
      </c>
      <c r="D3036" t="s">
        <v>568</v>
      </c>
      <c r="E3036" t="s">
        <v>585</v>
      </c>
    </row>
    <row r="3037" spans="2:5">
      <c r="B3037" t="s">
        <v>5005</v>
      </c>
      <c r="C3037">
        <v>511176</v>
      </c>
      <c r="D3037" t="s">
        <v>568</v>
      </c>
      <c r="E3037" t="s">
        <v>654</v>
      </c>
    </row>
    <row r="3038" spans="2:5">
      <c r="B3038" t="s">
        <v>5006</v>
      </c>
      <c r="C3038">
        <v>532780</v>
      </c>
      <c r="D3038" t="s">
        <v>5007</v>
      </c>
      <c r="E3038" t="s">
        <v>654</v>
      </c>
    </row>
    <row r="3039" spans="2:5">
      <c r="B3039" t="s">
        <v>5008</v>
      </c>
      <c r="C3039">
        <v>526349</v>
      </c>
      <c r="D3039" t="s">
        <v>568</v>
      </c>
      <c r="E3039" t="s">
        <v>923</v>
      </c>
    </row>
    <row r="3040" spans="2:5">
      <c r="B3040" t="s">
        <v>5009</v>
      </c>
      <c r="C3040">
        <v>541347</v>
      </c>
      <c r="D3040" t="s">
        <v>568</v>
      </c>
      <c r="E3040" t="s">
        <v>1267</v>
      </c>
    </row>
    <row r="3041" spans="2:5">
      <c r="B3041" t="s">
        <v>5010</v>
      </c>
      <c r="C3041">
        <v>521080</v>
      </c>
      <c r="D3041" t="s">
        <v>568</v>
      </c>
      <c r="E3041" t="s">
        <v>583</v>
      </c>
    </row>
    <row r="3042" spans="2:5">
      <c r="B3042" t="s">
        <v>5011</v>
      </c>
      <c r="C3042" t="s">
        <v>568</v>
      </c>
      <c r="D3042" t="s">
        <v>5012</v>
      </c>
      <c r="E3042" t="s">
        <v>579</v>
      </c>
    </row>
    <row r="3043" spans="2:5">
      <c r="B3043" t="s">
        <v>5013</v>
      </c>
      <c r="C3043">
        <v>500456</v>
      </c>
      <c r="D3043" t="s">
        <v>568</v>
      </c>
      <c r="E3043" t="s">
        <v>945</v>
      </c>
    </row>
    <row r="3044" spans="2:5">
      <c r="B3044" t="s">
        <v>5014</v>
      </c>
      <c r="C3044">
        <v>511734</v>
      </c>
      <c r="D3044" t="s">
        <v>568</v>
      </c>
      <c r="E3044" t="s">
        <v>585</v>
      </c>
    </row>
    <row r="3045" spans="2:5">
      <c r="B3045" t="s">
        <v>5015</v>
      </c>
      <c r="C3045">
        <v>503092</v>
      </c>
      <c r="D3045" t="s">
        <v>568</v>
      </c>
      <c r="E3045" t="s">
        <v>583</v>
      </c>
    </row>
    <row r="3046" spans="2:5">
      <c r="B3046" t="s">
        <v>5016</v>
      </c>
      <c r="C3046">
        <v>539401</v>
      </c>
      <c r="D3046" t="s">
        <v>568</v>
      </c>
      <c r="E3046" t="s">
        <v>682</v>
      </c>
    </row>
    <row r="3047" spans="2:5">
      <c r="B3047" t="s">
        <v>5017</v>
      </c>
      <c r="C3047">
        <v>531120</v>
      </c>
      <c r="D3047" t="s">
        <v>5018</v>
      </c>
      <c r="E3047" t="s">
        <v>966</v>
      </c>
    </row>
    <row r="3048" spans="2:5">
      <c r="B3048" t="s">
        <v>5019</v>
      </c>
      <c r="C3048">
        <v>526381</v>
      </c>
      <c r="D3048" t="s">
        <v>5020</v>
      </c>
      <c r="E3048" t="s">
        <v>640</v>
      </c>
    </row>
    <row r="3049" spans="2:5">
      <c r="B3049" t="s">
        <v>5021</v>
      </c>
      <c r="C3049">
        <v>517417</v>
      </c>
      <c r="D3049" t="s">
        <v>568</v>
      </c>
      <c r="E3049" t="s">
        <v>576</v>
      </c>
    </row>
    <row r="3050" spans="2:5">
      <c r="B3050" t="s">
        <v>5022</v>
      </c>
      <c r="C3050">
        <v>517417</v>
      </c>
      <c r="D3050" t="s">
        <v>568</v>
      </c>
      <c r="E3050" t="s">
        <v>576</v>
      </c>
    </row>
    <row r="3051" spans="2:5">
      <c r="B3051" t="s">
        <v>5023</v>
      </c>
      <c r="C3051">
        <v>524031</v>
      </c>
      <c r="D3051" t="s">
        <v>568</v>
      </c>
      <c r="E3051" t="s">
        <v>654</v>
      </c>
    </row>
    <row r="3052" spans="2:5">
      <c r="B3052" t="s">
        <v>5024</v>
      </c>
      <c r="C3052">
        <v>514326</v>
      </c>
      <c r="D3052" t="s">
        <v>5025</v>
      </c>
      <c r="E3052" t="s">
        <v>583</v>
      </c>
    </row>
    <row r="3053" spans="2:5">
      <c r="B3053" t="s">
        <v>5026</v>
      </c>
      <c r="C3053">
        <v>514326</v>
      </c>
      <c r="D3053" t="s">
        <v>5025</v>
      </c>
      <c r="E3053" t="s">
        <v>583</v>
      </c>
    </row>
    <row r="3054" spans="2:5">
      <c r="B3054" t="s">
        <v>5027</v>
      </c>
      <c r="C3054">
        <v>539113</v>
      </c>
      <c r="D3054" t="s">
        <v>568</v>
      </c>
      <c r="E3054" t="s">
        <v>585</v>
      </c>
    </row>
    <row r="3055" spans="2:5">
      <c r="B3055" t="s">
        <v>5028</v>
      </c>
      <c r="C3055">
        <v>532742</v>
      </c>
      <c r="D3055" t="s">
        <v>568</v>
      </c>
      <c r="E3055" t="s">
        <v>728</v>
      </c>
    </row>
    <row r="3056" spans="2:5">
      <c r="B3056" t="s">
        <v>5029</v>
      </c>
      <c r="C3056">
        <v>535658</v>
      </c>
      <c r="D3056" t="s">
        <v>568</v>
      </c>
      <c r="E3056" t="s">
        <v>585</v>
      </c>
    </row>
    <row r="3057" spans="2:5">
      <c r="B3057" t="s">
        <v>5030</v>
      </c>
      <c r="C3057">
        <v>532676</v>
      </c>
      <c r="D3057" t="s">
        <v>5031</v>
      </c>
      <c r="E3057" t="s">
        <v>966</v>
      </c>
    </row>
    <row r="3058" spans="2:5">
      <c r="B3058" t="s">
        <v>5032</v>
      </c>
      <c r="C3058">
        <v>514087</v>
      </c>
      <c r="D3058" t="s">
        <v>568</v>
      </c>
      <c r="E3058" t="s">
        <v>583</v>
      </c>
    </row>
    <row r="3059" spans="2:5">
      <c r="B3059" t="s">
        <v>5033</v>
      </c>
      <c r="C3059">
        <v>534809</v>
      </c>
      <c r="D3059" t="s">
        <v>5034</v>
      </c>
      <c r="E3059" t="s">
        <v>682</v>
      </c>
    </row>
    <row r="3060" spans="2:5">
      <c r="B3060" t="s">
        <v>5035</v>
      </c>
      <c r="C3060">
        <v>517119</v>
      </c>
      <c r="D3060" t="s">
        <v>568</v>
      </c>
      <c r="E3060" t="s">
        <v>893</v>
      </c>
    </row>
    <row r="3061" spans="2:5">
      <c r="B3061" t="s">
        <v>5036</v>
      </c>
      <c r="C3061">
        <v>538730</v>
      </c>
      <c r="D3061" t="s">
        <v>5037</v>
      </c>
      <c r="E3061" t="s">
        <v>590</v>
      </c>
    </row>
    <row r="3062" spans="2:5">
      <c r="B3062" t="s">
        <v>5038</v>
      </c>
      <c r="C3062">
        <v>532808</v>
      </c>
      <c r="D3062" t="s">
        <v>5039</v>
      </c>
      <c r="E3062" t="s">
        <v>682</v>
      </c>
    </row>
    <row r="3063" spans="2:5">
      <c r="B3063" t="s">
        <v>5040</v>
      </c>
      <c r="C3063">
        <v>523260</v>
      </c>
      <c r="D3063" t="s">
        <v>5041</v>
      </c>
      <c r="E3063" t="s">
        <v>763</v>
      </c>
    </row>
    <row r="3064" spans="2:5">
      <c r="B3064" t="s">
        <v>5042</v>
      </c>
      <c r="C3064">
        <v>539273</v>
      </c>
      <c r="D3064" t="s">
        <v>568</v>
      </c>
      <c r="E3064" t="s">
        <v>1057</v>
      </c>
    </row>
    <row r="3065" spans="2:5">
      <c r="B3065" t="s">
        <v>5043</v>
      </c>
      <c r="C3065">
        <v>524136</v>
      </c>
      <c r="D3065" t="s">
        <v>568</v>
      </c>
      <c r="E3065" t="s">
        <v>2387</v>
      </c>
    </row>
    <row r="3066" spans="2:5">
      <c r="B3066" t="s">
        <v>5044</v>
      </c>
      <c r="C3066">
        <v>531352</v>
      </c>
      <c r="D3066" t="s">
        <v>568</v>
      </c>
      <c r="E3066" t="s">
        <v>583</v>
      </c>
    </row>
    <row r="3067" spans="2:5">
      <c r="B3067" t="s">
        <v>5045</v>
      </c>
      <c r="C3067">
        <v>503031</v>
      </c>
      <c r="D3067" t="s">
        <v>5046</v>
      </c>
      <c r="E3067" t="s">
        <v>654</v>
      </c>
    </row>
    <row r="3068" spans="2:5">
      <c r="B3068" t="s">
        <v>5047</v>
      </c>
      <c r="C3068">
        <v>539333</v>
      </c>
      <c r="D3068" t="s">
        <v>5048</v>
      </c>
      <c r="E3068" t="s">
        <v>654</v>
      </c>
    </row>
    <row r="3069" spans="2:5">
      <c r="B3069" t="s">
        <v>5049</v>
      </c>
      <c r="C3069">
        <v>513228</v>
      </c>
      <c r="D3069" t="s">
        <v>5050</v>
      </c>
      <c r="E3069" t="s">
        <v>600</v>
      </c>
    </row>
    <row r="3070" spans="2:5">
      <c r="B3070" t="s">
        <v>5051</v>
      </c>
      <c r="C3070" t="s">
        <v>568</v>
      </c>
      <c r="D3070" t="s">
        <v>5052</v>
      </c>
      <c r="E3070" t="s">
        <v>579</v>
      </c>
    </row>
    <row r="3071" spans="2:5">
      <c r="B3071" t="s">
        <v>5053</v>
      </c>
      <c r="C3071">
        <v>500329</v>
      </c>
      <c r="D3071" t="s">
        <v>568</v>
      </c>
      <c r="E3071" t="s">
        <v>571</v>
      </c>
    </row>
    <row r="3072" spans="2:5">
      <c r="B3072" t="s">
        <v>5054</v>
      </c>
      <c r="C3072">
        <v>524210</v>
      </c>
      <c r="D3072" t="s">
        <v>568</v>
      </c>
      <c r="E3072" t="s">
        <v>616</v>
      </c>
    </row>
    <row r="3073" spans="2:5">
      <c r="B3073" t="s">
        <v>5055</v>
      </c>
      <c r="C3073">
        <v>524210</v>
      </c>
      <c r="D3073" t="s">
        <v>568</v>
      </c>
      <c r="E3073" t="s">
        <v>616</v>
      </c>
    </row>
    <row r="3074" spans="2:5">
      <c r="B3074" t="s">
        <v>5056</v>
      </c>
      <c r="C3074">
        <v>501144</v>
      </c>
      <c r="D3074" t="s">
        <v>568</v>
      </c>
      <c r="E3074" t="s">
        <v>989</v>
      </c>
    </row>
    <row r="3075" spans="2:5">
      <c r="B3075" t="s">
        <v>5057</v>
      </c>
      <c r="C3075" t="s">
        <v>568</v>
      </c>
      <c r="D3075" t="s">
        <v>5058</v>
      </c>
      <c r="E3075" t="s">
        <v>579</v>
      </c>
    </row>
    <row r="3076" spans="2:5">
      <c r="B3076" t="s">
        <v>5059</v>
      </c>
      <c r="C3076">
        <v>521062</v>
      </c>
      <c r="D3076" t="s">
        <v>568</v>
      </c>
      <c r="E3076" t="s">
        <v>1307</v>
      </c>
    </row>
    <row r="3077" spans="2:5">
      <c r="B3077" t="s">
        <v>5060</v>
      </c>
      <c r="C3077">
        <v>526435</v>
      </c>
      <c r="D3077" t="s">
        <v>568</v>
      </c>
      <c r="E3077" t="s">
        <v>562</v>
      </c>
    </row>
    <row r="3078" spans="2:5">
      <c r="B3078" t="s">
        <v>5061</v>
      </c>
      <c r="C3078">
        <v>504132</v>
      </c>
      <c r="D3078" t="s">
        <v>568</v>
      </c>
      <c r="E3078" t="s">
        <v>753</v>
      </c>
    </row>
    <row r="3079" spans="2:5">
      <c r="B3079" t="s">
        <v>5062</v>
      </c>
      <c r="C3079">
        <v>533179</v>
      </c>
      <c r="D3079" t="s">
        <v>5063</v>
      </c>
      <c r="E3079" t="s">
        <v>554</v>
      </c>
    </row>
    <row r="3080" spans="2:5">
      <c r="B3080" t="s">
        <v>5064</v>
      </c>
      <c r="C3080">
        <v>517172</v>
      </c>
      <c r="D3080" t="s">
        <v>568</v>
      </c>
      <c r="E3080" t="s">
        <v>1110</v>
      </c>
    </row>
    <row r="3081" spans="2:5">
      <c r="B3081" t="s">
        <v>5065</v>
      </c>
      <c r="C3081">
        <v>530381</v>
      </c>
      <c r="D3081" t="s">
        <v>5066</v>
      </c>
      <c r="E3081" t="s">
        <v>966</v>
      </c>
    </row>
    <row r="3082" spans="2:5">
      <c r="B3082" t="s">
        <v>5067</v>
      </c>
      <c r="C3082">
        <v>532522</v>
      </c>
      <c r="D3082" t="s">
        <v>5068</v>
      </c>
      <c r="E3082" t="s">
        <v>778</v>
      </c>
    </row>
    <row r="3083" spans="2:5">
      <c r="B3083" t="s">
        <v>5069</v>
      </c>
      <c r="C3083">
        <v>500680</v>
      </c>
      <c r="D3083" t="s">
        <v>5070</v>
      </c>
      <c r="E3083" t="s">
        <v>606</v>
      </c>
    </row>
    <row r="3084" spans="2:5">
      <c r="B3084" t="s">
        <v>5071</v>
      </c>
      <c r="C3084">
        <v>531769</v>
      </c>
      <c r="D3084" t="s">
        <v>568</v>
      </c>
      <c r="E3084" t="s">
        <v>661</v>
      </c>
    </row>
    <row r="3085" spans="2:5">
      <c r="B3085" t="s">
        <v>5072</v>
      </c>
      <c r="C3085">
        <v>533581</v>
      </c>
      <c r="D3085" t="s">
        <v>5073</v>
      </c>
      <c r="E3085" t="s">
        <v>937</v>
      </c>
    </row>
    <row r="3086" spans="2:5">
      <c r="B3086" t="s">
        <v>5074</v>
      </c>
      <c r="C3086">
        <v>526747</v>
      </c>
      <c r="D3086" t="s">
        <v>568</v>
      </c>
      <c r="E3086" t="s">
        <v>873</v>
      </c>
    </row>
    <row r="3087" spans="2:5">
      <c r="B3087" t="s">
        <v>5075</v>
      </c>
      <c r="C3087">
        <v>531281</v>
      </c>
      <c r="D3087" t="s">
        <v>568</v>
      </c>
      <c r="E3087" t="s">
        <v>1096</v>
      </c>
    </row>
    <row r="3088" spans="2:5">
      <c r="B3088" t="s">
        <v>5076</v>
      </c>
      <c r="C3088">
        <v>500143</v>
      </c>
      <c r="D3088" t="s">
        <v>568</v>
      </c>
      <c r="E3088" t="s">
        <v>590</v>
      </c>
    </row>
    <row r="3089" spans="2:5">
      <c r="B3089" t="s">
        <v>5077</v>
      </c>
      <c r="C3089">
        <v>512026</v>
      </c>
      <c r="D3089" t="s">
        <v>568</v>
      </c>
      <c r="E3089" t="s">
        <v>590</v>
      </c>
    </row>
    <row r="3090" spans="2:5">
      <c r="B3090" t="s">
        <v>5078</v>
      </c>
      <c r="C3090">
        <v>523620</v>
      </c>
      <c r="D3090" t="s">
        <v>568</v>
      </c>
      <c r="E3090" t="s">
        <v>606</v>
      </c>
    </row>
    <row r="3091" spans="2:5">
      <c r="B3091" t="s">
        <v>5079</v>
      </c>
      <c r="C3091">
        <v>506590</v>
      </c>
      <c r="D3091" t="s">
        <v>5080</v>
      </c>
      <c r="E3091" t="s">
        <v>5081</v>
      </c>
    </row>
    <row r="3092" spans="2:5">
      <c r="B3092" t="s">
        <v>5082</v>
      </c>
      <c r="C3092">
        <v>526481</v>
      </c>
      <c r="D3092" t="s">
        <v>568</v>
      </c>
      <c r="E3092" t="s">
        <v>682</v>
      </c>
    </row>
    <row r="3093" spans="2:5">
      <c r="B3093" t="s">
        <v>5083</v>
      </c>
      <c r="C3093">
        <v>537839</v>
      </c>
      <c r="D3093" t="s">
        <v>568</v>
      </c>
      <c r="E3093" t="s">
        <v>769</v>
      </c>
    </row>
    <row r="3094" spans="2:5">
      <c r="B3094" t="s">
        <v>5084</v>
      </c>
      <c r="C3094">
        <v>509084</v>
      </c>
      <c r="D3094" t="s">
        <v>568</v>
      </c>
      <c r="E3094" t="s">
        <v>989</v>
      </c>
    </row>
    <row r="3095" spans="2:5">
      <c r="B3095" t="s">
        <v>5085</v>
      </c>
      <c r="C3095">
        <v>526588</v>
      </c>
      <c r="D3095" t="s">
        <v>568</v>
      </c>
      <c r="E3095" t="s">
        <v>1807</v>
      </c>
    </row>
    <row r="3096" spans="2:5">
      <c r="B3096" t="s">
        <v>5086</v>
      </c>
      <c r="C3096">
        <v>526588</v>
      </c>
      <c r="D3096" t="s">
        <v>568</v>
      </c>
      <c r="E3096" t="s">
        <v>1807</v>
      </c>
    </row>
    <row r="3097" spans="2:5">
      <c r="B3097" t="s">
        <v>5087</v>
      </c>
      <c r="C3097">
        <v>524808</v>
      </c>
      <c r="D3097" t="s">
        <v>568</v>
      </c>
      <c r="E3097" t="s">
        <v>712</v>
      </c>
    </row>
    <row r="3098" spans="2:5">
      <c r="B3098" t="s">
        <v>5088</v>
      </c>
      <c r="C3098">
        <v>524808</v>
      </c>
      <c r="D3098" t="s">
        <v>568</v>
      </c>
      <c r="E3098" t="s">
        <v>712</v>
      </c>
    </row>
    <row r="3099" spans="2:5">
      <c r="B3099" t="s">
        <v>5089</v>
      </c>
      <c r="C3099">
        <v>523642</v>
      </c>
      <c r="D3099" t="s">
        <v>5090</v>
      </c>
      <c r="E3099" t="s">
        <v>712</v>
      </c>
    </row>
    <row r="3100" spans="2:5">
      <c r="B3100" t="s">
        <v>5091</v>
      </c>
      <c r="C3100">
        <v>530305</v>
      </c>
      <c r="D3100" t="s">
        <v>568</v>
      </c>
      <c r="E3100" t="s">
        <v>1267</v>
      </c>
    </row>
    <row r="3101" spans="2:5">
      <c r="B3101" t="s">
        <v>5092</v>
      </c>
      <c r="C3101">
        <v>507498</v>
      </c>
      <c r="D3101" t="s">
        <v>568</v>
      </c>
      <c r="E3101" t="s">
        <v>1267</v>
      </c>
    </row>
    <row r="3102" spans="2:5">
      <c r="B3102" t="s">
        <v>5093</v>
      </c>
      <c r="C3102">
        <v>532355</v>
      </c>
      <c r="D3102" t="s">
        <v>568</v>
      </c>
      <c r="E3102" t="s">
        <v>571</v>
      </c>
    </row>
    <row r="3103" spans="2:5">
      <c r="B3103" t="s">
        <v>5094</v>
      </c>
      <c r="C3103">
        <v>500331</v>
      </c>
      <c r="D3103" t="s">
        <v>5095</v>
      </c>
      <c r="E3103" t="s">
        <v>728</v>
      </c>
    </row>
    <row r="3104" spans="2:5">
      <c r="B3104" t="s">
        <v>5096</v>
      </c>
      <c r="C3104">
        <v>500327</v>
      </c>
      <c r="D3104" t="s">
        <v>5097</v>
      </c>
      <c r="E3104" t="s">
        <v>688</v>
      </c>
    </row>
    <row r="3105" spans="2:5">
      <c r="B3105" t="s">
        <v>5098</v>
      </c>
      <c r="C3105">
        <v>539883</v>
      </c>
      <c r="D3105" t="s">
        <v>5099</v>
      </c>
      <c r="E3105" t="s">
        <v>734</v>
      </c>
    </row>
    <row r="3106" spans="2:5">
      <c r="B3106" t="s">
        <v>5100</v>
      </c>
      <c r="C3106">
        <v>519439</v>
      </c>
      <c r="D3106" t="s">
        <v>568</v>
      </c>
      <c r="E3106" t="s">
        <v>817</v>
      </c>
    </row>
    <row r="3107" spans="2:5">
      <c r="B3107" t="s">
        <v>5101</v>
      </c>
      <c r="C3107">
        <v>531879</v>
      </c>
      <c r="D3107" t="s">
        <v>5102</v>
      </c>
      <c r="E3107" t="s">
        <v>1200</v>
      </c>
    </row>
    <row r="3108" spans="2:5">
      <c r="B3108" t="s">
        <v>5103</v>
      </c>
      <c r="C3108">
        <v>514300</v>
      </c>
      <c r="D3108" t="s">
        <v>5104</v>
      </c>
      <c r="E3108" t="s">
        <v>583</v>
      </c>
    </row>
    <row r="3109" spans="2:5">
      <c r="B3109" t="s">
        <v>5105</v>
      </c>
      <c r="C3109">
        <v>507864</v>
      </c>
      <c r="D3109" t="s">
        <v>568</v>
      </c>
      <c r="E3109" t="s">
        <v>551</v>
      </c>
    </row>
    <row r="3110" spans="2:5">
      <c r="B3110" t="s">
        <v>5106</v>
      </c>
      <c r="C3110">
        <v>500302</v>
      </c>
      <c r="D3110" t="s">
        <v>5107</v>
      </c>
      <c r="E3110" t="s">
        <v>606</v>
      </c>
    </row>
    <row r="3111" spans="2:5">
      <c r="B3111" t="s">
        <v>5108</v>
      </c>
      <c r="C3111">
        <v>532979</v>
      </c>
      <c r="D3111" t="s">
        <v>5109</v>
      </c>
      <c r="E3111" t="s">
        <v>606</v>
      </c>
    </row>
    <row r="3112" spans="2:5">
      <c r="B3112" t="s">
        <v>5110</v>
      </c>
      <c r="C3112">
        <v>530683</v>
      </c>
      <c r="D3112" t="s">
        <v>568</v>
      </c>
      <c r="E3112" t="s">
        <v>763</v>
      </c>
    </row>
    <row r="3113" spans="2:5">
      <c r="B3113" t="s">
        <v>5111</v>
      </c>
      <c r="C3113">
        <v>513519</v>
      </c>
      <c r="D3113" t="s">
        <v>5112</v>
      </c>
      <c r="E3113" t="s">
        <v>866</v>
      </c>
    </row>
    <row r="3114" spans="2:5">
      <c r="B3114" t="s">
        <v>5113</v>
      </c>
      <c r="C3114">
        <v>500333</v>
      </c>
      <c r="D3114" t="s">
        <v>568</v>
      </c>
      <c r="E3114" t="s">
        <v>1048</v>
      </c>
    </row>
    <row r="3115" spans="2:5">
      <c r="B3115" t="s">
        <v>5114</v>
      </c>
      <c r="C3115">
        <v>523105</v>
      </c>
      <c r="D3115" t="s">
        <v>568</v>
      </c>
      <c r="E3115" t="s">
        <v>763</v>
      </c>
    </row>
    <row r="3116" spans="2:5">
      <c r="B3116" t="s">
        <v>5115</v>
      </c>
      <c r="C3116">
        <v>523648</v>
      </c>
      <c r="D3116" t="s">
        <v>5116</v>
      </c>
      <c r="E3116" t="s">
        <v>728</v>
      </c>
    </row>
    <row r="3117" spans="2:5">
      <c r="B3117" t="s">
        <v>5117</v>
      </c>
      <c r="C3117">
        <v>523648</v>
      </c>
      <c r="D3117" t="s">
        <v>5116</v>
      </c>
      <c r="E3117" t="s">
        <v>728</v>
      </c>
    </row>
    <row r="3118" spans="2:5">
      <c r="B3118" t="s">
        <v>5118</v>
      </c>
      <c r="C3118">
        <v>534060</v>
      </c>
      <c r="D3118" t="s">
        <v>568</v>
      </c>
      <c r="E3118" t="s">
        <v>585</v>
      </c>
    </row>
    <row r="3119" spans="2:5">
      <c r="B3119" t="s">
        <v>5119</v>
      </c>
      <c r="C3119">
        <v>532366</v>
      </c>
      <c r="D3119" t="s">
        <v>5120</v>
      </c>
      <c r="E3119" t="s">
        <v>585</v>
      </c>
    </row>
    <row r="3120" spans="2:5">
      <c r="B3120" t="s">
        <v>5121</v>
      </c>
      <c r="C3120">
        <v>540173</v>
      </c>
      <c r="D3120" t="s">
        <v>5122</v>
      </c>
      <c r="E3120" t="s">
        <v>626</v>
      </c>
    </row>
    <row r="3121" spans="2:5">
      <c r="B3121" t="s">
        <v>5123</v>
      </c>
      <c r="C3121">
        <v>539150</v>
      </c>
      <c r="D3121" t="s">
        <v>5124</v>
      </c>
      <c r="E3121" t="s">
        <v>1163</v>
      </c>
    </row>
    <row r="3122" spans="2:5">
      <c r="B3122" t="s">
        <v>5125</v>
      </c>
      <c r="C3122">
        <v>532803</v>
      </c>
      <c r="D3122" t="s">
        <v>5126</v>
      </c>
      <c r="E3122" t="s">
        <v>766</v>
      </c>
    </row>
    <row r="3123" spans="2:5">
      <c r="B3123" t="s">
        <v>5127</v>
      </c>
      <c r="C3123">
        <v>539195</v>
      </c>
      <c r="D3123" t="s">
        <v>568</v>
      </c>
      <c r="E3123" t="s">
        <v>616</v>
      </c>
    </row>
    <row r="3124" spans="2:5">
      <c r="B3124" t="s">
        <v>5128</v>
      </c>
      <c r="C3124">
        <v>523628</v>
      </c>
      <c r="D3124" t="s">
        <v>5129</v>
      </c>
      <c r="E3124" t="s">
        <v>654</v>
      </c>
    </row>
    <row r="3125" spans="2:5">
      <c r="B3125" t="s">
        <v>5130</v>
      </c>
      <c r="C3125">
        <v>524570</v>
      </c>
      <c r="D3125" t="s">
        <v>5131</v>
      </c>
      <c r="E3125" t="s">
        <v>728</v>
      </c>
    </row>
    <row r="3126" spans="2:5">
      <c r="B3126" t="s">
        <v>5132</v>
      </c>
      <c r="C3126">
        <v>532486</v>
      </c>
      <c r="D3126" t="s">
        <v>5133</v>
      </c>
      <c r="E3126" t="s">
        <v>1096</v>
      </c>
    </row>
    <row r="3127" spans="2:5">
      <c r="B3127" t="s">
        <v>5134</v>
      </c>
      <c r="C3127">
        <v>526687</v>
      </c>
      <c r="D3127" t="s">
        <v>568</v>
      </c>
      <c r="E3127" t="s">
        <v>769</v>
      </c>
    </row>
    <row r="3128" spans="2:5">
      <c r="B3128" t="s">
        <v>5135</v>
      </c>
      <c r="C3128">
        <v>540717</v>
      </c>
      <c r="D3128" t="s">
        <v>568</v>
      </c>
      <c r="E3128" t="s">
        <v>590</v>
      </c>
    </row>
    <row r="3129" spans="2:5">
      <c r="B3129" t="s">
        <v>5136</v>
      </c>
      <c r="C3129">
        <v>507645</v>
      </c>
      <c r="D3129" t="s">
        <v>568</v>
      </c>
      <c r="E3129" t="s">
        <v>728</v>
      </c>
    </row>
    <row r="3130" spans="2:5">
      <c r="B3130" t="s">
        <v>5137</v>
      </c>
      <c r="C3130">
        <v>531768</v>
      </c>
      <c r="D3130" t="s">
        <v>5138</v>
      </c>
      <c r="E3130" t="s">
        <v>1735</v>
      </c>
    </row>
    <row r="3131" spans="2:5">
      <c r="B3131" t="s">
        <v>5139</v>
      </c>
      <c r="C3131">
        <v>542652</v>
      </c>
      <c r="D3131" t="s">
        <v>5140</v>
      </c>
      <c r="E3131" t="s">
        <v>866</v>
      </c>
    </row>
    <row r="3132" spans="2:5">
      <c r="B3132" t="s">
        <v>5141</v>
      </c>
      <c r="C3132">
        <v>506605</v>
      </c>
      <c r="D3132" t="s">
        <v>568</v>
      </c>
      <c r="E3132" t="s">
        <v>616</v>
      </c>
    </row>
    <row r="3133" spans="2:5">
      <c r="B3133" t="s">
        <v>5142</v>
      </c>
      <c r="C3133">
        <v>531397</v>
      </c>
      <c r="D3133" t="s">
        <v>568</v>
      </c>
      <c r="E3133" t="s">
        <v>763</v>
      </c>
    </row>
    <row r="3134" spans="2:5">
      <c r="B3134" t="s">
        <v>5143</v>
      </c>
      <c r="C3134">
        <v>514486</v>
      </c>
      <c r="D3134" t="s">
        <v>568</v>
      </c>
      <c r="E3134" t="s">
        <v>583</v>
      </c>
    </row>
    <row r="3135" spans="2:5">
      <c r="B3135" t="s">
        <v>5144</v>
      </c>
      <c r="C3135">
        <v>531454</v>
      </c>
      <c r="D3135" t="s">
        <v>568</v>
      </c>
      <c r="E3135" t="s">
        <v>945</v>
      </c>
    </row>
    <row r="3136" spans="2:5">
      <c r="B3136" t="s">
        <v>5145</v>
      </c>
      <c r="C3136">
        <v>531454</v>
      </c>
      <c r="D3136" t="s">
        <v>568</v>
      </c>
      <c r="E3136" t="s">
        <v>945</v>
      </c>
    </row>
    <row r="3137" spans="2:5">
      <c r="B3137" t="s">
        <v>5146</v>
      </c>
      <c r="C3137">
        <v>537573</v>
      </c>
      <c r="D3137" t="s">
        <v>568</v>
      </c>
      <c r="E3137" t="s">
        <v>688</v>
      </c>
    </row>
    <row r="3138" spans="2:5">
      <c r="B3138" t="s">
        <v>5147</v>
      </c>
      <c r="C3138">
        <v>526043</v>
      </c>
      <c r="D3138" t="s">
        <v>568</v>
      </c>
      <c r="E3138" t="s">
        <v>576</v>
      </c>
    </row>
    <row r="3139" spans="2:5">
      <c r="B3139" t="s">
        <v>5148</v>
      </c>
      <c r="C3139">
        <v>524051</v>
      </c>
      <c r="D3139" t="s">
        <v>5149</v>
      </c>
      <c r="E3139" t="s">
        <v>616</v>
      </c>
    </row>
    <row r="3140" spans="2:5">
      <c r="B3140" t="s">
        <v>5150</v>
      </c>
      <c r="C3140">
        <v>539354</v>
      </c>
      <c r="D3140" t="s">
        <v>568</v>
      </c>
      <c r="E3140" t="s">
        <v>763</v>
      </c>
    </row>
    <row r="3141" spans="2:5">
      <c r="B3141" t="s">
        <v>5151</v>
      </c>
      <c r="C3141">
        <v>512481</v>
      </c>
      <c r="D3141" t="s">
        <v>568</v>
      </c>
      <c r="E3141" t="s">
        <v>585</v>
      </c>
    </row>
    <row r="3142" spans="2:5">
      <c r="B3142" t="s">
        <v>5152</v>
      </c>
      <c r="C3142">
        <v>512481</v>
      </c>
      <c r="D3142" t="s">
        <v>568</v>
      </c>
      <c r="E3142" t="s">
        <v>585</v>
      </c>
    </row>
    <row r="3143" spans="2:5">
      <c r="B3143" t="s">
        <v>5153</v>
      </c>
      <c r="C3143">
        <v>532626</v>
      </c>
      <c r="D3143" t="s">
        <v>568</v>
      </c>
      <c r="E3143" t="s">
        <v>2816</v>
      </c>
    </row>
    <row r="3144" spans="2:5">
      <c r="B3144" t="s">
        <v>5154</v>
      </c>
      <c r="C3144">
        <v>532460</v>
      </c>
      <c r="D3144" t="s">
        <v>5155</v>
      </c>
      <c r="E3144" t="s">
        <v>1267</v>
      </c>
    </row>
    <row r="3145" spans="2:5">
      <c r="B3145" t="s">
        <v>5156</v>
      </c>
      <c r="C3145">
        <v>532011</v>
      </c>
      <c r="D3145" t="s">
        <v>568</v>
      </c>
      <c r="E3145" t="s">
        <v>571</v>
      </c>
    </row>
    <row r="3146" spans="2:5">
      <c r="B3146" t="s">
        <v>5157</v>
      </c>
      <c r="C3146">
        <v>540727</v>
      </c>
      <c r="D3146" t="s">
        <v>568</v>
      </c>
      <c r="E3146" t="s">
        <v>1488</v>
      </c>
    </row>
    <row r="3147" spans="2:5">
      <c r="B3147" t="s">
        <v>5158</v>
      </c>
      <c r="C3147">
        <v>519359</v>
      </c>
      <c r="D3147" t="s">
        <v>568</v>
      </c>
      <c r="E3147" t="s">
        <v>817</v>
      </c>
    </row>
    <row r="3148" spans="2:5">
      <c r="B3148" t="s">
        <v>5159</v>
      </c>
      <c r="C3148">
        <v>531870</v>
      </c>
      <c r="D3148" t="s">
        <v>568</v>
      </c>
      <c r="E3148" t="s">
        <v>966</v>
      </c>
    </row>
    <row r="3149" spans="2:5">
      <c r="B3149" t="s">
        <v>5160</v>
      </c>
      <c r="C3149">
        <v>532933</v>
      </c>
      <c r="D3149" t="s">
        <v>568</v>
      </c>
      <c r="E3149" t="s">
        <v>923</v>
      </c>
    </row>
    <row r="3150" spans="2:5">
      <c r="B3150" t="s">
        <v>5161</v>
      </c>
      <c r="C3150" t="s">
        <v>568</v>
      </c>
      <c r="D3150" t="s">
        <v>5162</v>
      </c>
      <c r="E3150" t="s">
        <v>579</v>
      </c>
    </row>
    <row r="3151" spans="2:5">
      <c r="B3151" t="s">
        <v>5163</v>
      </c>
      <c r="C3151">
        <v>532810</v>
      </c>
      <c r="D3151" t="s">
        <v>5164</v>
      </c>
      <c r="E3151" t="s">
        <v>585</v>
      </c>
    </row>
    <row r="3152" spans="2:5">
      <c r="B3152" t="s">
        <v>5165</v>
      </c>
      <c r="C3152">
        <v>532898</v>
      </c>
      <c r="D3152" t="s">
        <v>5166</v>
      </c>
      <c r="E3152" t="s">
        <v>707</v>
      </c>
    </row>
    <row r="3153" spans="2:5">
      <c r="B3153" t="s">
        <v>5167</v>
      </c>
      <c r="C3153">
        <v>532898</v>
      </c>
      <c r="D3153" t="s">
        <v>5166</v>
      </c>
      <c r="E3153" t="s">
        <v>707</v>
      </c>
    </row>
    <row r="3154" spans="2:5">
      <c r="B3154" t="s">
        <v>5168</v>
      </c>
      <c r="C3154">
        <v>539302</v>
      </c>
      <c r="D3154" t="s">
        <v>5169</v>
      </c>
      <c r="E3154" t="s">
        <v>966</v>
      </c>
    </row>
    <row r="3155" spans="2:5">
      <c r="B3155" t="s">
        <v>5170</v>
      </c>
      <c r="C3155" t="s">
        <v>568</v>
      </c>
      <c r="D3155" t="s">
        <v>5171</v>
      </c>
      <c r="E3155" t="s">
        <v>579</v>
      </c>
    </row>
    <row r="3156" spans="2:5">
      <c r="B3156" t="s">
        <v>5172</v>
      </c>
      <c r="C3156">
        <v>538731</v>
      </c>
      <c r="D3156" t="s">
        <v>568</v>
      </c>
      <c r="E3156" t="s">
        <v>746</v>
      </c>
    </row>
    <row r="3157" spans="2:5">
      <c r="B3157" t="s">
        <v>5173</v>
      </c>
      <c r="C3157">
        <v>532934</v>
      </c>
      <c r="D3157" t="s">
        <v>5174</v>
      </c>
      <c r="E3157" t="s">
        <v>923</v>
      </c>
    </row>
    <row r="3158" spans="2:5">
      <c r="B3158" t="s">
        <v>5175</v>
      </c>
      <c r="C3158">
        <v>539351</v>
      </c>
      <c r="D3158" t="s">
        <v>5176</v>
      </c>
      <c r="E3158" t="s">
        <v>628</v>
      </c>
    </row>
    <row r="3159" spans="2:5">
      <c r="B3159" t="s">
        <v>5177</v>
      </c>
      <c r="C3159">
        <v>540027</v>
      </c>
      <c r="D3159" t="s">
        <v>568</v>
      </c>
      <c r="E3159" t="s">
        <v>569</v>
      </c>
    </row>
    <row r="3160" spans="2:5">
      <c r="B3160" t="s">
        <v>5178</v>
      </c>
      <c r="C3160">
        <v>540027</v>
      </c>
      <c r="D3160" t="s">
        <v>568</v>
      </c>
      <c r="E3160" t="s">
        <v>569</v>
      </c>
    </row>
    <row r="3161" spans="2:5">
      <c r="B3161" t="s">
        <v>5179</v>
      </c>
      <c r="C3161">
        <v>531855</v>
      </c>
      <c r="D3161" t="s">
        <v>568</v>
      </c>
      <c r="E3161" t="s">
        <v>600</v>
      </c>
    </row>
    <row r="3162" spans="2:5">
      <c r="B3162" t="s">
        <v>5180</v>
      </c>
      <c r="C3162">
        <v>506042</v>
      </c>
      <c r="D3162" t="s">
        <v>568</v>
      </c>
      <c r="E3162" t="s">
        <v>600</v>
      </c>
    </row>
    <row r="3163" spans="2:5">
      <c r="B3163" t="s">
        <v>5181</v>
      </c>
      <c r="C3163">
        <v>513532</v>
      </c>
      <c r="D3163" t="s">
        <v>568</v>
      </c>
      <c r="E3163" t="s">
        <v>923</v>
      </c>
    </row>
    <row r="3164" spans="2:5">
      <c r="B3164" t="s">
        <v>5182</v>
      </c>
      <c r="C3164">
        <v>530095</v>
      </c>
      <c r="D3164" t="s">
        <v>568</v>
      </c>
      <c r="E3164" t="s">
        <v>600</v>
      </c>
    </row>
    <row r="3165" spans="2:5">
      <c r="B3165" t="s">
        <v>5183</v>
      </c>
      <c r="C3165">
        <v>533178</v>
      </c>
      <c r="D3165" t="s">
        <v>5184</v>
      </c>
      <c r="E3165" t="s">
        <v>583</v>
      </c>
    </row>
    <row r="3166" spans="2:5">
      <c r="B3166" t="s">
        <v>5185</v>
      </c>
      <c r="C3166">
        <v>500192</v>
      </c>
      <c r="D3166" t="s">
        <v>568</v>
      </c>
      <c r="E3166" t="s">
        <v>583</v>
      </c>
    </row>
    <row r="3167" spans="2:5">
      <c r="B3167" t="s">
        <v>5186</v>
      </c>
      <c r="C3167">
        <v>522205</v>
      </c>
      <c r="D3167" t="s">
        <v>5187</v>
      </c>
      <c r="E3167" t="s">
        <v>966</v>
      </c>
    </row>
    <row r="3168" spans="2:5">
      <c r="B3168" t="s">
        <v>5188</v>
      </c>
      <c r="C3168">
        <v>531746</v>
      </c>
      <c r="D3168" t="s">
        <v>5189</v>
      </c>
      <c r="E3168" t="s">
        <v>654</v>
      </c>
    </row>
    <row r="3169" spans="2:5">
      <c r="B3169" t="s">
        <v>5190</v>
      </c>
      <c r="C3169">
        <v>533605</v>
      </c>
      <c r="D3169" t="s">
        <v>5191</v>
      </c>
      <c r="E3169" t="s">
        <v>966</v>
      </c>
    </row>
    <row r="3170" spans="2:5">
      <c r="B3170" t="s">
        <v>5192</v>
      </c>
      <c r="C3170">
        <v>506022</v>
      </c>
      <c r="D3170" t="s">
        <v>5193</v>
      </c>
      <c r="E3170" t="s">
        <v>600</v>
      </c>
    </row>
    <row r="3171" spans="2:5">
      <c r="B3171" t="s">
        <v>5194</v>
      </c>
      <c r="C3171">
        <v>542684</v>
      </c>
      <c r="D3171" t="s">
        <v>5195</v>
      </c>
      <c r="E3171" t="s">
        <v>688</v>
      </c>
    </row>
    <row r="3172" spans="2:5">
      <c r="B3172" t="s">
        <v>5196</v>
      </c>
      <c r="C3172">
        <v>533239</v>
      </c>
      <c r="D3172" t="s">
        <v>5197</v>
      </c>
      <c r="E3172" t="s">
        <v>966</v>
      </c>
    </row>
    <row r="3173" spans="2:5">
      <c r="B3173" t="s">
        <v>5198</v>
      </c>
      <c r="C3173">
        <v>531437</v>
      </c>
      <c r="D3173" t="s">
        <v>568</v>
      </c>
      <c r="E3173" t="s">
        <v>583</v>
      </c>
    </row>
    <row r="3174" spans="2:5">
      <c r="B3174" t="s">
        <v>5199</v>
      </c>
      <c r="C3174">
        <v>531172</v>
      </c>
      <c r="D3174" t="s">
        <v>568</v>
      </c>
      <c r="E3174" t="s">
        <v>583</v>
      </c>
    </row>
    <row r="3175" spans="2:5">
      <c r="B3175" t="s">
        <v>5200</v>
      </c>
      <c r="C3175">
        <v>519014</v>
      </c>
      <c r="D3175" t="s">
        <v>568</v>
      </c>
      <c r="E3175" t="s">
        <v>583</v>
      </c>
    </row>
    <row r="3176" spans="2:5">
      <c r="B3176" t="s">
        <v>5201</v>
      </c>
      <c r="C3176">
        <v>519014</v>
      </c>
      <c r="D3176" t="s">
        <v>568</v>
      </c>
      <c r="E3176" t="s">
        <v>583</v>
      </c>
    </row>
    <row r="3177" spans="2:5">
      <c r="B3177" t="s">
        <v>5202</v>
      </c>
      <c r="C3177">
        <v>540724</v>
      </c>
      <c r="D3177" t="s">
        <v>5203</v>
      </c>
      <c r="E3177" t="s">
        <v>628</v>
      </c>
    </row>
    <row r="3178" spans="2:5">
      <c r="B3178" t="s">
        <v>5204</v>
      </c>
      <c r="C3178">
        <v>526490</v>
      </c>
      <c r="D3178" t="s">
        <v>568</v>
      </c>
      <c r="E3178" t="s">
        <v>1063</v>
      </c>
    </row>
    <row r="3179" spans="2:5">
      <c r="B3179" t="s">
        <v>5205</v>
      </c>
      <c r="C3179">
        <v>531257</v>
      </c>
      <c r="D3179" t="s">
        <v>568</v>
      </c>
      <c r="E3179" t="s">
        <v>728</v>
      </c>
    </row>
    <row r="3180" spans="2:5">
      <c r="B3180" t="s">
        <v>5206</v>
      </c>
      <c r="C3180">
        <v>540901</v>
      </c>
      <c r="D3180" t="s">
        <v>5207</v>
      </c>
      <c r="E3180" t="s">
        <v>569</v>
      </c>
    </row>
    <row r="3181" spans="2:5">
      <c r="B3181" t="s">
        <v>5208</v>
      </c>
      <c r="C3181">
        <v>506107</v>
      </c>
      <c r="D3181" t="s">
        <v>568</v>
      </c>
      <c r="E3181" t="s">
        <v>989</v>
      </c>
    </row>
    <row r="3182" spans="2:5">
      <c r="B3182" t="s">
        <v>5209</v>
      </c>
      <c r="C3182">
        <v>539636</v>
      </c>
      <c r="D3182" t="s">
        <v>5210</v>
      </c>
      <c r="E3182" t="s">
        <v>923</v>
      </c>
    </row>
    <row r="3183" spans="2:5">
      <c r="B3183" t="s">
        <v>5211</v>
      </c>
      <c r="C3183">
        <v>523874</v>
      </c>
      <c r="D3183" t="s">
        <v>568</v>
      </c>
      <c r="E3183" t="s">
        <v>590</v>
      </c>
    </row>
    <row r="3184" spans="2:5">
      <c r="B3184" t="s">
        <v>5212</v>
      </c>
      <c r="C3184">
        <v>517258</v>
      </c>
      <c r="D3184" t="s">
        <v>568</v>
      </c>
      <c r="E3184" t="s">
        <v>1110</v>
      </c>
    </row>
    <row r="3185" spans="2:5">
      <c r="B3185" t="s">
        <v>5213</v>
      </c>
      <c r="C3185">
        <v>523539</v>
      </c>
      <c r="D3185" t="s">
        <v>5214</v>
      </c>
      <c r="E3185" t="s">
        <v>1488</v>
      </c>
    </row>
    <row r="3186" spans="2:5">
      <c r="B3186" t="s">
        <v>5215</v>
      </c>
      <c r="C3186">
        <v>523539</v>
      </c>
      <c r="D3186" t="s">
        <v>5214</v>
      </c>
      <c r="E3186" t="s">
        <v>1488</v>
      </c>
    </row>
    <row r="3187" spans="2:5">
      <c r="B3187" t="s">
        <v>5216</v>
      </c>
      <c r="C3187" t="s">
        <v>568</v>
      </c>
      <c r="D3187" t="s">
        <v>5217</v>
      </c>
      <c r="E3187" t="s">
        <v>659</v>
      </c>
    </row>
    <row r="3188" spans="2:5">
      <c r="B3188" t="s">
        <v>5218</v>
      </c>
      <c r="C3188">
        <v>530669</v>
      </c>
      <c r="D3188" t="s">
        <v>568</v>
      </c>
      <c r="E3188" t="s">
        <v>551</v>
      </c>
    </row>
    <row r="3189" spans="2:5">
      <c r="B3189" t="s">
        <v>5219</v>
      </c>
      <c r="C3189">
        <v>530331</v>
      </c>
      <c r="D3189" t="s">
        <v>568</v>
      </c>
      <c r="E3189" t="s">
        <v>583</v>
      </c>
    </row>
    <row r="3190" spans="2:5">
      <c r="B3190" t="s">
        <v>5220</v>
      </c>
      <c r="C3190">
        <v>780007</v>
      </c>
      <c r="D3190" t="s">
        <v>568</v>
      </c>
      <c r="E3190" t="s">
        <v>659</v>
      </c>
    </row>
    <row r="3191" spans="2:5">
      <c r="B3191" t="s">
        <v>5221</v>
      </c>
      <c r="C3191">
        <v>526247</v>
      </c>
      <c r="D3191" t="s">
        <v>5222</v>
      </c>
      <c r="E3191" t="s">
        <v>728</v>
      </c>
    </row>
    <row r="3192" spans="2:5">
      <c r="B3192" t="s">
        <v>5223</v>
      </c>
      <c r="C3192">
        <v>500540</v>
      </c>
      <c r="D3192" t="s">
        <v>5224</v>
      </c>
      <c r="E3192" t="s">
        <v>576</v>
      </c>
    </row>
    <row r="3193" spans="2:5">
      <c r="B3193" t="s">
        <v>5225</v>
      </c>
      <c r="C3193">
        <v>513291</v>
      </c>
      <c r="D3193" t="s">
        <v>568</v>
      </c>
      <c r="E3193" t="s">
        <v>891</v>
      </c>
    </row>
    <row r="3194" spans="2:5">
      <c r="B3194" t="s">
        <v>5226</v>
      </c>
      <c r="C3194">
        <v>514354</v>
      </c>
      <c r="D3194" t="s">
        <v>5227</v>
      </c>
      <c r="E3194" t="s">
        <v>616</v>
      </c>
    </row>
    <row r="3195" spans="2:5">
      <c r="B3195" t="s">
        <v>5228</v>
      </c>
      <c r="C3195">
        <v>509835</v>
      </c>
      <c r="D3195" t="s">
        <v>568</v>
      </c>
      <c r="E3195" t="s">
        <v>583</v>
      </c>
    </row>
    <row r="3196" spans="2:5">
      <c r="B3196" t="s">
        <v>5229</v>
      </c>
      <c r="C3196">
        <v>531802</v>
      </c>
      <c r="D3196" t="s">
        <v>568</v>
      </c>
      <c r="E3196" t="s">
        <v>654</v>
      </c>
    </row>
    <row r="3197" spans="2:5">
      <c r="B3197" t="s">
        <v>5230</v>
      </c>
      <c r="C3197">
        <v>509077</v>
      </c>
      <c r="D3197" t="s">
        <v>5231</v>
      </c>
      <c r="E3197" t="s">
        <v>2171</v>
      </c>
    </row>
    <row r="3198" spans="2:5">
      <c r="B3198" t="s">
        <v>5232</v>
      </c>
      <c r="C3198">
        <v>533274</v>
      </c>
      <c r="D3198" t="s">
        <v>5233</v>
      </c>
      <c r="E3198" t="s">
        <v>654</v>
      </c>
    </row>
    <row r="3199" spans="2:5">
      <c r="B3199" t="s">
        <v>5234</v>
      </c>
      <c r="C3199">
        <v>540293</v>
      </c>
      <c r="D3199" t="s">
        <v>5235</v>
      </c>
      <c r="E3199" t="s">
        <v>923</v>
      </c>
    </row>
    <row r="3200" spans="2:5">
      <c r="B3200" t="s">
        <v>5236</v>
      </c>
      <c r="C3200">
        <v>519262</v>
      </c>
      <c r="D3200" t="s">
        <v>568</v>
      </c>
      <c r="E3200" t="s">
        <v>766</v>
      </c>
    </row>
    <row r="3201" spans="2:5">
      <c r="B3201" t="s">
        <v>5237</v>
      </c>
      <c r="C3201">
        <v>531246</v>
      </c>
      <c r="D3201" t="s">
        <v>568</v>
      </c>
      <c r="E3201" t="s">
        <v>817</v>
      </c>
    </row>
    <row r="3202" spans="2:5">
      <c r="B3202" t="s">
        <v>5238</v>
      </c>
      <c r="C3202">
        <v>530589</v>
      </c>
      <c r="D3202" t="s">
        <v>568</v>
      </c>
      <c r="E3202" t="s">
        <v>688</v>
      </c>
    </row>
    <row r="3203" spans="2:5">
      <c r="B3203" t="s">
        <v>5239</v>
      </c>
      <c r="C3203">
        <v>535514</v>
      </c>
      <c r="D3203" t="s">
        <v>568</v>
      </c>
      <c r="E3203" t="s">
        <v>585</v>
      </c>
    </row>
    <row r="3204" spans="2:5">
      <c r="B3204" t="s">
        <v>5240</v>
      </c>
      <c r="C3204">
        <v>540404</v>
      </c>
      <c r="D3204" t="s">
        <v>568</v>
      </c>
      <c r="E3204" t="s">
        <v>766</v>
      </c>
    </row>
    <row r="3205" spans="2:5">
      <c r="B3205" t="s">
        <v>5241</v>
      </c>
      <c r="C3205">
        <v>532748</v>
      </c>
      <c r="D3205" t="s">
        <v>5242</v>
      </c>
      <c r="E3205" t="s">
        <v>571</v>
      </c>
    </row>
    <row r="3206" spans="2:5">
      <c r="B3206" t="s">
        <v>5243</v>
      </c>
      <c r="C3206">
        <v>519299</v>
      </c>
      <c r="D3206" t="s">
        <v>568</v>
      </c>
      <c r="E3206" t="s">
        <v>817</v>
      </c>
    </row>
    <row r="3207" spans="2:5">
      <c r="B3207" t="s">
        <v>5244</v>
      </c>
      <c r="C3207">
        <v>530695</v>
      </c>
      <c r="D3207" t="s">
        <v>568</v>
      </c>
      <c r="E3207" t="s">
        <v>654</v>
      </c>
    </row>
    <row r="3208" spans="2:5">
      <c r="B3208" t="s">
        <v>5245</v>
      </c>
      <c r="C3208">
        <v>500337</v>
      </c>
      <c r="D3208" t="s">
        <v>5246</v>
      </c>
      <c r="E3208" t="s">
        <v>551</v>
      </c>
    </row>
    <row r="3209" spans="2:5">
      <c r="B3209" t="s">
        <v>5247</v>
      </c>
      <c r="C3209">
        <v>521149</v>
      </c>
      <c r="D3209" t="s">
        <v>568</v>
      </c>
      <c r="E3209" t="s">
        <v>654</v>
      </c>
    </row>
    <row r="3210" spans="2:5">
      <c r="B3210" t="s">
        <v>5248</v>
      </c>
      <c r="C3210">
        <v>521149</v>
      </c>
      <c r="D3210" t="s">
        <v>568</v>
      </c>
      <c r="E3210" t="s">
        <v>654</v>
      </c>
    </row>
    <row r="3211" spans="2:5">
      <c r="B3211" t="s">
        <v>5249</v>
      </c>
      <c r="C3211">
        <v>531735</v>
      </c>
      <c r="D3211" t="s">
        <v>568</v>
      </c>
      <c r="E3211" t="s">
        <v>585</v>
      </c>
    </row>
    <row r="3212" spans="2:5">
      <c r="B3212" t="s">
        <v>5250</v>
      </c>
      <c r="C3212">
        <v>500338</v>
      </c>
      <c r="D3212" t="s">
        <v>5251</v>
      </c>
      <c r="E3212" t="s">
        <v>581</v>
      </c>
    </row>
    <row r="3213" spans="2:5">
      <c r="B3213" t="s">
        <v>5252</v>
      </c>
      <c r="C3213">
        <v>512217</v>
      </c>
      <c r="D3213" t="s">
        <v>568</v>
      </c>
      <c r="E3213" t="s">
        <v>585</v>
      </c>
    </row>
    <row r="3214" spans="2:5">
      <c r="B3214" t="s">
        <v>5253</v>
      </c>
      <c r="C3214">
        <v>531688</v>
      </c>
      <c r="D3214" t="s">
        <v>568</v>
      </c>
      <c r="E3214" t="s">
        <v>661</v>
      </c>
    </row>
    <row r="3215" spans="2:5">
      <c r="B3215" t="s">
        <v>5254</v>
      </c>
      <c r="C3215">
        <v>531688</v>
      </c>
      <c r="D3215" t="s">
        <v>568</v>
      </c>
      <c r="E3215" t="s">
        <v>661</v>
      </c>
    </row>
    <row r="3216" spans="2:5">
      <c r="B3216" t="s">
        <v>5255</v>
      </c>
      <c r="C3216" t="s">
        <v>568</v>
      </c>
      <c r="D3216" t="s">
        <v>5256</v>
      </c>
      <c r="E3216" t="s">
        <v>579</v>
      </c>
    </row>
    <row r="3217" spans="2:5">
      <c r="B3217" t="s">
        <v>5257</v>
      </c>
      <c r="C3217">
        <v>539359</v>
      </c>
      <c r="D3217" t="s">
        <v>568</v>
      </c>
      <c r="E3217" t="s">
        <v>1488</v>
      </c>
    </row>
    <row r="3218" spans="2:5">
      <c r="B3218" t="s">
        <v>5258</v>
      </c>
      <c r="C3218">
        <v>532387</v>
      </c>
      <c r="D3218" t="s">
        <v>5259</v>
      </c>
      <c r="E3218" t="s">
        <v>571</v>
      </c>
    </row>
    <row r="3219" spans="2:5">
      <c r="B3219" t="s">
        <v>5260</v>
      </c>
      <c r="C3219">
        <v>524580</v>
      </c>
      <c r="D3219" t="s">
        <v>568</v>
      </c>
      <c r="E3219" t="s">
        <v>590</v>
      </c>
    </row>
    <row r="3220" spans="2:5">
      <c r="B3220" t="s">
        <v>5261</v>
      </c>
      <c r="C3220">
        <v>511557</v>
      </c>
      <c r="D3220" t="s">
        <v>568</v>
      </c>
      <c r="E3220" t="s">
        <v>989</v>
      </c>
    </row>
    <row r="3221" spans="2:5">
      <c r="B3221" t="s">
        <v>5262</v>
      </c>
      <c r="C3221">
        <v>512105</v>
      </c>
      <c r="D3221" t="s">
        <v>568</v>
      </c>
      <c r="E3221" t="s">
        <v>989</v>
      </c>
    </row>
    <row r="3222" spans="2:5">
      <c r="B3222" t="s">
        <v>5263</v>
      </c>
      <c r="C3222">
        <v>526009</v>
      </c>
      <c r="D3222" t="s">
        <v>568</v>
      </c>
      <c r="E3222" t="s">
        <v>590</v>
      </c>
    </row>
    <row r="3223" spans="2:5">
      <c r="B3223" t="s">
        <v>5264</v>
      </c>
      <c r="C3223">
        <v>526009</v>
      </c>
      <c r="D3223" t="s">
        <v>568</v>
      </c>
      <c r="E3223" t="s">
        <v>590</v>
      </c>
    </row>
    <row r="3224" spans="2:5">
      <c r="B3224" t="s">
        <v>5265</v>
      </c>
      <c r="C3224" t="s">
        <v>568</v>
      </c>
      <c r="D3224" t="s">
        <v>5266</v>
      </c>
      <c r="E3224" t="s">
        <v>590</v>
      </c>
    </row>
    <row r="3225" spans="2:5">
      <c r="B3225" t="s">
        <v>5267</v>
      </c>
      <c r="C3225">
        <v>500459</v>
      </c>
      <c r="D3225" t="s">
        <v>5268</v>
      </c>
      <c r="E3225" t="s">
        <v>750</v>
      </c>
    </row>
    <row r="3226" spans="2:5">
      <c r="B3226" t="s">
        <v>5269</v>
      </c>
      <c r="C3226">
        <v>531265</v>
      </c>
      <c r="D3226" t="s">
        <v>568</v>
      </c>
      <c r="E3226" t="s">
        <v>648</v>
      </c>
    </row>
    <row r="3227" spans="2:5">
      <c r="B3227" t="s">
        <v>5270</v>
      </c>
      <c r="C3227" t="s">
        <v>568</v>
      </c>
      <c r="D3227" t="s">
        <v>5271</v>
      </c>
      <c r="E3227" t="s">
        <v>579</v>
      </c>
    </row>
    <row r="3228" spans="2:5">
      <c r="B3228" t="s">
        <v>5272</v>
      </c>
      <c r="C3228">
        <v>526494</v>
      </c>
      <c r="D3228" t="s">
        <v>568</v>
      </c>
      <c r="E3228" t="s">
        <v>763</v>
      </c>
    </row>
    <row r="3229" spans="2:5">
      <c r="B3229" t="s">
        <v>5273</v>
      </c>
      <c r="C3229">
        <v>590057</v>
      </c>
      <c r="D3229" t="s">
        <v>5274</v>
      </c>
      <c r="E3229" t="s">
        <v>661</v>
      </c>
    </row>
    <row r="3230" spans="2:5">
      <c r="B3230" t="s">
        <v>5275</v>
      </c>
      <c r="C3230">
        <v>590057</v>
      </c>
      <c r="D3230" t="s">
        <v>5274</v>
      </c>
      <c r="E3230" t="s">
        <v>661</v>
      </c>
    </row>
    <row r="3231" spans="2:5">
      <c r="B3231" t="s">
        <v>5276</v>
      </c>
      <c r="C3231">
        <v>540703</v>
      </c>
      <c r="D3231" t="s">
        <v>568</v>
      </c>
      <c r="E3231" t="s">
        <v>652</v>
      </c>
    </row>
    <row r="3232" spans="2:5">
      <c r="B3232" t="s">
        <v>5277</v>
      </c>
      <c r="C3232">
        <v>532647</v>
      </c>
      <c r="D3232" t="s">
        <v>5278</v>
      </c>
      <c r="E3232" t="s">
        <v>682</v>
      </c>
    </row>
    <row r="3233" spans="2:5">
      <c r="B3233" t="s">
        <v>5279</v>
      </c>
      <c r="C3233">
        <v>532647</v>
      </c>
      <c r="D3233" t="s">
        <v>5278</v>
      </c>
      <c r="E3233" t="s">
        <v>682</v>
      </c>
    </row>
    <row r="3234" spans="2:5">
      <c r="B3234" t="s">
        <v>5280</v>
      </c>
      <c r="C3234">
        <v>534675</v>
      </c>
      <c r="D3234" t="s">
        <v>5281</v>
      </c>
      <c r="E3234" t="s">
        <v>654</v>
      </c>
    </row>
    <row r="3235" spans="2:5">
      <c r="B3235" t="s">
        <v>5282</v>
      </c>
      <c r="C3235">
        <v>505502</v>
      </c>
      <c r="D3235" t="s">
        <v>568</v>
      </c>
      <c r="E3235" t="s">
        <v>551</v>
      </c>
    </row>
    <row r="3236" spans="2:5">
      <c r="B3236" t="s">
        <v>5283</v>
      </c>
      <c r="C3236">
        <v>526801</v>
      </c>
      <c r="D3236" t="s">
        <v>5284</v>
      </c>
      <c r="E3236" t="s">
        <v>966</v>
      </c>
    </row>
    <row r="3237" spans="2:5">
      <c r="B3237" t="s">
        <v>5285</v>
      </c>
      <c r="C3237">
        <v>540544</v>
      </c>
      <c r="D3237" t="s">
        <v>5286</v>
      </c>
      <c r="E3237" t="s">
        <v>966</v>
      </c>
    </row>
    <row r="3238" spans="2:5">
      <c r="B3238" t="s">
        <v>5287</v>
      </c>
      <c r="C3238">
        <v>532524</v>
      </c>
      <c r="D3238" t="s">
        <v>5288</v>
      </c>
      <c r="E3238" t="s">
        <v>707</v>
      </c>
    </row>
    <row r="3239" spans="2:5">
      <c r="B3239" t="s">
        <v>5289</v>
      </c>
      <c r="C3239">
        <v>533344</v>
      </c>
      <c r="D3239" t="s">
        <v>5290</v>
      </c>
      <c r="E3239" t="s">
        <v>585</v>
      </c>
    </row>
    <row r="3240" spans="2:5">
      <c r="B3240" t="s">
        <v>5291</v>
      </c>
      <c r="C3240">
        <v>532524</v>
      </c>
      <c r="D3240" t="s">
        <v>5288</v>
      </c>
      <c r="E3240" t="s">
        <v>707</v>
      </c>
    </row>
    <row r="3241" spans="2:5">
      <c r="B3241" t="s">
        <v>5292</v>
      </c>
      <c r="C3241">
        <v>539006</v>
      </c>
      <c r="D3241" t="s">
        <v>568</v>
      </c>
      <c r="E3241" t="s">
        <v>1488</v>
      </c>
    </row>
    <row r="3242" spans="2:5">
      <c r="B3242" t="s">
        <v>5293</v>
      </c>
      <c r="C3242">
        <v>509220</v>
      </c>
      <c r="D3242" t="s">
        <v>5294</v>
      </c>
      <c r="E3242" t="s">
        <v>590</v>
      </c>
    </row>
    <row r="3243" spans="2:5">
      <c r="B3243" t="s">
        <v>5295</v>
      </c>
      <c r="C3243">
        <v>539785</v>
      </c>
      <c r="D3243" t="s">
        <v>5296</v>
      </c>
      <c r="E3243" t="s">
        <v>562</v>
      </c>
    </row>
    <row r="3244" spans="2:5">
      <c r="B3244" t="s">
        <v>5297</v>
      </c>
      <c r="C3244">
        <v>512591</v>
      </c>
      <c r="D3244" t="s">
        <v>568</v>
      </c>
      <c r="E3244" t="s">
        <v>590</v>
      </c>
    </row>
    <row r="3245" spans="2:5">
      <c r="B3245" t="s">
        <v>5298</v>
      </c>
      <c r="C3245" t="s">
        <v>568</v>
      </c>
      <c r="D3245" t="s">
        <v>5299</v>
      </c>
      <c r="E3245" t="s">
        <v>579</v>
      </c>
    </row>
    <row r="3246" spans="2:5">
      <c r="B3246" t="s">
        <v>5300</v>
      </c>
      <c r="C3246">
        <v>512461</v>
      </c>
      <c r="D3246" t="s">
        <v>568</v>
      </c>
      <c r="E3246" t="s">
        <v>590</v>
      </c>
    </row>
    <row r="3247" spans="2:5">
      <c r="B3247" t="s">
        <v>5301</v>
      </c>
      <c r="C3247">
        <v>512099</v>
      </c>
      <c r="D3247" t="s">
        <v>568</v>
      </c>
      <c r="E3247" t="s">
        <v>682</v>
      </c>
    </row>
    <row r="3248" spans="2:5">
      <c r="B3248" t="s">
        <v>5302</v>
      </c>
      <c r="C3248">
        <v>532693</v>
      </c>
      <c r="D3248" t="s">
        <v>5303</v>
      </c>
      <c r="E3248" t="s">
        <v>966</v>
      </c>
    </row>
    <row r="3249" spans="2:5">
      <c r="B3249" t="s">
        <v>5304</v>
      </c>
      <c r="C3249">
        <v>533295</v>
      </c>
      <c r="D3249" t="s">
        <v>5305</v>
      </c>
      <c r="E3249" t="s">
        <v>886</v>
      </c>
    </row>
    <row r="3250" spans="2:5">
      <c r="B3250" t="s">
        <v>5306</v>
      </c>
      <c r="C3250">
        <v>506852</v>
      </c>
      <c r="D3250" t="s">
        <v>568</v>
      </c>
      <c r="E3250" t="s">
        <v>616</v>
      </c>
    </row>
    <row r="3251" spans="2:5">
      <c r="B3251" t="s">
        <v>5307</v>
      </c>
      <c r="C3251">
        <v>506618</v>
      </c>
      <c r="D3251" t="s">
        <v>5308</v>
      </c>
      <c r="E3251" t="s">
        <v>712</v>
      </c>
    </row>
    <row r="3252" spans="2:5">
      <c r="B3252" t="s">
        <v>5309</v>
      </c>
      <c r="C3252">
        <v>500346</v>
      </c>
      <c r="D3252" t="s">
        <v>568</v>
      </c>
      <c r="E3252" t="s">
        <v>714</v>
      </c>
    </row>
    <row r="3253" spans="2:5">
      <c r="B3253" t="s">
        <v>5310</v>
      </c>
      <c r="C3253">
        <v>532461</v>
      </c>
      <c r="D3253" t="s">
        <v>5311</v>
      </c>
      <c r="E3253" t="s">
        <v>886</v>
      </c>
    </row>
    <row r="3254" spans="2:5">
      <c r="B3254" t="s">
        <v>5312</v>
      </c>
      <c r="C3254">
        <v>532891</v>
      </c>
      <c r="D3254" t="s">
        <v>5313</v>
      </c>
      <c r="E3254" t="s">
        <v>654</v>
      </c>
    </row>
    <row r="3255" spans="2:5">
      <c r="B3255" t="s">
        <v>5314</v>
      </c>
      <c r="C3255">
        <v>540492</v>
      </c>
      <c r="D3255" t="s">
        <v>568</v>
      </c>
      <c r="E3255" t="s">
        <v>590</v>
      </c>
    </row>
    <row r="3256" spans="2:5">
      <c r="B3256" t="s">
        <v>5315</v>
      </c>
      <c r="C3256">
        <v>523315</v>
      </c>
      <c r="D3256" t="s">
        <v>568</v>
      </c>
      <c r="E3256" t="s">
        <v>562</v>
      </c>
    </row>
    <row r="3257" spans="2:5">
      <c r="B3257" t="s">
        <v>5316</v>
      </c>
      <c r="C3257">
        <v>538993</v>
      </c>
      <c r="D3257" t="s">
        <v>568</v>
      </c>
      <c r="E3257" t="s">
        <v>654</v>
      </c>
    </row>
    <row r="3258" spans="2:5">
      <c r="B3258" t="s">
        <v>5317</v>
      </c>
      <c r="C3258">
        <v>540159</v>
      </c>
      <c r="D3258" t="s">
        <v>568</v>
      </c>
      <c r="E3258" t="s">
        <v>571</v>
      </c>
    </row>
    <row r="3259" spans="2:5">
      <c r="B3259" t="s">
        <v>5318</v>
      </c>
      <c r="C3259">
        <v>538647</v>
      </c>
      <c r="D3259" t="s">
        <v>568</v>
      </c>
      <c r="E3259" t="s">
        <v>585</v>
      </c>
    </row>
    <row r="3260" spans="2:5">
      <c r="B3260" t="s">
        <v>5319</v>
      </c>
      <c r="C3260" t="s">
        <v>568</v>
      </c>
      <c r="D3260" t="s">
        <v>5320</v>
      </c>
      <c r="E3260" t="s">
        <v>579</v>
      </c>
    </row>
    <row r="3261" spans="2:5">
      <c r="B3261" t="s">
        <v>5321</v>
      </c>
      <c r="C3261">
        <v>531562</v>
      </c>
      <c r="D3261" t="s">
        <v>568</v>
      </c>
      <c r="E3261" t="s">
        <v>583</v>
      </c>
    </row>
    <row r="3262" spans="2:5">
      <c r="B3262" t="s">
        <v>5322</v>
      </c>
      <c r="C3262">
        <v>517556</v>
      </c>
      <c r="D3262" t="s">
        <v>5323</v>
      </c>
      <c r="E3262" t="s">
        <v>654</v>
      </c>
    </row>
    <row r="3263" spans="2:5">
      <c r="B3263" t="s">
        <v>5324</v>
      </c>
      <c r="C3263">
        <v>532689</v>
      </c>
      <c r="D3263" t="s">
        <v>5325</v>
      </c>
      <c r="E3263" t="s">
        <v>569</v>
      </c>
    </row>
    <row r="3264" spans="2:5">
      <c r="B3264" t="s">
        <v>5326</v>
      </c>
      <c r="C3264">
        <v>536659</v>
      </c>
      <c r="D3264" t="s">
        <v>568</v>
      </c>
      <c r="E3264" t="s">
        <v>966</v>
      </c>
    </row>
    <row r="3265" spans="2:5">
      <c r="B3265" t="s">
        <v>5327</v>
      </c>
      <c r="C3265">
        <v>534109</v>
      </c>
      <c r="D3265" t="s">
        <v>568</v>
      </c>
      <c r="E3265" t="s">
        <v>585</v>
      </c>
    </row>
    <row r="3266" spans="2:5">
      <c r="B3266" t="s">
        <v>5328</v>
      </c>
      <c r="C3266">
        <v>511116</v>
      </c>
      <c r="D3266" t="s">
        <v>568</v>
      </c>
      <c r="E3266" t="s">
        <v>1512</v>
      </c>
    </row>
    <row r="3267" spans="2:5">
      <c r="B3267" t="s">
        <v>5329</v>
      </c>
      <c r="C3267">
        <v>538596</v>
      </c>
      <c r="D3267" t="s">
        <v>568</v>
      </c>
      <c r="E3267" t="s">
        <v>654</v>
      </c>
    </row>
    <row r="3268" spans="2:5">
      <c r="B3268" t="s">
        <v>5330</v>
      </c>
      <c r="C3268">
        <v>530281</v>
      </c>
      <c r="D3268" t="s">
        <v>568</v>
      </c>
      <c r="E3268" t="s">
        <v>763</v>
      </c>
    </row>
    <row r="3269" spans="2:5">
      <c r="B3269" t="s">
        <v>5331</v>
      </c>
      <c r="C3269">
        <v>530281</v>
      </c>
      <c r="D3269" t="s">
        <v>568</v>
      </c>
      <c r="E3269" t="s">
        <v>763</v>
      </c>
    </row>
    <row r="3270" spans="2:5">
      <c r="B3270" t="s">
        <v>5332</v>
      </c>
      <c r="C3270">
        <v>590099</v>
      </c>
      <c r="D3270" t="s">
        <v>5333</v>
      </c>
      <c r="E3270" t="s">
        <v>551</v>
      </c>
    </row>
    <row r="3271" spans="2:5">
      <c r="B3271" t="s">
        <v>5334</v>
      </c>
      <c r="C3271">
        <v>590110</v>
      </c>
      <c r="D3271" t="s">
        <v>5335</v>
      </c>
      <c r="E3271" t="s">
        <v>551</v>
      </c>
    </row>
    <row r="3272" spans="2:5">
      <c r="B3272" t="s">
        <v>5336</v>
      </c>
      <c r="C3272">
        <v>539978</v>
      </c>
      <c r="D3272" t="s">
        <v>5337</v>
      </c>
      <c r="E3272" t="s">
        <v>557</v>
      </c>
    </row>
    <row r="3273" spans="2:5">
      <c r="B3273" t="s">
        <v>5338</v>
      </c>
      <c r="C3273">
        <v>539962</v>
      </c>
      <c r="D3273" t="s">
        <v>568</v>
      </c>
      <c r="E3273" t="s">
        <v>585</v>
      </c>
    </row>
    <row r="3274" spans="2:5">
      <c r="B3274" t="s">
        <v>5339</v>
      </c>
      <c r="C3274">
        <v>535719</v>
      </c>
      <c r="D3274" t="s">
        <v>568</v>
      </c>
      <c r="E3274" t="s">
        <v>554</v>
      </c>
    </row>
    <row r="3275" spans="2:5">
      <c r="B3275" t="s">
        <v>5340</v>
      </c>
      <c r="C3275">
        <v>535719</v>
      </c>
      <c r="D3275" t="s">
        <v>568</v>
      </c>
      <c r="E3275" t="s">
        <v>554</v>
      </c>
    </row>
    <row r="3276" spans="2:5">
      <c r="B3276" t="s">
        <v>5341</v>
      </c>
      <c r="C3276">
        <v>539678</v>
      </c>
      <c r="D3276" t="s">
        <v>5342</v>
      </c>
      <c r="E3276" t="s">
        <v>661</v>
      </c>
    </row>
    <row r="3277" spans="2:5">
      <c r="B3277" t="s">
        <v>5343</v>
      </c>
      <c r="C3277">
        <v>532866</v>
      </c>
      <c r="D3277" t="s">
        <v>5344</v>
      </c>
      <c r="E3277" t="s">
        <v>554</v>
      </c>
    </row>
    <row r="3278" spans="2:5">
      <c r="B3278" t="s">
        <v>5345</v>
      </c>
      <c r="C3278">
        <v>532024</v>
      </c>
      <c r="D3278" t="s">
        <v>568</v>
      </c>
      <c r="E3278" t="s">
        <v>551</v>
      </c>
    </row>
    <row r="3279" spans="2:5">
      <c r="B3279" t="s">
        <v>5346</v>
      </c>
      <c r="C3279">
        <v>536456</v>
      </c>
      <c r="D3279" t="s">
        <v>568</v>
      </c>
      <c r="E3279" t="s">
        <v>766</v>
      </c>
    </row>
    <row r="3280" spans="2:5">
      <c r="B3280" t="s">
        <v>5347</v>
      </c>
      <c r="C3280">
        <v>509845</v>
      </c>
      <c r="D3280" t="s">
        <v>568</v>
      </c>
      <c r="E3280" t="s">
        <v>654</v>
      </c>
    </row>
    <row r="3281" spans="2:5">
      <c r="B3281" t="s">
        <v>5348</v>
      </c>
      <c r="C3281" t="s">
        <v>568</v>
      </c>
      <c r="D3281" t="s">
        <v>5349</v>
      </c>
      <c r="E3281" t="s">
        <v>579</v>
      </c>
    </row>
    <row r="3282" spans="2:5">
      <c r="B3282" t="s">
        <v>5350</v>
      </c>
      <c r="C3282">
        <v>533284</v>
      </c>
      <c r="D3282" t="s">
        <v>5351</v>
      </c>
      <c r="E3282" t="s">
        <v>966</v>
      </c>
    </row>
    <row r="3283" spans="2:5">
      <c r="B3283" t="s">
        <v>5352</v>
      </c>
      <c r="C3283">
        <v>530917</v>
      </c>
      <c r="D3283" t="s">
        <v>568</v>
      </c>
      <c r="E3283" t="s">
        <v>989</v>
      </c>
    </row>
    <row r="3284" spans="2:5">
      <c r="B3284" t="s">
        <v>5353</v>
      </c>
      <c r="C3284">
        <v>517447</v>
      </c>
      <c r="D3284" t="s">
        <v>5354</v>
      </c>
      <c r="E3284" t="s">
        <v>661</v>
      </c>
    </row>
    <row r="3285" spans="2:5">
      <c r="B3285" t="s">
        <v>5355</v>
      </c>
      <c r="C3285">
        <v>517447</v>
      </c>
      <c r="D3285" t="s">
        <v>5354</v>
      </c>
      <c r="E3285" t="s">
        <v>661</v>
      </c>
    </row>
    <row r="3286" spans="2:5">
      <c r="B3286" t="s">
        <v>5356</v>
      </c>
      <c r="C3286">
        <v>532735</v>
      </c>
      <c r="D3286" t="s">
        <v>5357</v>
      </c>
      <c r="E3286" t="s">
        <v>554</v>
      </c>
    </row>
    <row r="3287" spans="2:5">
      <c r="B3287" t="s">
        <v>5358</v>
      </c>
      <c r="C3287">
        <v>512565</v>
      </c>
      <c r="D3287" t="s">
        <v>568</v>
      </c>
      <c r="E3287" t="s">
        <v>766</v>
      </c>
    </row>
    <row r="3288" spans="2:5">
      <c r="B3288" t="s">
        <v>5359</v>
      </c>
      <c r="C3288">
        <v>538119</v>
      </c>
      <c r="D3288" t="s">
        <v>568</v>
      </c>
      <c r="E3288" t="s">
        <v>583</v>
      </c>
    </row>
    <row r="3289" spans="2:5">
      <c r="B3289" t="s">
        <v>5360</v>
      </c>
      <c r="C3289">
        <v>524502</v>
      </c>
      <c r="D3289" t="s">
        <v>568</v>
      </c>
      <c r="E3289" t="s">
        <v>1735</v>
      </c>
    </row>
    <row r="3290" spans="2:5">
      <c r="B3290" t="s">
        <v>5361</v>
      </c>
      <c r="C3290">
        <v>524502</v>
      </c>
      <c r="D3290" t="s">
        <v>568</v>
      </c>
      <c r="E3290" t="s">
        <v>1735</v>
      </c>
    </row>
    <row r="3291" spans="2:5">
      <c r="B3291" t="s">
        <v>5362</v>
      </c>
      <c r="C3291">
        <v>502271</v>
      </c>
      <c r="D3291" t="s">
        <v>568</v>
      </c>
      <c r="E3291" t="s">
        <v>753</v>
      </c>
    </row>
    <row r="3292" spans="2:5">
      <c r="B3292" t="s">
        <v>5363</v>
      </c>
      <c r="C3292">
        <v>520073</v>
      </c>
      <c r="D3292" t="s">
        <v>568</v>
      </c>
      <c r="E3292" t="s">
        <v>923</v>
      </c>
    </row>
    <row r="3293" spans="2:5">
      <c r="B3293" t="s">
        <v>5364</v>
      </c>
      <c r="C3293">
        <v>590070</v>
      </c>
      <c r="D3293" t="s">
        <v>5365</v>
      </c>
      <c r="E3293" t="s">
        <v>571</v>
      </c>
    </row>
    <row r="3294" spans="2:5">
      <c r="B3294" t="s">
        <v>5366</v>
      </c>
      <c r="C3294">
        <v>590070</v>
      </c>
      <c r="D3294" t="s">
        <v>5365</v>
      </c>
      <c r="E3294" t="s">
        <v>571</v>
      </c>
    </row>
    <row r="3295" spans="2:5">
      <c r="B3295" t="s">
        <v>5367</v>
      </c>
      <c r="C3295">
        <v>532692</v>
      </c>
      <c r="D3295" t="s">
        <v>5368</v>
      </c>
      <c r="E3295" t="s">
        <v>763</v>
      </c>
    </row>
    <row r="3296" spans="2:5">
      <c r="B3296" t="s">
        <v>5369</v>
      </c>
      <c r="C3296">
        <v>539673</v>
      </c>
      <c r="D3296" t="s">
        <v>568</v>
      </c>
      <c r="E3296" t="s">
        <v>602</v>
      </c>
    </row>
    <row r="3297" spans="2:5">
      <c r="B3297" t="s">
        <v>5370</v>
      </c>
      <c r="C3297">
        <v>531273</v>
      </c>
      <c r="D3297" t="s">
        <v>568</v>
      </c>
      <c r="E3297" t="s">
        <v>654</v>
      </c>
    </row>
    <row r="3298" spans="2:5">
      <c r="B3298" t="s">
        <v>5371</v>
      </c>
      <c r="C3298">
        <v>531273</v>
      </c>
      <c r="D3298" t="s">
        <v>568</v>
      </c>
      <c r="E3298" t="s">
        <v>654</v>
      </c>
    </row>
    <row r="3299" spans="2:5">
      <c r="B3299" t="s">
        <v>5372</v>
      </c>
      <c r="C3299">
        <v>539814</v>
      </c>
      <c r="D3299" t="s">
        <v>568</v>
      </c>
      <c r="E3299" t="s">
        <v>590</v>
      </c>
    </row>
    <row r="3300" spans="2:5">
      <c r="B3300" t="s">
        <v>5373</v>
      </c>
      <c r="C3300">
        <v>540125</v>
      </c>
      <c r="D3300" t="s">
        <v>568</v>
      </c>
      <c r="E3300" t="s">
        <v>682</v>
      </c>
    </row>
    <row r="3301" spans="2:5">
      <c r="B3301" t="s">
        <v>5374</v>
      </c>
      <c r="C3301">
        <v>532497</v>
      </c>
      <c r="D3301" t="s">
        <v>5375</v>
      </c>
      <c r="E3301" t="s">
        <v>1200</v>
      </c>
    </row>
    <row r="3302" spans="2:5">
      <c r="B3302" t="s">
        <v>5376</v>
      </c>
      <c r="C3302">
        <v>531412</v>
      </c>
      <c r="D3302" t="s">
        <v>568</v>
      </c>
      <c r="E3302" t="s">
        <v>750</v>
      </c>
    </row>
    <row r="3303" spans="2:5">
      <c r="B3303" t="s">
        <v>5377</v>
      </c>
      <c r="C3303">
        <v>531412</v>
      </c>
      <c r="D3303" t="s">
        <v>568</v>
      </c>
      <c r="E3303" t="s">
        <v>750</v>
      </c>
    </row>
    <row r="3304" spans="2:5">
      <c r="B3304" t="s">
        <v>5378</v>
      </c>
      <c r="C3304">
        <v>539837</v>
      </c>
      <c r="D3304" t="s">
        <v>568</v>
      </c>
      <c r="E3304" t="s">
        <v>753</v>
      </c>
    </row>
    <row r="3305" spans="2:5">
      <c r="B3305" t="s">
        <v>5379</v>
      </c>
      <c r="C3305">
        <v>526813</v>
      </c>
      <c r="D3305" t="s">
        <v>568</v>
      </c>
      <c r="E3305" t="s">
        <v>2739</v>
      </c>
    </row>
    <row r="3306" spans="2:5">
      <c r="B3306" t="s">
        <v>5380</v>
      </c>
      <c r="C3306">
        <v>531552</v>
      </c>
      <c r="D3306" t="s">
        <v>568</v>
      </c>
      <c r="E3306" t="s">
        <v>654</v>
      </c>
    </row>
    <row r="3307" spans="2:5">
      <c r="B3307" t="s">
        <v>5381</v>
      </c>
      <c r="C3307">
        <v>538921</v>
      </c>
      <c r="D3307" t="s">
        <v>568</v>
      </c>
      <c r="E3307" t="s">
        <v>766</v>
      </c>
    </row>
    <row r="3308" spans="2:5">
      <c r="B3308" t="s">
        <v>5382</v>
      </c>
      <c r="C3308">
        <v>514316</v>
      </c>
      <c r="D3308" t="s">
        <v>568</v>
      </c>
      <c r="E3308" t="s">
        <v>583</v>
      </c>
    </row>
    <row r="3309" spans="2:5">
      <c r="B3309" t="s">
        <v>5383</v>
      </c>
      <c r="C3309">
        <v>531887</v>
      </c>
      <c r="D3309" t="s">
        <v>568</v>
      </c>
      <c r="E3309" t="s">
        <v>682</v>
      </c>
    </row>
    <row r="3310" spans="2:5">
      <c r="B3310" t="s">
        <v>5384</v>
      </c>
      <c r="C3310">
        <v>540270</v>
      </c>
      <c r="D3310" t="s">
        <v>568</v>
      </c>
      <c r="E3310" t="s">
        <v>590</v>
      </c>
    </row>
    <row r="3311" spans="2:5">
      <c r="B3311" t="s">
        <v>5385</v>
      </c>
      <c r="C3311">
        <v>542649</v>
      </c>
      <c r="D3311" t="s">
        <v>5386</v>
      </c>
      <c r="E3311" t="s">
        <v>5387</v>
      </c>
    </row>
    <row r="3312" spans="2:5">
      <c r="B3312" t="s">
        <v>5388</v>
      </c>
      <c r="C3312">
        <v>500339</v>
      </c>
      <c r="D3312" t="s">
        <v>5389</v>
      </c>
      <c r="E3312" t="s">
        <v>782</v>
      </c>
    </row>
    <row r="3313" spans="2:5">
      <c r="B3313" t="s">
        <v>5390</v>
      </c>
      <c r="C3313">
        <v>532441</v>
      </c>
      <c r="D3313" t="s">
        <v>568</v>
      </c>
      <c r="E3313" t="s">
        <v>583</v>
      </c>
    </row>
    <row r="3314" spans="2:5">
      <c r="B3314" t="s">
        <v>5391</v>
      </c>
      <c r="C3314">
        <v>531694</v>
      </c>
      <c r="D3314" t="s">
        <v>568</v>
      </c>
      <c r="E3314" t="s">
        <v>654</v>
      </c>
    </row>
    <row r="3315" spans="2:5">
      <c r="B3315" t="s">
        <v>5392</v>
      </c>
      <c r="C3315">
        <v>523523</v>
      </c>
      <c r="D3315" t="s">
        <v>5393</v>
      </c>
      <c r="E3315" t="s">
        <v>562</v>
      </c>
    </row>
    <row r="3316" spans="2:5">
      <c r="B3316" t="s">
        <v>5394</v>
      </c>
      <c r="C3316">
        <v>530111</v>
      </c>
      <c r="D3316" t="s">
        <v>568</v>
      </c>
      <c r="E3316" t="s">
        <v>763</v>
      </c>
    </row>
    <row r="3317" spans="2:5">
      <c r="B3317" t="s">
        <v>5395</v>
      </c>
      <c r="C3317">
        <v>530699</v>
      </c>
      <c r="D3317" t="s">
        <v>5396</v>
      </c>
      <c r="E3317" t="s">
        <v>583</v>
      </c>
    </row>
    <row r="3318" spans="2:5">
      <c r="B3318" t="s">
        <v>5397</v>
      </c>
      <c r="C3318">
        <v>532826</v>
      </c>
      <c r="D3318" t="s">
        <v>5398</v>
      </c>
      <c r="E3318" t="s">
        <v>1307</v>
      </c>
    </row>
    <row r="3319" spans="2:5">
      <c r="B3319" t="s">
        <v>5399</v>
      </c>
      <c r="C3319">
        <v>503127</v>
      </c>
      <c r="D3319" t="s">
        <v>568</v>
      </c>
      <c r="E3319" t="s">
        <v>557</v>
      </c>
    </row>
    <row r="3320" spans="2:5">
      <c r="B3320" t="s">
        <v>5400</v>
      </c>
      <c r="C3320">
        <v>532503</v>
      </c>
      <c r="D3320" t="s">
        <v>568</v>
      </c>
      <c r="E3320" t="s">
        <v>583</v>
      </c>
    </row>
    <row r="3321" spans="2:5">
      <c r="B3321" t="s">
        <v>5401</v>
      </c>
      <c r="C3321">
        <v>538707</v>
      </c>
      <c r="D3321" t="s">
        <v>568</v>
      </c>
      <c r="E3321" t="s">
        <v>763</v>
      </c>
    </row>
    <row r="3322" spans="2:5">
      <c r="B3322" t="s">
        <v>5402</v>
      </c>
      <c r="C3322">
        <v>526873</v>
      </c>
      <c r="D3322" t="s">
        <v>568</v>
      </c>
      <c r="E3322" t="s">
        <v>778</v>
      </c>
    </row>
    <row r="3323" spans="2:5">
      <c r="B3323" t="s">
        <v>5403</v>
      </c>
      <c r="C3323">
        <v>530253</v>
      </c>
      <c r="D3323" t="s">
        <v>568</v>
      </c>
      <c r="E3323" t="s">
        <v>891</v>
      </c>
    </row>
    <row r="3324" spans="2:5">
      <c r="B3324" t="s">
        <v>5404</v>
      </c>
      <c r="C3324">
        <v>507962</v>
      </c>
      <c r="D3324" t="s">
        <v>568</v>
      </c>
      <c r="E3324" t="s">
        <v>585</v>
      </c>
    </row>
    <row r="3325" spans="2:5">
      <c r="B3325" t="s">
        <v>5405</v>
      </c>
      <c r="C3325">
        <v>526662</v>
      </c>
      <c r="D3325" t="s">
        <v>5406</v>
      </c>
      <c r="E3325" t="s">
        <v>966</v>
      </c>
    </row>
    <row r="3326" spans="2:5">
      <c r="B3326" t="s">
        <v>5407</v>
      </c>
      <c r="C3326">
        <v>531500</v>
      </c>
      <c r="D3326" t="s">
        <v>5408</v>
      </c>
      <c r="E3326" t="s">
        <v>682</v>
      </c>
    </row>
    <row r="3327" spans="2:5">
      <c r="B3327" t="s">
        <v>5409</v>
      </c>
      <c r="C3327">
        <v>526823</v>
      </c>
      <c r="D3327" t="s">
        <v>568</v>
      </c>
      <c r="E3327" t="s">
        <v>654</v>
      </c>
    </row>
    <row r="3328" spans="2:5">
      <c r="B3328" t="s">
        <v>5410</v>
      </c>
      <c r="C3328">
        <v>514028</v>
      </c>
      <c r="D3328" t="s">
        <v>568</v>
      </c>
      <c r="E3328" t="s">
        <v>583</v>
      </c>
    </row>
    <row r="3329" spans="2:5">
      <c r="B3329" t="s">
        <v>5411</v>
      </c>
      <c r="C3329">
        <v>539495</v>
      </c>
      <c r="D3329" t="s">
        <v>568</v>
      </c>
      <c r="E3329" t="s">
        <v>585</v>
      </c>
    </row>
    <row r="3330" spans="2:5">
      <c r="B3330" t="s">
        <v>5412</v>
      </c>
      <c r="C3330">
        <v>513369</v>
      </c>
      <c r="D3330" t="s">
        <v>568</v>
      </c>
      <c r="E3330" t="s">
        <v>1488</v>
      </c>
    </row>
    <row r="3331" spans="2:5">
      <c r="B3331" t="s">
        <v>5413</v>
      </c>
      <c r="C3331" t="s">
        <v>568</v>
      </c>
      <c r="D3331" t="s">
        <v>5414</v>
      </c>
      <c r="E3331" t="s">
        <v>579</v>
      </c>
    </row>
    <row r="3332" spans="2:5">
      <c r="B3332" t="s">
        <v>5415</v>
      </c>
      <c r="C3332">
        <v>541601</v>
      </c>
      <c r="D3332" t="s">
        <v>568</v>
      </c>
      <c r="E3332" t="s">
        <v>606</v>
      </c>
    </row>
    <row r="3333" spans="2:5">
      <c r="B3333" t="s">
        <v>5416</v>
      </c>
      <c r="C3333">
        <v>522257</v>
      </c>
      <c r="D3333" t="s">
        <v>568</v>
      </c>
      <c r="E3333" t="s">
        <v>576</v>
      </c>
    </row>
    <row r="3334" spans="2:5">
      <c r="B3334" t="s">
        <v>5417</v>
      </c>
      <c r="C3334">
        <v>517522</v>
      </c>
      <c r="D3334" t="s">
        <v>568</v>
      </c>
      <c r="E3334" t="s">
        <v>923</v>
      </c>
    </row>
    <row r="3335" spans="2:5">
      <c r="B3335" t="s">
        <v>5418</v>
      </c>
      <c r="C3335">
        <v>512409</v>
      </c>
      <c r="D3335" t="s">
        <v>568</v>
      </c>
      <c r="E3335" t="s">
        <v>585</v>
      </c>
    </row>
    <row r="3336" spans="2:5">
      <c r="B3336" t="s">
        <v>5419</v>
      </c>
      <c r="C3336" t="s">
        <v>568</v>
      </c>
      <c r="D3336" t="s">
        <v>5420</v>
      </c>
      <c r="E3336" t="s">
        <v>579</v>
      </c>
    </row>
    <row r="3337" spans="2:5">
      <c r="B3337" t="s">
        <v>5421</v>
      </c>
      <c r="C3337">
        <v>500354</v>
      </c>
      <c r="D3337" t="s">
        <v>5422</v>
      </c>
      <c r="E3337" t="s">
        <v>1267</v>
      </c>
    </row>
    <row r="3338" spans="2:5">
      <c r="B3338" t="s">
        <v>5423</v>
      </c>
      <c r="C3338">
        <v>532665</v>
      </c>
      <c r="D3338" t="s">
        <v>5424</v>
      </c>
      <c r="E3338" t="s">
        <v>583</v>
      </c>
    </row>
    <row r="3339" spans="2:5">
      <c r="B3339" t="s">
        <v>5425</v>
      </c>
      <c r="C3339">
        <v>500355</v>
      </c>
      <c r="D3339" t="s">
        <v>5426</v>
      </c>
      <c r="E3339" t="s">
        <v>712</v>
      </c>
    </row>
    <row r="3340" spans="2:5">
      <c r="B3340" t="s">
        <v>5427</v>
      </c>
      <c r="C3340">
        <v>500355</v>
      </c>
      <c r="D3340" t="s">
        <v>5426</v>
      </c>
      <c r="E3340" t="s">
        <v>712</v>
      </c>
    </row>
    <row r="3341" spans="2:5">
      <c r="B3341" t="s">
        <v>5428</v>
      </c>
      <c r="C3341">
        <v>534734</v>
      </c>
      <c r="D3341" t="s">
        <v>568</v>
      </c>
      <c r="E3341" t="s">
        <v>728</v>
      </c>
    </row>
    <row r="3342" spans="2:5">
      <c r="B3342" t="s">
        <v>5429</v>
      </c>
      <c r="C3342">
        <v>522281</v>
      </c>
      <c r="D3342" t="s">
        <v>568</v>
      </c>
      <c r="E3342" t="s">
        <v>866</v>
      </c>
    </row>
    <row r="3343" spans="2:5">
      <c r="B3343" t="s">
        <v>5430</v>
      </c>
      <c r="C3343">
        <v>500357</v>
      </c>
      <c r="D3343" t="s">
        <v>568</v>
      </c>
      <c r="E3343" t="s">
        <v>562</v>
      </c>
    </row>
    <row r="3344" spans="2:5">
      <c r="B3344" t="s">
        <v>5431</v>
      </c>
      <c r="C3344">
        <v>500358</v>
      </c>
      <c r="D3344" t="s">
        <v>568</v>
      </c>
      <c r="E3344" t="s">
        <v>585</v>
      </c>
    </row>
    <row r="3345" spans="2:5">
      <c r="B3345" t="s">
        <v>5432</v>
      </c>
      <c r="C3345">
        <v>524037</v>
      </c>
      <c r="D3345" t="s">
        <v>568</v>
      </c>
      <c r="E3345" t="s">
        <v>1076</v>
      </c>
    </row>
    <row r="3346" spans="2:5">
      <c r="B3346" t="s">
        <v>5433</v>
      </c>
      <c r="C3346">
        <v>502587</v>
      </c>
      <c r="D3346" t="s">
        <v>568</v>
      </c>
      <c r="E3346" t="s">
        <v>562</v>
      </c>
    </row>
    <row r="3347" spans="2:5">
      <c r="B3347" t="s">
        <v>5434</v>
      </c>
      <c r="C3347">
        <v>539309</v>
      </c>
      <c r="D3347" t="s">
        <v>5435</v>
      </c>
      <c r="E3347" t="s">
        <v>891</v>
      </c>
    </row>
    <row r="3348" spans="2:5">
      <c r="B3348" t="s">
        <v>5436</v>
      </c>
      <c r="C3348">
        <v>523289</v>
      </c>
      <c r="D3348" t="s">
        <v>568</v>
      </c>
      <c r="E3348" t="s">
        <v>590</v>
      </c>
    </row>
    <row r="3349" spans="2:5">
      <c r="B3349" t="s">
        <v>5437</v>
      </c>
      <c r="C3349">
        <v>515127</v>
      </c>
      <c r="D3349" t="s">
        <v>568</v>
      </c>
      <c r="E3349" t="s">
        <v>590</v>
      </c>
    </row>
    <row r="3350" spans="2:5">
      <c r="B3350" t="s">
        <v>5438</v>
      </c>
      <c r="C3350">
        <v>538540</v>
      </c>
      <c r="D3350" t="s">
        <v>568</v>
      </c>
      <c r="E3350" t="s">
        <v>585</v>
      </c>
    </row>
    <row r="3351" spans="2:5">
      <c r="B3351" t="s">
        <v>5439</v>
      </c>
      <c r="C3351">
        <v>532369</v>
      </c>
      <c r="D3351" t="s">
        <v>5440</v>
      </c>
      <c r="E3351" t="s">
        <v>1096</v>
      </c>
    </row>
    <row r="3352" spans="2:5">
      <c r="B3352" t="s">
        <v>5441</v>
      </c>
      <c r="C3352">
        <v>532370</v>
      </c>
      <c r="D3352" t="s">
        <v>5442</v>
      </c>
      <c r="E3352" t="s">
        <v>554</v>
      </c>
    </row>
    <row r="3353" spans="2:5">
      <c r="B3353" t="s">
        <v>5443</v>
      </c>
      <c r="C3353">
        <v>514223</v>
      </c>
      <c r="D3353" t="s">
        <v>5444</v>
      </c>
      <c r="E3353" t="s">
        <v>590</v>
      </c>
    </row>
    <row r="3354" spans="2:5">
      <c r="B3354" t="s">
        <v>5445</v>
      </c>
      <c r="C3354">
        <v>530951</v>
      </c>
      <c r="D3354" t="s">
        <v>568</v>
      </c>
      <c r="E3354" t="s">
        <v>661</v>
      </c>
    </row>
    <row r="3355" spans="2:5">
      <c r="B3355" t="s">
        <v>5446</v>
      </c>
      <c r="C3355">
        <v>532527</v>
      </c>
      <c r="D3355" t="s">
        <v>5447</v>
      </c>
      <c r="E3355" t="s">
        <v>1488</v>
      </c>
    </row>
    <row r="3356" spans="2:5">
      <c r="B3356" t="s">
        <v>5448</v>
      </c>
      <c r="C3356">
        <v>533262</v>
      </c>
      <c r="D3356" t="s">
        <v>5449</v>
      </c>
      <c r="E3356" t="s">
        <v>966</v>
      </c>
    </row>
    <row r="3357" spans="2:5">
      <c r="B3357" t="s">
        <v>5450</v>
      </c>
      <c r="C3357">
        <v>532690</v>
      </c>
      <c r="D3357" t="s">
        <v>5451</v>
      </c>
      <c r="E3357" t="s">
        <v>600</v>
      </c>
    </row>
    <row r="3358" spans="2:5">
      <c r="B3358" t="s">
        <v>5452</v>
      </c>
      <c r="C3358">
        <v>530925</v>
      </c>
      <c r="D3358" t="s">
        <v>568</v>
      </c>
      <c r="E3358" t="s">
        <v>585</v>
      </c>
    </row>
    <row r="3359" spans="2:5">
      <c r="B3359" t="s">
        <v>5453</v>
      </c>
      <c r="C3359">
        <v>507490</v>
      </c>
      <c r="D3359" t="s">
        <v>5454</v>
      </c>
      <c r="E3359" t="s">
        <v>1267</v>
      </c>
    </row>
    <row r="3360" spans="2:5">
      <c r="B3360" t="s">
        <v>5455</v>
      </c>
      <c r="C3360">
        <v>531228</v>
      </c>
      <c r="D3360" t="s">
        <v>568</v>
      </c>
      <c r="E3360" t="s">
        <v>585</v>
      </c>
    </row>
    <row r="3361" spans="2:5">
      <c r="B3361" t="s">
        <v>5456</v>
      </c>
      <c r="C3361">
        <v>532987</v>
      </c>
      <c r="D3361" t="s">
        <v>5457</v>
      </c>
      <c r="E3361" t="s">
        <v>923</v>
      </c>
    </row>
    <row r="3362" spans="2:5">
      <c r="B3362" t="s">
        <v>5458</v>
      </c>
      <c r="C3362">
        <v>532988</v>
      </c>
      <c r="D3362" t="s">
        <v>5459</v>
      </c>
      <c r="E3362" t="s">
        <v>923</v>
      </c>
    </row>
    <row r="3363" spans="2:5">
      <c r="B3363" t="s">
        <v>5460</v>
      </c>
      <c r="C3363">
        <v>505800</v>
      </c>
      <c r="D3363" t="s">
        <v>5461</v>
      </c>
      <c r="E3363" t="s">
        <v>923</v>
      </c>
    </row>
    <row r="3364" spans="2:5">
      <c r="B3364" t="s">
        <v>5462</v>
      </c>
      <c r="C3364">
        <v>532661</v>
      </c>
      <c r="D3364" t="s">
        <v>5463</v>
      </c>
      <c r="E3364" t="s">
        <v>923</v>
      </c>
    </row>
    <row r="3365" spans="2:5">
      <c r="B3365" t="s">
        <v>5464</v>
      </c>
      <c r="C3365">
        <v>541945</v>
      </c>
      <c r="D3365" t="s">
        <v>568</v>
      </c>
      <c r="E3365" t="s">
        <v>966</v>
      </c>
    </row>
    <row r="3366" spans="2:5">
      <c r="B3366" t="s">
        <v>5465</v>
      </c>
      <c r="C3366">
        <v>531583</v>
      </c>
      <c r="D3366" t="s">
        <v>568</v>
      </c>
      <c r="E3366" t="s">
        <v>585</v>
      </c>
    </row>
    <row r="3367" spans="2:5">
      <c r="B3367" t="s">
        <v>5466</v>
      </c>
      <c r="C3367">
        <v>500360</v>
      </c>
      <c r="D3367" t="s">
        <v>568</v>
      </c>
      <c r="E3367" t="s">
        <v>576</v>
      </c>
    </row>
    <row r="3368" spans="2:5">
      <c r="B3368" t="s">
        <v>5467</v>
      </c>
      <c r="C3368">
        <v>501351</v>
      </c>
      <c r="D3368" t="s">
        <v>568</v>
      </c>
      <c r="E3368" t="s">
        <v>989</v>
      </c>
    </row>
    <row r="3369" spans="2:5">
      <c r="B3369" t="s">
        <v>5468</v>
      </c>
      <c r="C3369">
        <v>507966</v>
      </c>
      <c r="D3369" t="s">
        <v>568</v>
      </c>
      <c r="E3369" t="s">
        <v>769</v>
      </c>
    </row>
    <row r="3370" spans="2:5">
      <c r="B3370" t="s">
        <v>5469</v>
      </c>
      <c r="C3370">
        <v>522207</v>
      </c>
      <c r="D3370" t="s">
        <v>568</v>
      </c>
      <c r="E3370" t="s">
        <v>923</v>
      </c>
    </row>
    <row r="3371" spans="2:5">
      <c r="B3371" t="s">
        <v>5470</v>
      </c>
      <c r="C3371">
        <v>522207</v>
      </c>
      <c r="D3371" t="s">
        <v>568</v>
      </c>
      <c r="E3371" t="s">
        <v>923</v>
      </c>
    </row>
    <row r="3372" spans="2:5">
      <c r="B3372" t="s">
        <v>5471</v>
      </c>
      <c r="C3372">
        <v>524230</v>
      </c>
      <c r="D3372" t="s">
        <v>5472</v>
      </c>
      <c r="E3372" t="s">
        <v>1076</v>
      </c>
    </row>
    <row r="3373" spans="2:5">
      <c r="B3373" t="s">
        <v>5473</v>
      </c>
      <c r="C3373">
        <v>531233</v>
      </c>
      <c r="D3373" t="s">
        <v>568</v>
      </c>
      <c r="E3373" t="s">
        <v>753</v>
      </c>
    </row>
    <row r="3374" spans="2:5">
      <c r="B3374" t="s">
        <v>5474</v>
      </c>
      <c r="C3374">
        <v>507649</v>
      </c>
      <c r="D3374" t="s">
        <v>568</v>
      </c>
      <c r="E3374" t="s">
        <v>817</v>
      </c>
    </row>
    <row r="3375" spans="2:5">
      <c r="B3375" t="s">
        <v>5475</v>
      </c>
      <c r="C3375">
        <v>532918</v>
      </c>
      <c r="D3375" t="s">
        <v>568</v>
      </c>
      <c r="E3375" t="s">
        <v>891</v>
      </c>
    </row>
    <row r="3376" spans="2:5">
      <c r="B3376" t="s">
        <v>5476</v>
      </c>
      <c r="C3376">
        <v>524610</v>
      </c>
      <c r="D3376" t="s">
        <v>568</v>
      </c>
      <c r="E3376" t="s">
        <v>728</v>
      </c>
    </row>
    <row r="3377" spans="2:5">
      <c r="B3377" t="s">
        <v>5477</v>
      </c>
      <c r="C3377">
        <v>540796</v>
      </c>
      <c r="D3377" t="s">
        <v>568</v>
      </c>
      <c r="E3377" t="s">
        <v>654</v>
      </c>
    </row>
    <row r="3378" spans="2:5">
      <c r="B3378" t="s">
        <v>5478</v>
      </c>
      <c r="C3378">
        <v>520111</v>
      </c>
      <c r="D3378" t="s">
        <v>5479</v>
      </c>
      <c r="E3378" t="s">
        <v>966</v>
      </c>
    </row>
    <row r="3379" spans="2:5">
      <c r="B3379" t="s">
        <v>5480</v>
      </c>
      <c r="C3379">
        <v>534597</v>
      </c>
      <c r="D3379" t="s">
        <v>5481</v>
      </c>
      <c r="E3379" t="s">
        <v>707</v>
      </c>
    </row>
    <row r="3380" spans="2:5">
      <c r="B3380" t="s">
        <v>5482</v>
      </c>
      <c r="C3380">
        <v>533122</v>
      </c>
      <c r="D3380" t="s">
        <v>5483</v>
      </c>
      <c r="E3380" t="s">
        <v>707</v>
      </c>
    </row>
    <row r="3381" spans="2:5">
      <c r="B3381" t="s">
        <v>5484</v>
      </c>
      <c r="C3381">
        <v>537840</v>
      </c>
      <c r="D3381" t="s">
        <v>568</v>
      </c>
      <c r="E3381" t="s">
        <v>966</v>
      </c>
    </row>
    <row r="3382" spans="2:5">
      <c r="B3382" t="s">
        <v>5485</v>
      </c>
      <c r="C3382">
        <v>507300</v>
      </c>
      <c r="D3382" t="s">
        <v>568</v>
      </c>
      <c r="E3382" t="s">
        <v>1267</v>
      </c>
    </row>
    <row r="3383" spans="2:5">
      <c r="B3383" t="s">
        <v>5486</v>
      </c>
      <c r="C3383">
        <v>533294</v>
      </c>
      <c r="D3383" t="s">
        <v>5487</v>
      </c>
      <c r="E3383" t="s">
        <v>1200</v>
      </c>
    </row>
    <row r="3384" spans="2:5">
      <c r="B3384" t="s">
        <v>5488</v>
      </c>
      <c r="C3384">
        <v>526095</v>
      </c>
      <c r="D3384" t="s">
        <v>568</v>
      </c>
      <c r="E3384" t="s">
        <v>1096</v>
      </c>
    </row>
    <row r="3385" spans="2:5">
      <c r="B3385" t="s">
        <v>5489</v>
      </c>
      <c r="C3385">
        <v>504341</v>
      </c>
      <c r="D3385" t="s">
        <v>568</v>
      </c>
      <c r="E3385" t="s">
        <v>551</v>
      </c>
    </row>
    <row r="3386" spans="2:5">
      <c r="B3386" t="s">
        <v>5490</v>
      </c>
      <c r="C3386">
        <v>541634</v>
      </c>
      <c r="D3386" t="s">
        <v>568</v>
      </c>
      <c r="E3386" t="s">
        <v>1096</v>
      </c>
    </row>
    <row r="3387" spans="2:5">
      <c r="B3387" t="s">
        <v>5491</v>
      </c>
      <c r="C3387">
        <v>531207</v>
      </c>
      <c r="D3387" t="s">
        <v>568</v>
      </c>
      <c r="E3387" t="s">
        <v>606</v>
      </c>
    </row>
    <row r="3388" spans="2:5">
      <c r="B3388" t="s">
        <v>5492</v>
      </c>
      <c r="C3388">
        <v>500330</v>
      </c>
      <c r="D3388" t="s">
        <v>5493</v>
      </c>
      <c r="E3388" t="s">
        <v>583</v>
      </c>
    </row>
    <row r="3389" spans="2:5">
      <c r="B3389" t="s">
        <v>5494</v>
      </c>
      <c r="C3389">
        <v>540065</v>
      </c>
      <c r="D3389" t="s">
        <v>5495</v>
      </c>
      <c r="E3389" t="s">
        <v>886</v>
      </c>
    </row>
    <row r="3390" spans="2:5">
      <c r="B3390" t="s">
        <v>5496</v>
      </c>
      <c r="C3390">
        <v>531825</v>
      </c>
      <c r="D3390" t="s">
        <v>568</v>
      </c>
      <c r="E3390" t="s">
        <v>554</v>
      </c>
    </row>
    <row r="3391" spans="2:5">
      <c r="B3391" t="s">
        <v>5497</v>
      </c>
      <c r="C3391">
        <v>537254</v>
      </c>
      <c r="D3391" t="s">
        <v>568</v>
      </c>
      <c r="E3391" t="s">
        <v>590</v>
      </c>
    </row>
    <row r="3392" spans="2:5">
      <c r="B3392" t="s">
        <v>5498</v>
      </c>
      <c r="C3392">
        <v>534708</v>
      </c>
      <c r="D3392" t="s">
        <v>568</v>
      </c>
      <c r="E3392" t="s">
        <v>737</v>
      </c>
    </row>
    <row r="3393" spans="2:5">
      <c r="B3393" t="s">
        <v>5499</v>
      </c>
      <c r="C3393">
        <v>533608</v>
      </c>
      <c r="D3393" t="s">
        <v>568</v>
      </c>
      <c r="E3393" t="s">
        <v>688</v>
      </c>
    </row>
    <row r="3394" spans="2:5">
      <c r="B3394" t="s">
        <v>5500</v>
      </c>
      <c r="C3394">
        <v>533285</v>
      </c>
      <c r="D3394" t="s">
        <v>568</v>
      </c>
      <c r="E3394" t="s">
        <v>654</v>
      </c>
    </row>
    <row r="3395" spans="2:5">
      <c r="B3395" t="s">
        <v>5501</v>
      </c>
      <c r="C3395">
        <v>539691</v>
      </c>
      <c r="D3395" t="s">
        <v>568</v>
      </c>
      <c r="E3395" t="s">
        <v>590</v>
      </c>
    </row>
    <row r="3396" spans="2:5">
      <c r="B3396" t="s">
        <v>5502</v>
      </c>
      <c r="C3396">
        <v>530053</v>
      </c>
      <c r="D3396" t="s">
        <v>568</v>
      </c>
      <c r="E3396" t="s">
        <v>654</v>
      </c>
    </row>
    <row r="3397" spans="2:5">
      <c r="B3397" t="s">
        <v>5503</v>
      </c>
      <c r="C3397">
        <v>513558</v>
      </c>
      <c r="D3397" t="s">
        <v>568</v>
      </c>
      <c r="E3397" t="s">
        <v>600</v>
      </c>
    </row>
    <row r="3398" spans="2:5">
      <c r="B3398" t="s">
        <v>5504</v>
      </c>
      <c r="C3398">
        <v>538611</v>
      </c>
      <c r="D3398" t="s">
        <v>568</v>
      </c>
      <c r="E3398" t="s">
        <v>551</v>
      </c>
    </row>
    <row r="3399" spans="2:5">
      <c r="B3399" t="s">
        <v>5505</v>
      </c>
      <c r="C3399">
        <v>532955</v>
      </c>
      <c r="D3399" t="s">
        <v>5506</v>
      </c>
      <c r="E3399" t="s">
        <v>585</v>
      </c>
    </row>
    <row r="3400" spans="2:5">
      <c r="B3400" t="s">
        <v>5507</v>
      </c>
      <c r="C3400">
        <v>523650</v>
      </c>
      <c r="D3400" t="s">
        <v>568</v>
      </c>
      <c r="E3400" t="s">
        <v>576</v>
      </c>
    </row>
    <row r="3401" spans="2:5">
      <c r="B3401" t="s">
        <v>5508</v>
      </c>
      <c r="C3401">
        <v>532805</v>
      </c>
      <c r="D3401" t="s">
        <v>5509</v>
      </c>
      <c r="E3401" t="s">
        <v>590</v>
      </c>
    </row>
    <row r="3402" spans="2:5">
      <c r="B3402" t="s">
        <v>5510</v>
      </c>
      <c r="C3402">
        <v>532805</v>
      </c>
      <c r="D3402" t="s">
        <v>5509</v>
      </c>
      <c r="E3402" t="s">
        <v>590</v>
      </c>
    </row>
    <row r="3403" spans="2:5">
      <c r="B3403" t="s">
        <v>5511</v>
      </c>
      <c r="C3403">
        <v>532884</v>
      </c>
      <c r="D3403" t="s">
        <v>5512</v>
      </c>
      <c r="E3403" t="s">
        <v>1604</v>
      </c>
    </row>
    <row r="3404" spans="2:5">
      <c r="B3404" t="s">
        <v>5513</v>
      </c>
      <c r="C3404">
        <v>530815</v>
      </c>
      <c r="D3404" t="s">
        <v>568</v>
      </c>
      <c r="E3404" t="s">
        <v>616</v>
      </c>
    </row>
    <row r="3405" spans="2:5">
      <c r="B3405" t="s">
        <v>5514</v>
      </c>
      <c r="C3405">
        <v>531033</v>
      </c>
      <c r="D3405" t="s">
        <v>568</v>
      </c>
      <c r="E3405" t="s">
        <v>585</v>
      </c>
    </row>
    <row r="3406" spans="2:5">
      <c r="B3406" t="s">
        <v>5515</v>
      </c>
      <c r="C3406">
        <v>530807</v>
      </c>
      <c r="D3406" t="s">
        <v>568</v>
      </c>
      <c r="E3406" t="s">
        <v>654</v>
      </c>
    </row>
    <row r="3407" spans="2:5">
      <c r="B3407" t="s">
        <v>5516</v>
      </c>
      <c r="C3407">
        <v>515018</v>
      </c>
      <c r="D3407" t="s">
        <v>5517</v>
      </c>
      <c r="E3407" t="s">
        <v>845</v>
      </c>
    </row>
    <row r="3408" spans="2:5">
      <c r="B3408" t="s">
        <v>5518</v>
      </c>
      <c r="C3408">
        <v>540175</v>
      </c>
      <c r="D3408" t="s">
        <v>568</v>
      </c>
      <c r="E3408" t="s">
        <v>551</v>
      </c>
    </row>
    <row r="3409" spans="2:5">
      <c r="B3409" t="s">
        <v>5519</v>
      </c>
      <c r="C3409">
        <v>511585</v>
      </c>
      <c r="D3409" t="s">
        <v>568</v>
      </c>
      <c r="E3409" t="s">
        <v>585</v>
      </c>
    </row>
    <row r="3410" spans="2:5">
      <c r="B3410" t="s">
        <v>5520</v>
      </c>
      <c r="C3410">
        <v>512624</v>
      </c>
      <c r="D3410" t="s">
        <v>568</v>
      </c>
      <c r="E3410" t="s">
        <v>590</v>
      </c>
    </row>
    <row r="3411" spans="2:5">
      <c r="B3411" t="s">
        <v>5521</v>
      </c>
      <c r="C3411">
        <v>505817</v>
      </c>
      <c r="D3411" t="s">
        <v>568</v>
      </c>
      <c r="E3411" t="s">
        <v>923</v>
      </c>
    </row>
    <row r="3412" spans="2:5">
      <c r="B3412" t="s">
        <v>5522</v>
      </c>
      <c r="C3412">
        <v>505817</v>
      </c>
      <c r="D3412" t="s">
        <v>568</v>
      </c>
      <c r="E3412" t="s">
        <v>923</v>
      </c>
    </row>
    <row r="3413" spans="2:5">
      <c r="B3413" t="s">
        <v>5523</v>
      </c>
      <c r="C3413">
        <v>526075</v>
      </c>
      <c r="D3413" t="s">
        <v>568</v>
      </c>
      <c r="E3413" t="s">
        <v>606</v>
      </c>
    </row>
    <row r="3414" spans="2:5">
      <c r="B3414" t="s">
        <v>5524</v>
      </c>
      <c r="C3414">
        <v>530517</v>
      </c>
      <c r="D3414" t="s">
        <v>5525</v>
      </c>
      <c r="E3414" t="s">
        <v>994</v>
      </c>
    </row>
    <row r="3415" spans="2:5">
      <c r="B3415" t="s">
        <v>5526</v>
      </c>
      <c r="C3415" t="s">
        <v>568</v>
      </c>
      <c r="D3415" t="s">
        <v>5527</v>
      </c>
      <c r="E3415" t="s">
        <v>579</v>
      </c>
    </row>
    <row r="3416" spans="2:5">
      <c r="B3416" t="s">
        <v>5528</v>
      </c>
      <c r="C3416">
        <v>532124</v>
      </c>
      <c r="D3416" t="s">
        <v>568</v>
      </c>
      <c r="E3416" t="s">
        <v>769</v>
      </c>
    </row>
    <row r="3417" spans="2:5">
      <c r="B3417" t="s">
        <v>5529</v>
      </c>
      <c r="C3417">
        <v>532124</v>
      </c>
      <c r="D3417" t="s">
        <v>568</v>
      </c>
      <c r="E3417" t="s">
        <v>769</v>
      </c>
    </row>
    <row r="3418" spans="2:5">
      <c r="B3418" t="s">
        <v>5530</v>
      </c>
      <c r="C3418">
        <v>500111</v>
      </c>
      <c r="D3418" t="s">
        <v>5531</v>
      </c>
      <c r="E3418" t="s">
        <v>585</v>
      </c>
    </row>
    <row r="3419" spans="2:5">
      <c r="B3419" t="s">
        <v>5532</v>
      </c>
      <c r="C3419">
        <v>503162</v>
      </c>
      <c r="D3419" t="s">
        <v>568</v>
      </c>
      <c r="E3419" t="s">
        <v>583</v>
      </c>
    </row>
    <row r="3420" spans="2:5">
      <c r="B3420" t="s">
        <v>5533</v>
      </c>
      <c r="C3420">
        <v>532712</v>
      </c>
      <c r="D3420" t="s">
        <v>5534</v>
      </c>
      <c r="E3420" t="s">
        <v>1512</v>
      </c>
    </row>
    <row r="3421" spans="2:5">
      <c r="B3421" t="s">
        <v>5535</v>
      </c>
      <c r="C3421">
        <v>590106</v>
      </c>
      <c r="D3421" t="s">
        <v>5536</v>
      </c>
      <c r="E3421" t="s">
        <v>551</v>
      </c>
    </row>
    <row r="3422" spans="2:5">
      <c r="B3422" t="s">
        <v>5537</v>
      </c>
      <c r="C3422">
        <v>590095</v>
      </c>
      <c r="D3422" t="s">
        <v>5538</v>
      </c>
      <c r="E3422" t="s">
        <v>551</v>
      </c>
    </row>
    <row r="3423" spans="2:5">
      <c r="B3423" t="s">
        <v>5539</v>
      </c>
      <c r="C3423">
        <v>590113</v>
      </c>
      <c r="D3423" t="s">
        <v>5540</v>
      </c>
      <c r="E3423" t="s">
        <v>551</v>
      </c>
    </row>
    <row r="3424" spans="2:5">
      <c r="B3424" t="s">
        <v>5541</v>
      </c>
      <c r="C3424">
        <v>590104</v>
      </c>
      <c r="D3424" t="s">
        <v>5542</v>
      </c>
      <c r="E3424" t="s">
        <v>551</v>
      </c>
    </row>
    <row r="3425" spans="2:5">
      <c r="B3425" t="s">
        <v>5543</v>
      </c>
      <c r="C3425">
        <v>590103</v>
      </c>
      <c r="D3425" t="s">
        <v>5544</v>
      </c>
      <c r="E3425" t="s">
        <v>551</v>
      </c>
    </row>
    <row r="3426" spans="2:5">
      <c r="B3426" t="s">
        <v>5545</v>
      </c>
      <c r="C3426">
        <v>590108</v>
      </c>
      <c r="D3426" t="s">
        <v>5546</v>
      </c>
      <c r="E3426" t="s">
        <v>551</v>
      </c>
    </row>
    <row r="3427" spans="2:5">
      <c r="B3427" t="s">
        <v>5547</v>
      </c>
      <c r="C3427">
        <v>590109</v>
      </c>
      <c r="D3427" t="s">
        <v>5548</v>
      </c>
      <c r="E3427" t="s">
        <v>551</v>
      </c>
    </row>
    <row r="3428" spans="2:5">
      <c r="B3428" t="s">
        <v>5549</v>
      </c>
      <c r="C3428">
        <v>540709</v>
      </c>
      <c r="D3428" t="s">
        <v>5550</v>
      </c>
      <c r="E3428" t="s">
        <v>626</v>
      </c>
    </row>
    <row r="3429" spans="2:5">
      <c r="B3429" t="s">
        <v>5551</v>
      </c>
      <c r="C3429">
        <v>523445</v>
      </c>
      <c r="D3429" t="s">
        <v>5552</v>
      </c>
      <c r="E3429" t="s">
        <v>966</v>
      </c>
    </row>
    <row r="3430" spans="2:5">
      <c r="B3430" t="s">
        <v>5553</v>
      </c>
      <c r="C3430">
        <v>500325</v>
      </c>
      <c r="D3430" t="s">
        <v>5554</v>
      </c>
      <c r="E3430" t="s">
        <v>699</v>
      </c>
    </row>
    <row r="3431" spans="2:5">
      <c r="B3431" t="s">
        <v>5555</v>
      </c>
      <c r="C3431">
        <v>500390</v>
      </c>
      <c r="D3431" t="s">
        <v>5556</v>
      </c>
      <c r="E3431" t="s">
        <v>707</v>
      </c>
    </row>
    <row r="3432" spans="2:5">
      <c r="B3432" t="s">
        <v>5557</v>
      </c>
      <c r="C3432">
        <v>533107</v>
      </c>
      <c r="D3432" t="s">
        <v>5558</v>
      </c>
      <c r="E3432" t="s">
        <v>1041</v>
      </c>
    </row>
    <row r="3433" spans="2:5">
      <c r="B3433" t="s">
        <v>5559</v>
      </c>
      <c r="C3433">
        <v>540767</v>
      </c>
      <c r="D3433" t="s">
        <v>5560</v>
      </c>
      <c r="E3433" t="s">
        <v>2974</v>
      </c>
    </row>
    <row r="3434" spans="2:5">
      <c r="B3434" t="s">
        <v>5561</v>
      </c>
      <c r="C3434">
        <v>532939</v>
      </c>
      <c r="D3434" t="s">
        <v>5562</v>
      </c>
      <c r="E3434" t="s">
        <v>707</v>
      </c>
    </row>
    <row r="3435" spans="2:5">
      <c r="B3435" t="s">
        <v>5563</v>
      </c>
      <c r="C3435">
        <v>511712</v>
      </c>
      <c r="D3435" t="s">
        <v>568</v>
      </c>
      <c r="E3435" t="s">
        <v>551</v>
      </c>
    </row>
    <row r="3436" spans="2:5">
      <c r="B3436" t="s">
        <v>5564</v>
      </c>
      <c r="C3436">
        <v>539760</v>
      </c>
      <c r="D3436" t="s">
        <v>568</v>
      </c>
      <c r="E3436" t="s">
        <v>866</v>
      </c>
    </row>
    <row r="3437" spans="2:5">
      <c r="B3437" t="s">
        <v>5565</v>
      </c>
      <c r="C3437">
        <v>532915</v>
      </c>
      <c r="D3437" t="s">
        <v>5566</v>
      </c>
      <c r="E3437" t="s">
        <v>551</v>
      </c>
    </row>
    <row r="3438" spans="2:5">
      <c r="B3438" t="s">
        <v>5567</v>
      </c>
      <c r="C3438">
        <v>540426</v>
      </c>
      <c r="D3438" t="s">
        <v>568</v>
      </c>
      <c r="E3438" t="s">
        <v>654</v>
      </c>
    </row>
    <row r="3439" spans="2:5">
      <c r="B3439" t="s">
        <v>5568</v>
      </c>
      <c r="C3439">
        <v>513043</v>
      </c>
      <c r="D3439" t="s">
        <v>568</v>
      </c>
      <c r="E3439" t="s">
        <v>891</v>
      </c>
    </row>
    <row r="3440" spans="2:5">
      <c r="B3440" t="s">
        <v>5569</v>
      </c>
      <c r="C3440">
        <v>512487</v>
      </c>
      <c r="D3440" t="s">
        <v>568</v>
      </c>
      <c r="E3440" t="s">
        <v>590</v>
      </c>
    </row>
    <row r="3441" spans="2:5">
      <c r="B3441" t="s">
        <v>5570</v>
      </c>
      <c r="C3441">
        <v>505658</v>
      </c>
      <c r="D3441" t="s">
        <v>568</v>
      </c>
      <c r="E3441" t="s">
        <v>576</v>
      </c>
    </row>
    <row r="3442" spans="2:5">
      <c r="B3442" t="s">
        <v>5571</v>
      </c>
      <c r="C3442">
        <v>504360</v>
      </c>
      <c r="D3442" t="s">
        <v>568</v>
      </c>
      <c r="E3442" t="s">
        <v>590</v>
      </c>
    </row>
    <row r="3443" spans="2:5">
      <c r="B3443" t="s">
        <v>5572</v>
      </c>
      <c r="C3443">
        <v>511149</v>
      </c>
      <c r="D3443" t="s">
        <v>568</v>
      </c>
      <c r="E3443" t="s">
        <v>989</v>
      </c>
    </row>
    <row r="3444" spans="2:5">
      <c r="B3444" t="s">
        <v>5573</v>
      </c>
      <c r="C3444">
        <v>530919</v>
      </c>
      <c r="D3444" t="s">
        <v>5574</v>
      </c>
      <c r="E3444" t="s">
        <v>3908</v>
      </c>
    </row>
    <row r="3445" spans="2:5">
      <c r="B3445" t="s">
        <v>5575</v>
      </c>
      <c r="C3445" t="s">
        <v>568</v>
      </c>
      <c r="D3445" t="s">
        <v>5576</v>
      </c>
      <c r="E3445" t="s">
        <v>3908</v>
      </c>
    </row>
    <row r="3446" spans="2:5">
      <c r="B3446" t="s">
        <v>5577</v>
      </c>
      <c r="C3446">
        <v>532923</v>
      </c>
      <c r="D3446" t="s">
        <v>5578</v>
      </c>
      <c r="E3446" t="s">
        <v>682</v>
      </c>
    </row>
    <row r="3447" spans="2:5">
      <c r="B3447" t="s">
        <v>5579</v>
      </c>
      <c r="C3447">
        <v>535322</v>
      </c>
      <c r="D3447" t="s">
        <v>5580</v>
      </c>
      <c r="E3447" t="s">
        <v>626</v>
      </c>
    </row>
    <row r="3448" spans="2:5">
      <c r="B3448" t="s">
        <v>5581</v>
      </c>
      <c r="C3448">
        <v>532687</v>
      </c>
      <c r="D3448" t="s">
        <v>5582</v>
      </c>
      <c r="E3448" t="s">
        <v>2561</v>
      </c>
    </row>
    <row r="3449" spans="2:5">
      <c r="B3449" t="s">
        <v>5583</v>
      </c>
      <c r="C3449">
        <v>532687</v>
      </c>
      <c r="D3449" t="s">
        <v>5582</v>
      </c>
      <c r="E3449" t="s">
        <v>2561</v>
      </c>
    </row>
    <row r="3450" spans="2:5">
      <c r="B3450" t="s">
        <v>5584</v>
      </c>
      <c r="C3450">
        <v>524218</v>
      </c>
      <c r="D3450" t="s">
        <v>568</v>
      </c>
      <c r="E3450" t="s">
        <v>606</v>
      </c>
    </row>
    <row r="3451" spans="2:5">
      <c r="B3451" t="s">
        <v>5585</v>
      </c>
      <c r="C3451">
        <v>505509</v>
      </c>
      <c r="D3451" t="s">
        <v>5586</v>
      </c>
      <c r="E3451" t="s">
        <v>688</v>
      </c>
    </row>
    <row r="3452" spans="2:5">
      <c r="B3452" t="s">
        <v>5587</v>
      </c>
      <c r="C3452">
        <v>515085</v>
      </c>
      <c r="D3452" t="s">
        <v>568</v>
      </c>
      <c r="E3452" t="s">
        <v>845</v>
      </c>
    </row>
    <row r="3453" spans="2:5">
      <c r="B3453" t="s">
        <v>5588</v>
      </c>
      <c r="C3453">
        <v>519191</v>
      </c>
      <c r="D3453" t="s">
        <v>5589</v>
      </c>
      <c r="E3453" t="s">
        <v>5590</v>
      </c>
    </row>
    <row r="3454" spans="2:5">
      <c r="B3454" t="s">
        <v>5591</v>
      </c>
      <c r="C3454">
        <v>505368</v>
      </c>
      <c r="D3454" t="s">
        <v>5592</v>
      </c>
      <c r="E3454" t="s">
        <v>576</v>
      </c>
    </row>
    <row r="3455" spans="2:5">
      <c r="B3455" t="s">
        <v>5593</v>
      </c>
      <c r="C3455">
        <v>531888</v>
      </c>
      <c r="D3455" t="s">
        <v>568</v>
      </c>
      <c r="E3455" t="s">
        <v>576</v>
      </c>
    </row>
    <row r="3456" spans="2:5">
      <c r="B3456" t="s">
        <v>5594</v>
      </c>
      <c r="C3456">
        <v>539669</v>
      </c>
      <c r="D3456" t="s">
        <v>568</v>
      </c>
      <c r="E3456" t="s">
        <v>585</v>
      </c>
    </row>
    <row r="3457" spans="2:5">
      <c r="B3457" t="s">
        <v>5595</v>
      </c>
      <c r="C3457">
        <v>531952</v>
      </c>
      <c r="D3457" t="s">
        <v>568</v>
      </c>
      <c r="E3457" t="s">
        <v>583</v>
      </c>
    </row>
    <row r="3458" spans="2:5">
      <c r="B3458" t="s">
        <v>5596</v>
      </c>
      <c r="C3458">
        <v>530271</v>
      </c>
      <c r="D3458" t="s">
        <v>568</v>
      </c>
      <c r="E3458" t="s">
        <v>585</v>
      </c>
    </row>
    <row r="3459" spans="2:5">
      <c r="B3459" t="s">
        <v>5597</v>
      </c>
      <c r="C3459">
        <v>532766</v>
      </c>
      <c r="D3459" t="s">
        <v>568</v>
      </c>
      <c r="E3459" t="s">
        <v>966</v>
      </c>
    </row>
    <row r="3460" spans="2:5">
      <c r="B3460" t="s">
        <v>5598</v>
      </c>
      <c r="C3460">
        <v>539435</v>
      </c>
      <c r="D3460" t="s">
        <v>568</v>
      </c>
      <c r="E3460" t="s">
        <v>551</v>
      </c>
    </row>
    <row r="3461" spans="2:5">
      <c r="B3461" t="s">
        <v>5599</v>
      </c>
      <c r="C3461">
        <v>519230</v>
      </c>
      <c r="D3461" t="s">
        <v>568</v>
      </c>
      <c r="E3461" t="s">
        <v>590</v>
      </c>
    </row>
    <row r="3462" spans="2:5">
      <c r="B3462" t="s">
        <v>5600</v>
      </c>
      <c r="C3462">
        <v>520008</v>
      </c>
      <c r="D3462" t="s">
        <v>5601</v>
      </c>
      <c r="E3462" t="s">
        <v>923</v>
      </c>
    </row>
    <row r="3463" spans="2:5">
      <c r="B3463" t="s">
        <v>5602</v>
      </c>
      <c r="C3463">
        <v>540590</v>
      </c>
      <c r="D3463" t="s">
        <v>568</v>
      </c>
      <c r="E3463" t="s">
        <v>898</v>
      </c>
    </row>
    <row r="3464" spans="2:5">
      <c r="B3464" t="s">
        <v>5603</v>
      </c>
      <c r="C3464">
        <v>524480</v>
      </c>
      <c r="D3464" t="s">
        <v>568</v>
      </c>
      <c r="E3464" t="s">
        <v>616</v>
      </c>
    </row>
    <row r="3465" spans="2:5">
      <c r="B3465" t="s">
        <v>5604</v>
      </c>
      <c r="C3465">
        <v>540082</v>
      </c>
      <c r="D3465" t="s">
        <v>568</v>
      </c>
      <c r="E3465" t="s">
        <v>891</v>
      </c>
    </row>
    <row r="3466" spans="2:5">
      <c r="B3466" t="s">
        <v>5605</v>
      </c>
      <c r="C3466">
        <v>504365</v>
      </c>
      <c r="D3466" t="s">
        <v>568</v>
      </c>
      <c r="E3466" t="s">
        <v>551</v>
      </c>
    </row>
    <row r="3467" spans="2:5">
      <c r="B3467" t="s">
        <v>5606</v>
      </c>
      <c r="C3467">
        <v>541151</v>
      </c>
      <c r="D3467" t="s">
        <v>568</v>
      </c>
      <c r="E3467" t="s">
        <v>652</v>
      </c>
    </row>
    <row r="3468" spans="2:5">
      <c r="B3468" t="s">
        <v>5607</v>
      </c>
      <c r="C3468">
        <v>541151</v>
      </c>
      <c r="D3468" t="s">
        <v>568</v>
      </c>
      <c r="E3468" t="s">
        <v>652</v>
      </c>
    </row>
    <row r="3469" spans="2:5">
      <c r="B3469" t="s">
        <v>5608</v>
      </c>
      <c r="C3469">
        <v>507508</v>
      </c>
      <c r="D3469" t="s">
        <v>568</v>
      </c>
      <c r="E3469" t="s">
        <v>1267</v>
      </c>
    </row>
    <row r="3470" spans="2:5">
      <c r="B3470" t="s">
        <v>5609</v>
      </c>
      <c r="C3470">
        <v>530251</v>
      </c>
      <c r="D3470" t="s">
        <v>568</v>
      </c>
      <c r="E3470" t="s">
        <v>590</v>
      </c>
    </row>
    <row r="3471" spans="2:5">
      <c r="B3471" t="s">
        <v>5610</v>
      </c>
      <c r="C3471">
        <v>514177</v>
      </c>
      <c r="D3471" t="s">
        <v>568</v>
      </c>
      <c r="E3471" t="s">
        <v>583</v>
      </c>
    </row>
    <row r="3472" spans="2:5">
      <c r="B3472" t="s">
        <v>5611</v>
      </c>
      <c r="C3472">
        <v>531539</v>
      </c>
      <c r="D3472" t="s">
        <v>568</v>
      </c>
      <c r="E3472" t="s">
        <v>600</v>
      </c>
    </row>
    <row r="3473" spans="2:5">
      <c r="B3473" t="s">
        <v>5612</v>
      </c>
      <c r="C3473">
        <v>526861</v>
      </c>
      <c r="D3473" t="s">
        <v>568</v>
      </c>
      <c r="E3473" t="s">
        <v>576</v>
      </c>
    </row>
    <row r="3474" spans="2:5">
      <c r="B3474" t="s">
        <v>5613</v>
      </c>
      <c r="C3474">
        <v>523021</v>
      </c>
      <c r="D3474" t="s">
        <v>568</v>
      </c>
      <c r="E3474" t="s">
        <v>763</v>
      </c>
    </row>
    <row r="3475" spans="2:5">
      <c r="B3475" t="s">
        <v>5614</v>
      </c>
      <c r="C3475">
        <v>526492</v>
      </c>
      <c r="D3475" t="s">
        <v>568</v>
      </c>
      <c r="E3475" t="s">
        <v>1488</v>
      </c>
    </row>
    <row r="3476" spans="2:5">
      <c r="B3476" t="s">
        <v>5615</v>
      </c>
      <c r="C3476">
        <v>542383</v>
      </c>
      <c r="D3476" t="s">
        <v>5616</v>
      </c>
      <c r="E3476" t="s">
        <v>889</v>
      </c>
    </row>
    <row r="3477" spans="2:5">
      <c r="B3477" t="s">
        <v>5617</v>
      </c>
      <c r="C3477">
        <v>541556</v>
      </c>
      <c r="D3477" t="s">
        <v>5618</v>
      </c>
      <c r="E3477" t="s">
        <v>966</v>
      </c>
    </row>
    <row r="3478" spans="2:5">
      <c r="B3478" t="s">
        <v>5619</v>
      </c>
      <c r="C3478">
        <v>519097</v>
      </c>
      <c r="D3478" t="s">
        <v>568</v>
      </c>
      <c r="E3478" t="s">
        <v>616</v>
      </c>
    </row>
    <row r="3479" spans="2:5">
      <c r="B3479" t="s">
        <v>5620</v>
      </c>
      <c r="C3479">
        <v>526407</v>
      </c>
      <c r="D3479" t="s">
        <v>568</v>
      </c>
      <c r="E3479" t="s">
        <v>682</v>
      </c>
    </row>
    <row r="3480" spans="2:5">
      <c r="B3480" t="s">
        <v>5621</v>
      </c>
      <c r="C3480">
        <v>540843</v>
      </c>
      <c r="D3480" t="s">
        <v>568</v>
      </c>
      <c r="E3480" t="s">
        <v>3349</v>
      </c>
    </row>
    <row r="3481" spans="2:5">
      <c r="B3481" t="s">
        <v>5622</v>
      </c>
      <c r="C3481" t="s">
        <v>568</v>
      </c>
      <c r="D3481" t="s">
        <v>5623</v>
      </c>
      <c r="E3481" t="s">
        <v>579</v>
      </c>
    </row>
    <row r="3482" spans="2:5">
      <c r="B3482" t="s">
        <v>5624</v>
      </c>
      <c r="C3482">
        <v>512618</v>
      </c>
      <c r="D3482" t="s">
        <v>568</v>
      </c>
      <c r="E3482" t="s">
        <v>583</v>
      </c>
    </row>
    <row r="3483" spans="2:5">
      <c r="B3483" t="s">
        <v>5625</v>
      </c>
      <c r="C3483">
        <v>540358</v>
      </c>
      <c r="D3483" t="s">
        <v>568</v>
      </c>
      <c r="E3483" t="s">
        <v>866</v>
      </c>
    </row>
    <row r="3484" spans="2:5">
      <c r="B3484" t="s">
        <v>5626</v>
      </c>
      <c r="C3484">
        <v>500365</v>
      </c>
      <c r="D3484" t="s">
        <v>568</v>
      </c>
      <c r="E3484" t="s">
        <v>600</v>
      </c>
    </row>
    <row r="3485" spans="2:5">
      <c r="B3485" t="s">
        <v>5627</v>
      </c>
      <c r="C3485">
        <v>531447</v>
      </c>
      <c r="D3485" t="s">
        <v>568</v>
      </c>
      <c r="E3485" t="s">
        <v>590</v>
      </c>
    </row>
    <row r="3486" spans="2:5">
      <c r="B3486" t="s">
        <v>5628</v>
      </c>
      <c r="C3486">
        <v>531822</v>
      </c>
      <c r="D3486" t="s">
        <v>568</v>
      </c>
      <c r="E3486" t="s">
        <v>654</v>
      </c>
    </row>
    <row r="3487" spans="2:5">
      <c r="B3487" t="s">
        <v>5629</v>
      </c>
      <c r="C3487">
        <v>532731</v>
      </c>
      <c r="D3487" t="s">
        <v>5630</v>
      </c>
      <c r="E3487" t="s">
        <v>600</v>
      </c>
    </row>
    <row r="3488" spans="2:5">
      <c r="B3488" t="s">
        <v>5631</v>
      </c>
      <c r="C3488">
        <v>505807</v>
      </c>
      <c r="D3488" t="s">
        <v>568</v>
      </c>
      <c r="E3488" t="s">
        <v>1488</v>
      </c>
    </row>
    <row r="3489" spans="2:5">
      <c r="B3489" t="s">
        <v>5632</v>
      </c>
      <c r="C3489">
        <v>502448</v>
      </c>
      <c r="D3489" t="s">
        <v>5633</v>
      </c>
      <c r="E3489" t="s">
        <v>763</v>
      </c>
    </row>
    <row r="3490" spans="2:5">
      <c r="B3490" t="s">
        <v>5634</v>
      </c>
      <c r="C3490">
        <v>500366</v>
      </c>
      <c r="D3490" t="s">
        <v>5635</v>
      </c>
      <c r="E3490" t="s">
        <v>574</v>
      </c>
    </row>
    <row r="3491" spans="2:5">
      <c r="B3491" t="s">
        <v>5636</v>
      </c>
      <c r="C3491">
        <v>500366</v>
      </c>
      <c r="D3491" t="s">
        <v>5635</v>
      </c>
      <c r="E3491" t="s">
        <v>574</v>
      </c>
    </row>
    <row r="3492" spans="2:5">
      <c r="B3492" t="s">
        <v>5637</v>
      </c>
      <c r="C3492">
        <v>542145</v>
      </c>
      <c r="D3492" t="s">
        <v>568</v>
      </c>
      <c r="E3492" t="s">
        <v>590</v>
      </c>
    </row>
    <row r="3493" spans="2:5">
      <c r="B3493" t="s">
        <v>5638</v>
      </c>
      <c r="C3493">
        <v>530991</v>
      </c>
      <c r="D3493" t="s">
        <v>568</v>
      </c>
      <c r="E3493" t="s">
        <v>606</v>
      </c>
    </row>
    <row r="3494" spans="2:5">
      <c r="B3494" t="s">
        <v>5639</v>
      </c>
      <c r="C3494">
        <v>542599</v>
      </c>
      <c r="D3494" t="s">
        <v>5640</v>
      </c>
      <c r="E3494" t="s">
        <v>769</v>
      </c>
    </row>
    <row r="3495" spans="2:5">
      <c r="B3495" t="s">
        <v>5641</v>
      </c>
      <c r="C3495">
        <v>531324</v>
      </c>
      <c r="D3495" t="s">
        <v>568</v>
      </c>
      <c r="E3495" t="s">
        <v>551</v>
      </c>
    </row>
    <row r="3496" spans="2:5">
      <c r="B3496" t="s">
        <v>5642</v>
      </c>
      <c r="C3496">
        <v>533168</v>
      </c>
      <c r="D3496" t="s">
        <v>5643</v>
      </c>
      <c r="E3496" t="s">
        <v>975</v>
      </c>
    </row>
    <row r="3497" spans="2:5">
      <c r="B3497" t="s">
        <v>5644</v>
      </c>
      <c r="C3497">
        <v>533168</v>
      </c>
      <c r="D3497" t="s">
        <v>5643</v>
      </c>
      <c r="E3497" t="s">
        <v>975</v>
      </c>
    </row>
    <row r="3498" spans="2:5">
      <c r="B3498" t="s">
        <v>5645</v>
      </c>
      <c r="C3498">
        <v>517500</v>
      </c>
      <c r="D3498" t="s">
        <v>568</v>
      </c>
      <c r="E3498" t="s">
        <v>576</v>
      </c>
    </row>
    <row r="3499" spans="2:5">
      <c r="B3499" t="s">
        <v>5646</v>
      </c>
      <c r="C3499">
        <v>539922</v>
      </c>
      <c r="D3499" t="s">
        <v>568</v>
      </c>
      <c r="E3499" t="s">
        <v>590</v>
      </c>
    </row>
    <row r="3500" spans="2:5">
      <c r="B3500" t="s">
        <v>5647</v>
      </c>
      <c r="C3500">
        <v>539922</v>
      </c>
      <c r="D3500" t="s">
        <v>568</v>
      </c>
      <c r="E3500" t="s">
        <v>590</v>
      </c>
    </row>
    <row r="3501" spans="2:5">
      <c r="B3501" t="s">
        <v>5648</v>
      </c>
      <c r="C3501">
        <v>526193</v>
      </c>
      <c r="D3501" t="s">
        <v>568</v>
      </c>
      <c r="E3501" t="s">
        <v>845</v>
      </c>
    </row>
    <row r="3502" spans="2:5">
      <c r="B3502" t="s">
        <v>5649</v>
      </c>
      <c r="C3502">
        <v>512047</v>
      </c>
      <c r="D3502" t="s">
        <v>568</v>
      </c>
      <c r="E3502" t="s">
        <v>682</v>
      </c>
    </row>
    <row r="3503" spans="2:5">
      <c r="B3503" t="s">
        <v>5650</v>
      </c>
      <c r="C3503">
        <v>532699</v>
      </c>
      <c r="D3503" t="s">
        <v>5651</v>
      </c>
      <c r="E3503" t="s">
        <v>769</v>
      </c>
    </row>
    <row r="3504" spans="2:5">
      <c r="B3504" t="s">
        <v>5652</v>
      </c>
      <c r="C3504">
        <v>526640</v>
      </c>
      <c r="D3504" t="s">
        <v>568</v>
      </c>
      <c r="E3504" t="s">
        <v>769</v>
      </c>
    </row>
    <row r="3505" spans="2:5">
      <c r="B3505" t="s">
        <v>5653</v>
      </c>
      <c r="C3505">
        <v>532983</v>
      </c>
      <c r="D3505" t="s">
        <v>5654</v>
      </c>
      <c r="E3505" t="s">
        <v>606</v>
      </c>
    </row>
    <row r="3506" spans="2:5">
      <c r="B3506" t="s">
        <v>5655</v>
      </c>
      <c r="C3506">
        <v>511626</v>
      </c>
      <c r="D3506" t="s">
        <v>568</v>
      </c>
      <c r="E3506" t="s">
        <v>585</v>
      </c>
    </row>
    <row r="3507" spans="2:5">
      <c r="B3507" t="s">
        <v>5656</v>
      </c>
      <c r="C3507">
        <v>530179</v>
      </c>
      <c r="D3507" t="s">
        <v>568</v>
      </c>
      <c r="E3507" t="s">
        <v>583</v>
      </c>
    </row>
    <row r="3508" spans="2:5">
      <c r="B3508" t="s">
        <v>5657</v>
      </c>
      <c r="C3508">
        <v>539875</v>
      </c>
      <c r="D3508" t="s">
        <v>568</v>
      </c>
      <c r="E3508" t="s">
        <v>588</v>
      </c>
    </row>
    <row r="3509" spans="2:5">
      <c r="B3509" t="s">
        <v>5658</v>
      </c>
      <c r="C3509">
        <v>500350</v>
      </c>
      <c r="D3509" t="s">
        <v>5659</v>
      </c>
      <c r="E3509" t="s">
        <v>583</v>
      </c>
    </row>
    <row r="3510" spans="2:5">
      <c r="B3510" t="s">
        <v>5660</v>
      </c>
      <c r="C3510">
        <v>531215</v>
      </c>
      <c r="D3510" t="s">
        <v>568</v>
      </c>
      <c r="E3510" t="s">
        <v>866</v>
      </c>
    </row>
    <row r="3511" spans="2:5">
      <c r="B3511" t="s">
        <v>5661</v>
      </c>
      <c r="C3511">
        <v>500367</v>
      </c>
      <c r="D3511" t="s">
        <v>568</v>
      </c>
      <c r="E3511" t="s">
        <v>1048</v>
      </c>
    </row>
    <row r="3512" spans="2:5">
      <c r="B3512" t="s">
        <v>5662</v>
      </c>
      <c r="C3512">
        <v>531099</v>
      </c>
      <c r="D3512" t="s">
        <v>568</v>
      </c>
      <c r="E3512" t="s">
        <v>606</v>
      </c>
    </row>
    <row r="3513" spans="2:5">
      <c r="B3513" t="s">
        <v>5663</v>
      </c>
      <c r="C3513">
        <v>509020</v>
      </c>
      <c r="D3513" t="s">
        <v>5664</v>
      </c>
      <c r="E3513" t="s">
        <v>817</v>
      </c>
    </row>
    <row r="3514" spans="2:5">
      <c r="B3514" t="s">
        <v>5665</v>
      </c>
      <c r="C3514">
        <v>500368</v>
      </c>
      <c r="D3514" t="s">
        <v>5666</v>
      </c>
      <c r="E3514" t="s">
        <v>817</v>
      </c>
    </row>
    <row r="3515" spans="2:5">
      <c r="B3515" t="s">
        <v>5667</v>
      </c>
      <c r="C3515">
        <v>540696</v>
      </c>
      <c r="D3515" t="s">
        <v>568</v>
      </c>
      <c r="E3515" t="s">
        <v>590</v>
      </c>
    </row>
    <row r="3516" spans="2:5">
      <c r="B3516" t="s">
        <v>5668</v>
      </c>
      <c r="C3516">
        <v>540696</v>
      </c>
      <c r="D3516" t="s">
        <v>568</v>
      </c>
      <c r="E3516" t="s">
        <v>590</v>
      </c>
    </row>
    <row r="3517" spans="2:5">
      <c r="B3517" t="s">
        <v>5669</v>
      </c>
      <c r="C3517">
        <v>532785</v>
      </c>
      <c r="D3517" t="s">
        <v>5670</v>
      </c>
      <c r="E3517" t="s">
        <v>562</v>
      </c>
    </row>
    <row r="3518" spans="2:5">
      <c r="B3518" t="s">
        <v>5671</v>
      </c>
      <c r="C3518">
        <v>539226</v>
      </c>
      <c r="D3518" t="s">
        <v>568</v>
      </c>
      <c r="E3518" t="s">
        <v>600</v>
      </c>
    </row>
    <row r="3519" spans="2:5">
      <c r="B3519" t="s">
        <v>5672</v>
      </c>
      <c r="C3519" t="s">
        <v>568</v>
      </c>
      <c r="D3519" t="s">
        <v>5673</v>
      </c>
      <c r="E3519" t="s">
        <v>579</v>
      </c>
    </row>
    <row r="3520" spans="2:5">
      <c r="B3520" t="s">
        <v>5674</v>
      </c>
      <c r="C3520">
        <v>519413</v>
      </c>
      <c r="D3520" t="s">
        <v>568</v>
      </c>
      <c r="E3520" t="s">
        <v>590</v>
      </c>
    </row>
    <row r="3521" spans="2:5">
      <c r="B3521" t="s">
        <v>5675</v>
      </c>
      <c r="C3521">
        <v>530449</v>
      </c>
      <c r="D3521" t="s">
        <v>568</v>
      </c>
      <c r="E3521" t="s">
        <v>688</v>
      </c>
    </row>
    <row r="3522" spans="2:5">
      <c r="B3522" t="s">
        <v>5676</v>
      </c>
      <c r="C3522">
        <v>533552</v>
      </c>
      <c r="D3522" t="s">
        <v>5677</v>
      </c>
      <c r="E3522" t="s">
        <v>682</v>
      </c>
    </row>
    <row r="3523" spans="2:5">
      <c r="B3523" t="s">
        <v>5678</v>
      </c>
      <c r="C3523">
        <v>533470</v>
      </c>
      <c r="D3523" t="s">
        <v>5679</v>
      </c>
      <c r="E3523" t="s">
        <v>1063</v>
      </c>
    </row>
    <row r="3524" spans="2:5">
      <c r="B3524" t="s">
        <v>5680</v>
      </c>
      <c r="C3524">
        <v>504335</v>
      </c>
      <c r="D3524" t="s">
        <v>568</v>
      </c>
      <c r="E3524" t="s">
        <v>590</v>
      </c>
    </row>
    <row r="3525" spans="2:5">
      <c r="B3525" t="s">
        <v>5681</v>
      </c>
      <c r="C3525">
        <v>517035</v>
      </c>
      <c r="D3525" t="s">
        <v>568</v>
      </c>
      <c r="E3525" t="s">
        <v>1110</v>
      </c>
    </row>
    <row r="3526" spans="2:5">
      <c r="B3526" t="s">
        <v>5682</v>
      </c>
      <c r="C3526">
        <v>542034</v>
      </c>
      <c r="D3526" t="s">
        <v>568</v>
      </c>
      <c r="E3526" t="s">
        <v>682</v>
      </c>
    </row>
    <row r="3527" spans="2:5">
      <c r="B3527" t="s">
        <v>5683</v>
      </c>
      <c r="C3527">
        <v>532604</v>
      </c>
      <c r="D3527" t="s">
        <v>5684</v>
      </c>
      <c r="E3527" t="s">
        <v>600</v>
      </c>
    </row>
    <row r="3528" spans="2:5">
      <c r="B3528" t="s">
        <v>5685</v>
      </c>
      <c r="C3528">
        <v>540497</v>
      </c>
      <c r="D3528" t="s">
        <v>5686</v>
      </c>
      <c r="E3528" t="s">
        <v>1092</v>
      </c>
    </row>
    <row r="3529" spans="2:5">
      <c r="B3529" t="s">
        <v>5687</v>
      </c>
      <c r="C3529">
        <v>534598</v>
      </c>
      <c r="D3529" t="s">
        <v>5688</v>
      </c>
      <c r="E3529" t="s">
        <v>707</v>
      </c>
    </row>
    <row r="3530" spans="2:5">
      <c r="B3530" t="s">
        <v>5689</v>
      </c>
      <c r="C3530">
        <v>539450</v>
      </c>
      <c r="D3530" t="s">
        <v>5690</v>
      </c>
      <c r="E3530" t="s">
        <v>750</v>
      </c>
    </row>
    <row r="3531" spans="2:5">
      <c r="B3531" t="s">
        <v>5691</v>
      </c>
      <c r="C3531">
        <v>532316</v>
      </c>
      <c r="D3531" t="s">
        <v>5692</v>
      </c>
      <c r="E3531" t="s">
        <v>5693</v>
      </c>
    </row>
    <row r="3532" spans="2:5">
      <c r="B3532" t="s">
        <v>5694</v>
      </c>
      <c r="C3532">
        <v>540048</v>
      </c>
      <c r="D3532" t="s">
        <v>5695</v>
      </c>
      <c r="E3532" t="s">
        <v>682</v>
      </c>
    </row>
    <row r="3533" spans="2:5">
      <c r="B3533" t="s">
        <v>5696</v>
      </c>
      <c r="C3533">
        <v>536710</v>
      </c>
      <c r="D3533" t="s">
        <v>568</v>
      </c>
      <c r="E3533" t="s">
        <v>585</v>
      </c>
    </row>
    <row r="3534" spans="2:5">
      <c r="B3534" t="s">
        <v>5697</v>
      </c>
      <c r="C3534">
        <v>513515</v>
      </c>
      <c r="D3534" t="s">
        <v>568</v>
      </c>
      <c r="E3534" t="s">
        <v>583</v>
      </c>
    </row>
    <row r="3535" spans="2:5">
      <c r="B3535" t="s">
        <v>5698</v>
      </c>
      <c r="C3535">
        <v>531307</v>
      </c>
      <c r="D3535" t="s">
        <v>568</v>
      </c>
      <c r="E3535" t="s">
        <v>583</v>
      </c>
    </row>
    <row r="3536" spans="2:5">
      <c r="B3536" t="s">
        <v>5699</v>
      </c>
      <c r="C3536" t="s">
        <v>568</v>
      </c>
      <c r="D3536" t="s">
        <v>5700</v>
      </c>
      <c r="E3536" t="s">
        <v>579</v>
      </c>
    </row>
    <row r="3537" spans="2:5">
      <c r="B3537" t="s">
        <v>5701</v>
      </c>
      <c r="C3537">
        <v>538876</v>
      </c>
      <c r="D3537" t="s">
        <v>568</v>
      </c>
      <c r="E3537" t="s">
        <v>585</v>
      </c>
    </row>
    <row r="3538" spans="2:5">
      <c r="B3538" t="s">
        <v>5702</v>
      </c>
      <c r="C3538">
        <v>535621</v>
      </c>
      <c r="D3538" t="s">
        <v>568</v>
      </c>
      <c r="E3538" t="s">
        <v>654</v>
      </c>
    </row>
    <row r="3539" spans="2:5">
      <c r="B3539" t="s">
        <v>5703</v>
      </c>
      <c r="C3539">
        <v>503622</v>
      </c>
      <c r="D3539" t="s">
        <v>568</v>
      </c>
      <c r="E3539" t="s">
        <v>551</v>
      </c>
    </row>
    <row r="3540" spans="2:5">
      <c r="B3540" t="s">
        <v>5704</v>
      </c>
      <c r="C3540">
        <v>514197</v>
      </c>
      <c r="D3540" t="s">
        <v>568</v>
      </c>
      <c r="E3540" t="s">
        <v>583</v>
      </c>
    </row>
    <row r="3541" spans="2:5">
      <c r="B3541" t="s">
        <v>5705</v>
      </c>
      <c r="C3541">
        <v>540081</v>
      </c>
      <c r="D3541" t="s">
        <v>5706</v>
      </c>
      <c r="E3541" t="s">
        <v>1092</v>
      </c>
    </row>
    <row r="3542" spans="2:5">
      <c r="B3542" t="s">
        <v>5707</v>
      </c>
      <c r="C3542">
        <v>539112</v>
      </c>
      <c r="D3542" t="s">
        <v>568</v>
      </c>
      <c r="E3542" t="s">
        <v>654</v>
      </c>
    </row>
    <row r="3543" spans="2:5">
      <c r="B3543" t="s">
        <v>5708</v>
      </c>
      <c r="C3543">
        <v>530267</v>
      </c>
      <c r="D3543" t="s">
        <v>568</v>
      </c>
      <c r="E3543" t="s">
        <v>576</v>
      </c>
    </row>
    <row r="3544" spans="2:5">
      <c r="B3544" t="s">
        <v>5709</v>
      </c>
      <c r="C3544">
        <v>530461</v>
      </c>
      <c r="D3544" t="s">
        <v>568</v>
      </c>
      <c r="E3544" t="s">
        <v>648</v>
      </c>
    </row>
    <row r="3545" spans="2:5">
      <c r="B3545" t="s">
        <v>5710</v>
      </c>
      <c r="C3545">
        <v>540132</v>
      </c>
      <c r="D3545" t="s">
        <v>568</v>
      </c>
      <c r="E3545" t="s">
        <v>590</v>
      </c>
    </row>
    <row r="3546" spans="2:5">
      <c r="B3546" t="s">
        <v>5711</v>
      </c>
      <c r="C3546">
        <v>540132</v>
      </c>
      <c r="D3546" t="s">
        <v>568</v>
      </c>
      <c r="E3546" t="s">
        <v>590</v>
      </c>
    </row>
    <row r="3547" spans="2:5">
      <c r="B3547" t="s">
        <v>5712</v>
      </c>
      <c r="C3547">
        <v>531869</v>
      </c>
      <c r="D3547" t="s">
        <v>568</v>
      </c>
      <c r="E3547" t="s">
        <v>873</v>
      </c>
    </row>
    <row r="3548" spans="2:5">
      <c r="B3548" t="s">
        <v>5713</v>
      </c>
      <c r="C3548">
        <v>532710</v>
      </c>
      <c r="D3548" t="s">
        <v>5714</v>
      </c>
      <c r="E3548" t="s">
        <v>966</v>
      </c>
    </row>
    <row r="3549" spans="2:5">
      <c r="B3549" t="s">
        <v>5715</v>
      </c>
      <c r="C3549">
        <v>539346</v>
      </c>
      <c r="D3549" t="s">
        <v>5716</v>
      </c>
      <c r="E3549" t="s">
        <v>1163</v>
      </c>
    </row>
    <row r="3550" spans="2:5">
      <c r="B3550" t="s">
        <v>5717</v>
      </c>
      <c r="C3550">
        <v>506642</v>
      </c>
      <c r="D3550" t="s">
        <v>568</v>
      </c>
      <c r="E3550" t="s">
        <v>616</v>
      </c>
    </row>
    <row r="3551" spans="2:5">
      <c r="B3551" t="s">
        <v>5718</v>
      </c>
      <c r="C3551">
        <v>540821</v>
      </c>
      <c r="D3551" t="s">
        <v>568</v>
      </c>
      <c r="E3551" t="s">
        <v>1307</v>
      </c>
    </row>
    <row r="3552" spans="2:5">
      <c r="B3552" t="s">
        <v>5719</v>
      </c>
      <c r="C3552">
        <v>532034</v>
      </c>
      <c r="D3552" t="s">
        <v>568</v>
      </c>
      <c r="E3552" t="s">
        <v>750</v>
      </c>
    </row>
    <row r="3553" spans="2:5">
      <c r="B3553" t="s">
        <v>5720</v>
      </c>
      <c r="C3553">
        <v>531448</v>
      </c>
      <c r="D3553" t="s">
        <v>568</v>
      </c>
      <c r="E3553" t="s">
        <v>989</v>
      </c>
    </row>
    <row r="3554" spans="2:5">
      <c r="B3554" t="s">
        <v>5721</v>
      </c>
      <c r="C3554">
        <v>523025</v>
      </c>
      <c r="D3554" t="s">
        <v>568</v>
      </c>
      <c r="E3554" t="s">
        <v>682</v>
      </c>
    </row>
    <row r="3555" spans="2:5">
      <c r="B3555" t="s">
        <v>5722</v>
      </c>
      <c r="C3555">
        <v>523025</v>
      </c>
      <c r="D3555" t="s">
        <v>568</v>
      </c>
      <c r="E3555" t="s">
        <v>682</v>
      </c>
    </row>
    <row r="3556" spans="2:5">
      <c r="B3556" t="s">
        <v>5723</v>
      </c>
      <c r="C3556">
        <v>502090</v>
      </c>
      <c r="D3556" t="s">
        <v>5724</v>
      </c>
      <c r="E3556" t="s">
        <v>581</v>
      </c>
    </row>
    <row r="3557" spans="2:5">
      <c r="B3557" t="s">
        <v>5725</v>
      </c>
      <c r="C3557">
        <v>540715</v>
      </c>
      <c r="D3557" t="s">
        <v>568</v>
      </c>
      <c r="E3557" t="s">
        <v>682</v>
      </c>
    </row>
    <row r="3558" spans="2:5">
      <c r="B3558" t="s">
        <v>5726</v>
      </c>
      <c r="C3558">
        <v>532092</v>
      </c>
      <c r="D3558" t="s">
        <v>568</v>
      </c>
      <c r="E3558" t="s">
        <v>585</v>
      </c>
    </row>
    <row r="3559" spans="2:5">
      <c r="B3559" t="s">
        <v>5727</v>
      </c>
      <c r="C3559">
        <v>507663</v>
      </c>
      <c r="D3559" t="s">
        <v>568</v>
      </c>
      <c r="E3559" t="s">
        <v>817</v>
      </c>
    </row>
    <row r="3560" spans="2:5">
      <c r="B3560" t="s">
        <v>5728</v>
      </c>
      <c r="C3560">
        <v>511254</v>
      </c>
      <c r="D3560" t="s">
        <v>568</v>
      </c>
      <c r="E3560" t="s">
        <v>585</v>
      </c>
    </row>
    <row r="3561" spans="2:5">
      <c r="B3561" t="s">
        <v>5729</v>
      </c>
      <c r="C3561">
        <v>526085</v>
      </c>
      <c r="D3561" t="s">
        <v>568</v>
      </c>
      <c r="E3561" t="s">
        <v>769</v>
      </c>
    </row>
    <row r="3562" spans="2:5">
      <c r="B3562" t="s">
        <v>5730</v>
      </c>
      <c r="C3562" t="s">
        <v>568</v>
      </c>
      <c r="D3562" t="s">
        <v>5731</v>
      </c>
      <c r="E3562" t="s">
        <v>579</v>
      </c>
    </row>
    <row r="3563" spans="2:5">
      <c r="B3563" t="s">
        <v>5732</v>
      </c>
      <c r="C3563">
        <v>540143</v>
      </c>
      <c r="D3563" t="s">
        <v>568</v>
      </c>
      <c r="E3563" t="s">
        <v>554</v>
      </c>
    </row>
    <row r="3564" spans="2:5">
      <c r="B3564" t="s">
        <v>5733</v>
      </c>
      <c r="C3564">
        <v>540143</v>
      </c>
      <c r="D3564" t="s">
        <v>568</v>
      </c>
      <c r="E3564" t="s">
        <v>554</v>
      </c>
    </row>
    <row r="3565" spans="2:5">
      <c r="B3565" t="s">
        <v>5734</v>
      </c>
      <c r="C3565">
        <v>511533</v>
      </c>
      <c r="D3565" t="s">
        <v>568</v>
      </c>
      <c r="E3565" t="s">
        <v>626</v>
      </c>
    </row>
    <row r="3566" spans="2:5">
      <c r="B3566" t="s">
        <v>5735</v>
      </c>
      <c r="C3566">
        <v>503691</v>
      </c>
      <c r="D3566" t="s">
        <v>568</v>
      </c>
      <c r="E3566" t="s">
        <v>1307</v>
      </c>
    </row>
    <row r="3567" spans="2:5">
      <c r="B3567" t="s">
        <v>5736</v>
      </c>
      <c r="C3567">
        <v>532841</v>
      </c>
      <c r="D3567" t="s">
        <v>568</v>
      </c>
      <c r="E3567" t="s">
        <v>581</v>
      </c>
    </row>
    <row r="3568" spans="2:5">
      <c r="B3568" t="s">
        <v>5737</v>
      </c>
      <c r="C3568">
        <v>539660</v>
      </c>
      <c r="D3568" t="s">
        <v>568</v>
      </c>
      <c r="E3568" t="s">
        <v>551</v>
      </c>
    </row>
    <row r="3569" spans="2:5">
      <c r="B3569" t="s">
        <v>5738</v>
      </c>
      <c r="C3569">
        <v>538557</v>
      </c>
      <c r="D3569" t="s">
        <v>568</v>
      </c>
      <c r="E3569" t="s">
        <v>590</v>
      </c>
    </row>
    <row r="3570" spans="2:5">
      <c r="B3570" t="s">
        <v>5739</v>
      </c>
      <c r="C3570">
        <v>531931</v>
      </c>
      <c r="D3570" t="s">
        <v>568</v>
      </c>
      <c r="E3570" t="s">
        <v>989</v>
      </c>
    </row>
    <row r="3571" spans="2:5">
      <c r="B3571" t="s">
        <v>5740</v>
      </c>
      <c r="C3571">
        <v>530905</v>
      </c>
      <c r="D3571" t="s">
        <v>568</v>
      </c>
      <c r="E3571" t="s">
        <v>585</v>
      </c>
    </row>
    <row r="3572" spans="2:5">
      <c r="B3572" t="s">
        <v>5741</v>
      </c>
      <c r="C3572">
        <v>540066</v>
      </c>
      <c r="D3572" t="s">
        <v>568</v>
      </c>
      <c r="E3572" t="s">
        <v>923</v>
      </c>
    </row>
    <row r="3573" spans="2:5">
      <c r="B3573" t="s">
        <v>5742</v>
      </c>
      <c r="C3573">
        <v>530265</v>
      </c>
      <c r="D3573" t="s">
        <v>568</v>
      </c>
      <c r="E3573" t="s">
        <v>581</v>
      </c>
    </row>
    <row r="3574" spans="2:5">
      <c r="B3574" t="s">
        <v>5743</v>
      </c>
      <c r="C3574">
        <v>515043</v>
      </c>
      <c r="D3574" t="s">
        <v>568</v>
      </c>
      <c r="E3574" t="s">
        <v>845</v>
      </c>
    </row>
    <row r="3575" spans="2:5">
      <c r="B3575" t="s">
        <v>5744</v>
      </c>
      <c r="C3575">
        <v>515043</v>
      </c>
      <c r="D3575" t="s">
        <v>568</v>
      </c>
      <c r="E3575" t="s">
        <v>845</v>
      </c>
    </row>
    <row r="3576" spans="2:5">
      <c r="B3576" t="s">
        <v>5745</v>
      </c>
      <c r="C3576" t="s">
        <v>568</v>
      </c>
      <c r="D3576" t="s">
        <v>5746</v>
      </c>
      <c r="E3576" t="s">
        <v>579</v>
      </c>
    </row>
    <row r="3577" spans="2:5">
      <c r="B3577" t="s">
        <v>5747</v>
      </c>
      <c r="C3577" t="s">
        <v>568</v>
      </c>
      <c r="D3577" t="s">
        <v>5748</v>
      </c>
      <c r="E3577" t="s">
        <v>579</v>
      </c>
    </row>
    <row r="3578" spans="2:5">
      <c r="B3578" t="s">
        <v>5749</v>
      </c>
      <c r="C3578">
        <v>590051</v>
      </c>
      <c r="D3578" t="s">
        <v>5750</v>
      </c>
      <c r="E3578" t="s">
        <v>661</v>
      </c>
    </row>
    <row r="3579" spans="2:5">
      <c r="B3579" t="s">
        <v>5751</v>
      </c>
      <c r="C3579">
        <v>511066</v>
      </c>
      <c r="D3579" t="s">
        <v>568</v>
      </c>
      <c r="E3579" t="s">
        <v>585</v>
      </c>
    </row>
    <row r="3580" spans="2:5">
      <c r="B3580" t="s">
        <v>5752</v>
      </c>
      <c r="C3580">
        <v>507315</v>
      </c>
      <c r="D3580" t="s">
        <v>5753</v>
      </c>
      <c r="E3580" t="s">
        <v>1267</v>
      </c>
    </row>
    <row r="3581" spans="2:5">
      <c r="B3581" t="s">
        <v>5754</v>
      </c>
      <c r="C3581">
        <v>532713</v>
      </c>
      <c r="D3581" t="s">
        <v>5755</v>
      </c>
      <c r="E3581" t="s">
        <v>590</v>
      </c>
    </row>
    <row r="3582" spans="2:5">
      <c r="B3582" t="s">
        <v>5756</v>
      </c>
      <c r="C3582">
        <v>540642</v>
      </c>
      <c r="D3582" t="s">
        <v>5757</v>
      </c>
      <c r="E3582" t="s">
        <v>966</v>
      </c>
    </row>
    <row r="3583" spans="2:5">
      <c r="B3583" t="s">
        <v>5758</v>
      </c>
      <c r="C3583">
        <v>540181</v>
      </c>
      <c r="D3583" t="s">
        <v>568</v>
      </c>
      <c r="E3583" t="s">
        <v>585</v>
      </c>
    </row>
    <row r="3584" spans="2:5">
      <c r="B3584" t="s">
        <v>5759</v>
      </c>
      <c r="C3584">
        <v>526554</v>
      </c>
      <c r="D3584" t="s">
        <v>568</v>
      </c>
      <c r="E3584" t="s">
        <v>763</v>
      </c>
    </row>
    <row r="3585" spans="2:5">
      <c r="B3585" t="s">
        <v>5760</v>
      </c>
      <c r="C3585">
        <v>590056</v>
      </c>
      <c r="D3585" t="s">
        <v>5761</v>
      </c>
      <c r="E3585" t="s">
        <v>583</v>
      </c>
    </row>
    <row r="3586" spans="2:5">
      <c r="B3586" t="s">
        <v>5762</v>
      </c>
      <c r="C3586">
        <v>500370</v>
      </c>
      <c r="D3586" t="s">
        <v>5763</v>
      </c>
      <c r="E3586" t="s">
        <v>590</v>
      </c>
    </row>
    <row r="3587" spans="2:5">
      <c r="B3587" t="s">
        <v>5764</v>
      </c>
      <c r="C3587">
        <v>517059</v>
      </c>
      <c r="D3587" t="s">
        <v>5765</v>
      </c>
      <c r="E3587" t="s">
        <v>866</v>
      </c>
    </row>
    <row r="3588" spans="2:5">
      <c r="B3588" t="s">
        <v>5766</v>
      </c>
      <c r="C3588">
        <v>532005</v>
      </c>
      <c r="D3588" t="s">
        <v>568</v>
      </c>
      <c r="E3588" t="s">
        <v>753</v>
      </c>
    </row>
    <row r="3589" spans="2:5">
      <c r="B3589" t="s">
        <v>5767</v>
      </c>
      <c r="C3589">
        <v>521240</v>
      </c>
      <c r="D3589" t="s">
        <v>568</v>
      </c>
      <c r="E3589" t="s">
        <v>583</v>
      </c>
    </row>
    <row r="3590" spans="2:5">
      <c r="B3590" t="s">
        <v>5768</v>
      </c>
      <c r="C3590">
        <v>511630</v>
      </c>
      <c r="D3590" t="s">
        <v>5769</v>
      </c>
      <c r="E3590" t="s">
        <v>1092</v>
      </c>
    </row>
    <row r="3591" spans="2:5">
      <c r="B3591" t="s">
        <v>5770</v>
      </c>
      <c r="C3591">
        <v>520075</v>
      </c>
      <c r="D3591" t="s">
        <v>568</v>
      </c>
      <c r="E3591" t="s">
        <v>923</v>
      </c>
    </row>
    <row r="3592" spans="2:5">
      <c r="B3592" t="s">
        <v>5771</v>
      </c>
      <c r="C3592">
        <v>530617</v>
      </c>
      <c r="D3592" t="s">
        <v>568</v>
      </c>
      <c r="E3592" t="s">
        <v>628</v>
      </c>
    </row>
    <row r="3593" spans="2:5">
      <c r="B3593" t="s">
        <v>5772</v>
      </c>
      <c r="C3593">
        <v>530125</v>
      </c>
      <c r="D3593" t="s">
        <v>568</v>
      </c>
      <c r="E3593" t="s">
        <v>606</v>
      </c>
    </row>
    <row r="3594" spans="2:5">
      <c r="B3594" t="s">
        <v>5773</v>
      </c>
      <c r="C3594">
        <v>500371</v>
      </c>
      <c r="D3594" t="s">
        <v>568</v>
      </c>
      <c r="E3594" t="s">
        <v>937</v>
      </c>
    </row>
    <row r="3595" spans="2:5">
      <c r="B3595" t="s">
        <v>5774</v>
      </c>
      <c r="C3595">
        <v>500371</v>
      </c>
      <c r="D3595" t="s">
        <v>568</v>
      </c>
      <c r="E3595" t="s">
        <v>937</v>
      </c>
    </row>
    <row r="3596" spans="2:5">
      <c r="B3596" t="s">
        <v>5775</v>
      </c>
      <c r="C3596">
        <v>521206</v>
      </c>
      <c r="D3596" t="s">
        <v>568</v>
      </c>
      <c r="E3596" t="s">
        <v>682</v>
      </c>
    </row>
    <row r="3597" spans="2:5">
      <c r="B3597" t="s">
        <v>5776</v>
      </c>
      <c r="C3597">
        <v>530025</v>
      </c>
      <c r="D3597" t="s">
        <v>568</v>
      </c>
      <c r="E3597" t="s">
        <v>989</v>
      </c>
    </row>
    <row r="3598" spans="2:5">
      <c r="B3598" t="s">
        <v>5777</v>
      </c>
      <c r="C3598">
        <v>780015</v>
      </c>
      <c r="D3598" t="s">
        <v>568</v>
      </c>
      <c r="E3598" t="s">
        <v>659</v>
      </c>
    </row>
    <row r="3599" spans="2:5">
      <c r="B3599" t="s">
        <v>5778</v>
      </c>
      <c r="C3599">
        <v>509423</v>
      </c>
      <c r="D3599" t="s">
        <v>568</v>
      </c>
      <c r="E3599" t="s">
        <v>616</v>
      </c>
    </row>
    <row r="3600" spans="2:5">
      <c r="B3600" t="s">
        <v>5779</v>
      </c>
      <c r="C3600">
        <v>521222</v>
      </c>
      <c r="D3600" t="s">
        <v>568</v>
      </c>
      <c r="E3600" t="s">
        <v>682</v>
      </c>
    </row>
    <row r="3601" spans="2:5">
      <c r="B3601" t="s">
        <v>5780</v>
      </c>
      <c r="C3601" t="s">
        <v>568</v>
      </c>
      <c r="D3601" t="s">
        <v>5781</v>
      </c>
      <c r="E3601" t="s">
        <v>659</v>
      </c>
    </row>
    <row r="3602" spans="2:5">
      <c r="B3602" t="s">
        <v>5782</v>
      </c>
      <c r="C3602">
        <v>523116</v>
      </c>
      <c r="D3602" t="s">
        <v>568</v>
      </c>
      <c r="E3602" t="s">
        <v>691</v>
      </c>
    </row>
    <row r="3603" spans="2:5">
      <c r="B3603" t="s">
        <v>5783</v>
      </c>
      <c r="C3603">
        <v>541163</v>
      </c>
      <c r="D3603" t="s">
        <v>5784</v>
      </c>
      <c r="E3603" t="s">
        <v>923</v>
      </c>
    </row>
    <row r="3604" spans="2:5">
      <c r="B3604" t="s">
        <v>5785</v>
      </c>
      <c r="C3604">
        <v>524703</v>
      </c>
      <c r="D3604" t="s">
        <v>568</v>
      </c>
      <c r="E3604" t="s">
        <v>606</v>
      </c>
    </row>
    <row r="3605" spans="2:5">
      <c r="B3605" t="s">
        <v>5786</v>
      </c>
      <c r="C3605">
        <v>504918</v>
      </c>
      <c r="D3605" t="s">
        <v>568</v>
      </c>
      <c r="E3605" t="s">
        <v>548</v>
      </c>
    </row>
    <row r="3606" spans="2:5">
      <c r="B3606" t="s">
        <v>5787</v>
      </c>
      <c r="C3606">
        <v>539392</v>
      </c>
      <c r="D3606" t="s">
        <v>568</v>
      </c>
      <c r="E3606" t="s">
        <v>590</v>
      </c>
    </row>
    <row r="3607" spans="2:5">
      <c r="B3607" t="s">
        <v>5788</v>
      </c>
      <c r="C3607">
        <v>539392</v>
      </c>
      <c r="D3607" t="s">
        <v>568</v>
      </c>
      <c r="E3607" t="s">
        <v>590</v>
      </c>
    </row>
    <row r="3608" spans="2:5">
      <c r="B3608" t="s">
        <v>5789</v>
      </c>
      <c r="C3608">
        <v>516096</v>
      </c>
      <c r="D3608" t="s">
        <v>568</v>
      </c>
      <c r="E3608" t="s">
        <v>562</v>
      </c>
    </row>
    <row r="3609" spans="2:5">
      <c r="B3609" t="s">
        <v>5790</v>
      </c>
      <c r="C3609">
        <v>514234</v>
      </c>
      <c r="D3609" t="s">
        <v>5791</v>
      </c>
      <c r="E3609" t="s">
        <v>583</v>
      </c>
    </row>
    <row r="3610" spans="2:5">
      <c r="B3610" t="s">
        <v>5792</v>
      </c>
      <c r="C3610">
        <v>514234</v>
      </c>
      <c r="D3610" t="s">
        <v>5791</v>
      </c>
      <c r="E3610" t="s">
        <v>583</v>
      </c>
    </row>
    <row r="3611" spans="2:5">
      <c r="B3611" t="s">
        <v>5793</v>
      </c>
      <c r="C3611">
        <v>534618</v>
      </c>
      <c r="D3611" t="s">
        <v>568</v>
      </c>
      <c r="E3611" t="s">
        <v>707</v>
      </c>
    </row>
    <row r="3612" spans="2:5">
      <c r="B3612" t="s">
        <v>5794</v>
      </c>
      <c r="C3612">
        <v>511640</v>
      </c>
      <c r="D3612" t="s">
        <v>568</v>
      </c>
      <c r="E3612" t="s">
        <v>585</v>
      </c>
    </row>
    <row r="3613" spans="2:5">
      <c r="B3613" t="s">
        <v>5795</v>
      </c>
      <c r="C3613">
        <v>526521</v>
      </c>
      <c r="D3613" t="s">
        <v>5796</v>
      </c>
      <c r="E3613" t="s">
        <v>581</v>
      </c>
    </row>
    <row r="3614" spans="2:5">
      <c r="B3614" t="s">
        <v>5797</v>
      </c>
      <c r="C3614">
        <v>540782</v>
      </c>
      <c r="D3614" t="s">
        <v>568</v>
      </c>
      <c r="E3614" t="s">
        <v>769</v>
      </c>
    </row>
    <row r="3615" spans="2:5">
      <c r="B3615" t="s">
        <v>5798</v>
      </c>
      <c r="C3615">
        <v>533411</v>
      </c>
      <c r="D3615" t="s">
        <v>5799</v>
      </c>
      <c r="E3615" t="s">
        <v>1488</v>
      </c>
    </row>
    <row r="3616" spans="2:5">
      <c r="B3616" t="s">
        <v>5800</v>
      </c>
      <c r="C3616">
        <v>530073</v>
      </c>
      <c r="D3616" t="s">
        <v>5801</v>
      </c>
      <c r="E3616" t="s">
        <v>691</v>
      </c>
    </row>
    <row r="3617" spans="2:5">
      <c r="B3617" t="s">
        <v>5802</v>
      </c>
      <c r="C3617" t="s">
        <v>568</v>
      </c>
      <c r="D3617" t="s">
        <v>5803</v>
      </c>
      <c r="E3617" t="s">
        <v>579</v>
      </c>
    </row>
    <row r="3618" spans="2:5">
      <c r="B3618" t="s">
        <v>5804</v>
      </c>
      <c r="C3618">
        <v>531898</v>
      </c>
      <c r="D3618" t="s">
        <v>568</v>
      </c>
      <c r="E3618" t="s">
        <v>571</v>
      </c>
    </row>
    <row r="3619" spans="2:5">
      <c r="B3619" t="s">
        <v>5805</v>
      </c>
      <c r="C3619">
        <v>531569</v>
      </c>
      <c r="D3619" t="s">
        <v>568</v>
      </c>
      <c r="E3619" t="s">
        <v>606</v>
      </c>
    </row>
    <row r="3620" spans="2:5">
      <c r="B3620" t="s">
        <v>5806</v>
      </c>
      <c r="C3620">
        <v>532972</v>
      </c>
      <c r="D3620" t="s">
        <v>568</v>
      </c>
      <c r="E3620" t="s">
        <v>661</v>
      </c>
    </row>
    <row r="3621" spans="2:5">
      <c r="B3621" t="s">
        <v>5807</v>
      </c>
      <c r="C3621">
        <v>532435</v>
      </c>
      <c r="D3621" t="s">
        <v>568</v>
      </c>
      <c r="E3621" t="s">
        <v>654</v>
      </c>
    </row>
    <row r="3622" spans="2:5">
      <c r="B3622" t="s">
        <v>5808</v>
      </c>
      <c r="C3622">
        <v>512062</v>
      </c>
      <c r="D3622" t="s">
        <v>568</v>
      </c>
      <c r="E3622" t="s">
        <v>989</v>
      </c>
    </row>
    <row r="3623" spans="2:5">
      <c r="B3623" t="s">
        <v>5809</v>
      </c>
      <c r="C3623">
        <v>500674</v>
      </c>
      <c r="D3623" t="s">
        <v>5810</v>
      </c>
      <c r="E3623" t="s">
        <v>606</v>
      </c>
    </row>
    <row r="3624" spans="2:5">
      <c r="B3624" t="s">
        <v>5811</v>
      </c>
      <c r="C3624">
        <v>500674</v>
      </c>
      <c r="D3624" t="s">
        <v>5810</v>
      </c>
      <c r="E3624" t="s">
        <v>606</v>
      </c>
    </row>
    <row r="3625" spans="2:5">
      <c r="B3625" t="s">
        <v>5812</v>
      </c>
      <c r="C3625">
        <v>514280</v>
      </c>
      <c r="D3625" t="s">
        <v>568</v>
      </c>
      <c r="E3625" t="s">
        <v>583</v>
      </c>
    </row>
    <row r="3626" spans="2:5">
      <c r="B3626" t="s">
        <v>5813</v>
      </c>
      <c r="C3626">
        <v>530035</v>
      </c>
      <c r="D3626" t="s">
        <v>568</v>
      </c>
      <c r="E3626" t="s">
        <v>583</v>
      </c>
    </row>
    <row r="3627" spans="2:5">
      <c r="B3627" t="s">
        <v>5814</v>
      </c>
      <c r="C3627">
        <v>540822</v>
      </c>
      <c r="D3627" t="s">
        <v>568</v>
      </c>
      <c r="E3627" t="s">
        <v>585</v>
      </c>
    </row>
    <row r="3628" spans="2:5">
      <c r="B3628" t="s">
        <v>5815</v>
      </c>
      <c r="C3628">
        <v>519260</v>
      </c>
      <c r="D3628" t="s">
        <v>5816</v>
      </c>
      <c r="E3628" t="s">
        <v>817</v>
      </c>
    </row>
    <row r="3629" spans="2:5">
      <c r="B3629" t="s">
        <v>5817</v>
      </c>
      <c r="C3629">
        <v>506906</v>
      </c>
      <c r="D3629" t="s">
        <v>568</v>
      </c>
      <c r="E3629" t="s">
        <v>590</v>
      </c>
    </row>
    <row r="3630" spans="2:5">
      <c r="B3630" t="s">
        <v>5818</v>
      </c>
      <c r="C3630">
        <v>519238</v>
      </c>
      <c r="D3630" t="s">
        <v>568</v>
      </c>
      <c r="E3630" t="s">
        <v>766</v>
      </c>
    </row>
    <row r="3631" spans="2:5">
      <c r="B3631" t="s">
        <v>5819</v>
      </c>
      <c r="C3631">
        <v>538992</v>
      </c>
      <c r="D3631" t="s">
        <v>568</v>
      </c>
      <c r="E3631" t="s">
        <v>923</v>
      </c>
    </row>
    <row r="3632" spans="2:5">
      <c r="B3632" t="s">
        <v>5820</v>
      </c>
      <c r="C3632">
        <v>512020</v>
      </c>
      <c r="D3632" t="s">
        <v>568</v>
      </c>
      <c r="E3632" t="s">
        <v>585</v>
      </c>
    </row>
    <row r="3633" spans="2:5">
      <c r="B3633" t="s">
        <v>5821</v>
      </c>
      <c r="C3633">
        <v>512020</v>
      </c>
      <c r="D3633" t="s">
        <v>568</v>
      </c>
      <c r="E3633" t="s">
        <v>585</v>
      </c>
    </row>
    <row r="3634" spans="2:5">
      <c r="B3634" t="s">
        <v>5822</v>
      </c>
      <c r="C3634">
        <v>504614</v>
      </c>
      <c r="D3634" t="s">
        <v>5823</v>
      </c>
      <c r="E3634" t="s">
        <v>600</v>
      </c>
    </row>
    <row r="3635" spans="2:5">
      <c r="B3635" t="s">
        <v>5824</v>
      </c>
      <c r="C3635">
        <v>516032</v>
      </c>
      <c r="D3635" t="s">
        <v>568</v>
      </c>
      <c r="E3635" t="s">
        <v>562</v>
      </c>
    </row>
    <row r="3636" spans="2:5">
      <c r="B3636" t="s">
        <v>5825</v>
      </c>
      <c r="C3636">
        <v>516003</v>
      </c>
      <c r="D3636" t="s">
        <v>568</v>
      </c>
      <c r="E3636" t="s">
        <v>1063</v>
      </c>
    </row>
    <row r="3637" spans="2:5">
      <c r="B3637" t="s">
        <v>5826</v>
      </c>
      <c r="C3637">
        <v>519242</v>
      </c>
      <c r="D3637" t="s">
        <v>568</v>
      </c>
      <c r="E3637" t="s">
        <v>817</v>
      </c>
    </row>
    <row r="3638" spans="2:5">
      <c r="B3638" t="s">
        <v>5827</v>
      </c>
      <c r="C3638">
        <v>532163</v>
      </c>
      <c r="D3638" t="s">
        <v>5828</v>
      </c>
      <c r="E3638" t="s">
        <v>571</v>
      </c>
    </row>
    <row r="3639" spans="2:5">
      <c r="B3639" t="s">
        <v>5829</v>
      </c>
      <c r="C3639">
        <v>532163</v>
      </c>
      <c r="D3639" t="s">
        <v>5828</v>
      </c>
      <c r="E3639" t="s">
        <v>571</v>
      </c>
    </row>
    <row r="3640" spans="2:5">
      <c r="B3640" t="s">
        <v>5830</v>
      </c>
      <c r="C3640">
        <v>526885</v>
      </c>
      <c r="D3640" t="s">
        <v>5831</v>
      </c>
      <c r="E3640" t="s">
        <v>583</v>
      </c>
    </row>
    <row r="3641" spans="2:5">
      <c r="B3641" t="s">
        <v>5832</v>
      </c>
      <c r="C3641">
        <v>530993</v>
      </c>
      <c r="D3641" t="s">
        <v>568</v>
      </c>
      <c r="E3641" t="s">
        <v>590</v>
      </c>
    </row>
    <row r="3642" spans="2:5">
      <c r="B3642" t="s">
        <v>5833</v>
      </c>
      <c r="C3642">
        <v>531930</v>
      </c>
      <c r="D3642" t="s">
        <v>568</v>
      </c>
      <c r="E3642" t="s">
        <v>1488</v>
      </c>
    </row>
    <row r="3643" spans="2:5">
      <c r="B3643" t="s">
        <v>5834</v>
      </c>
      <c r="C3643">
        <v>540393</v>
      </c>
      <c r="D3643" t="s">
        <v>568</v>
      </c>
      <c r="E3643" t="s">
        <v>891</v>
      </c>
    </row>
    <row r="3644" spans="2:5">
      <c r="B3644" t="s">
        <v>5835</v>
      </c>
      <c r="C3644">
        <v>514412</v>
      </c>
      <c r="D3644" t="s">
        <v>568</v>
      </c>
      <c r="E3644" t="s">
        <v>682</v>
      </c>
    </row>
    <row r="3645" spans="2:5">
      <c r="B3645" t="s">
        <v>5836</v>
      </c>
      <c r="C3645">
        <v>506190</v>
      </c>
      <c r="D3645" t="s">
        <v>568</v>
      </c>
      <c r="E3645" t="s">
        <v>989</v>
      </c>
    </row>
    <row r="3646" spans="2:5">
      <c r="B3646" t="s">
        <v>5837</v>
      </c>
      <c r="C3646" t="s">
        <v>568</v>
      </c>
      <c r="D3646" t="s">
        <v>5838</v>
      </c>
      <c r="E3646" t="s">
        <v>579</v>
      </c>
    </row>
    <row r="3647" spans="2:5">
      <c r="B3647" t="s">
        <v>5839</v>
      </c>
      <c r="C3647">
        <v>539124</v>
      </c>
      <c r="D3647" t="s">
        <v>568</v>
      </c>
      <c r="E3647" t="s">
        <v>585</v>
      </c>
    </row>
    <row r="3648" spans="2:5">
      <c r="B3648" t="s">
        <v>5840</v>
      </c>
      <c r="C3648">
        <v>506313</v>
      </c>
      <c r="D3648" t="s">
        <v>568</v>
      </c>
      <c r="E3648" t="s">
        <v>1096</v>
      </c>
    </row>
    <row r="3649" spans="2:5">
      <c r="B3649" t="s">
        <v>5841</v>
      </c>
      <c r="C3649">
        <v>532663</v>
      </c>
      <c r="D3649" t="s">
        <v>5842</v>
      </c>
      <c r="E3649" t="s">
        <v>554</v>
      </c>
    </row>
    <row r="3650" spans="2:5">
      <c r="B3650" t="s">
        <v>5843</v>
      </c>
      <c r="C3650">
        <v>533259</v>
      </c>
      <c r="D3650" t="s">
        <v>5844</v>
      </c>
      <c r="E3650" t="s">
        <v>757</v>
      </c>
    </row>
    <row r="3651" spans="2:5">
      <c r="B3651" t="s">
        <v>5845</v>
      </c>
      <c r="C3651">
        <v>511076</v>
      </c>
      <c r="D3651" t="s">
        <v>568</v>
      </c>
      <c r="E3651" t="s">
        <v>590</v>
      </c>
    </row>
    <row r="3652" spans="2:5">
      <c r="B3652" t="s">
        <v>5846</v>
      </c>
      <c r="C3652">
        <v>526093</v>
      </c>
      <c r="D3652" t="s">
        <v>5847</v>
      </c>
      <c r="E3652" t="s">
        <v>600</v>
      </c>
    </row>
    <row r="3653" spans="2:5">
      <c r="B3653" t="s">
        <v>5848</v>
      </c>
      <c r="C3653">
        <v>539201</v>
      </c>
      <c r="D3653" t="s">
        <v>568</v>
      </c>
      <c r="E3653" t="s">
        <v>562</v>
      </c>
    </row>
    <row r="3654" spans="2:5">
      <c r="B3654" t="s">
        <v>5849</v>
      </c>
      <c r="C3654">
        <v>539404</v>
      </c>
      <c r="D3654" t="s">
        <v>5850</v>
      </c>
      <c r="E3654" t="s">
        <v>585</v>
      </c>
    </row>
    <row r="3655" spans="2:5">
      <c r="B3655" t="s">
        <v>5851</v>
      </c>
      <c r="C3655">
        <v>536592</v>
      </c>
      <c r="D3655" t="s">
        <v>568</v>
      </c>
      <c r="E3655" t="s">
        <v>585</v>
      </c>
    </row>
    <row r="3656" spans="2:5">
      <c r="B3656" t="s">
        <v>5852</v>
      </c>
      <c r="C3656">
        <v>508996</v>
      </c>
      <c r="D3656" t="s">
        <v>5853</v>
      </c>
      <c r="E3656" t="s">
        <v>654</v>
      </c>
    </row>
    <row r="3657" spans="2:5">
      <c r="B3657" t="s">
        <v>5854</v>
      </c>
      <c r="C3657">
        <v>503893</v>
      </c>
      <c r="D3657" t="s">
        <v>568</v>
      </c>
      <c r="E3657" t="s">
        <v>551</v>
      </c>
    </row>
    <row r="3658" spans="2:5">
      <c r="B3658" t="s">
        <v>5855</v>
      </c>
      <c r="C3658">
        <v>539218</v>
      </c>
      <c r="D3658" t="s">
        <v>568</v>
      </c>
      <c r="E3658" t="s">
        <v>585</v>
      </c>
    </row>
    <row r="3659" spans="2:5">
      <c r="B3659" t="s">
        <v>5856</v>
      </c>
      <c r="C3659">
        <v>502175</v>
      </c>
      <c r="D3659" t="s">
        <v>568</v>
      </c>
      <c r="E3659" t="s">
        <v>581</v>
      </c>
    </row>
    <row r="3660" spans="2:5">
      <c r="B3660" t="s">
        <v>5857</v>
      </c>
      <c r="C3660">
        <v>511577</v>
      </c>
      <c r="D3660" t="s">
        <v>568</v>
      </c>
      <c r="E3660" t="s">
        <v>585</v>
      </c>
    </row>
    <row r="3661" spans="2:5">
      <c r="B3661" t="s">
        <v>5858</v>
      </c>
      <c r="C3661">
        <v>517320</v>
      </c>
      <c r="D3661" t="s">
        <v>568</v>
      </c>
      <c r="E3661" t="s">
        <v>866</v>
      </c>
    </row>
    <row r="3662" spans="2:5">
      <c r="B3662" t="s">
        <v>5859</v>
      </c>
      <c r="C3662">
        <v>532404</v>
      </c>
      <c r="D3662" t="s">
        <v>568</v>
      </c>
      <c r="E3662" t="s">
        <v>661</v>
      </c>
    </row>
    <row r="3663" spans="2:5">
      <c r="B3663" t="s">
        <v>5860</v>
      </c>
      <c r="C3663">
        <v>512634</v>
      </c>
      <c r="D3663" t="s">
        <v>568</v>
      </c>
      <c r="E3663" t="s">
        <v>769</v>
      </c>
    </row>
    <row r="3664" spans="2:5">
      <c r="B3664" t="s">
        <v>5861</v>
      </c>
      <c r="C3664">
        <v>524667</v>
      </c>
      <c r="D3664" t="s">
        <v>5862</v>
      </c>
      <c r="E3664" t="s">
        <v>1497</v>
      </c>
    </row>
    <row r="3665" spans="2:5">
      <c r="B3665" t="s">
        <v>5863</v>
      </c>
      <c r="C3665">
        <v>531893</v>
      </c>
      <c r="D3665" t="s">
        <v>568</v>
      </c>
      <c r="E3665" t="s">
        <v>989</v>
      </c>
    </row>
    <row r="3666" spans="2:5">
      <c r="B3666" t="s">
        <v>5864</v>
      </c>
      <c r="C3666">
        <v>523710</v>
      </c>
      <c r="D3666" t="s">
        <v>568</v>
      </c>
      <c r="E3666" t="s">
        <v>769</v>
      </c>
    </row>
    <row r="3667" spans="2:5">
      <c r="B3667" t="s">
        <v>5865</v>
      </c>
      <c r="C3667">
        <v>540728</v>
      </c>
      <c r="D3667" t="s">
        <v>568</v>
      </c>
      <c r="E3667" t="s">
        <v>557</v>
      </c>
    </row>
    <row r="3668" spans="2:5">
      <c r="B3668" t="s">
        <v>5866</v>
      </c>
      <c r="C3668">
        <v>532102</v>
      </c>
      <c r="D3668" t="s">
        <v>568</v>
      </c>
      <c r="E3668" t="s">
        <v>1267</v>
      </c>
    </row>
    <row r="3669" spans="2:5">
      <c r="B3669" t="s">
        <v>5867</v>
      </c>
      <c r="C3669">
        <v>540719</v>
      </c>
      <c r="D3669" t="s">
        <v>5868</v>
      </c>
      <c r="E3669" t="s">
        <v>2981</v>
      </c>
    </row>
    <row r="3670" spans="2:5">
      <c r="B3670" t="s">
        <v>5869</v>
      </c>
      <c r="C3670">
        <v>590098</v>
      </c>
      <c r="D3670" t="s">
        <v>5870</v>
      </c>
      <c r="E3670" t="s">
        <v>551</v>
      </c>
    </row>
    <row r="3671" spans="2:5">
      <c r="B3671" t="s">
        <v>5871</v>
      </c>
      <c r="C3671">
        <v>526081</v>
      </c>
      <c r="D3671" t="s">
        <v>5872</v>
      </c>
      <c r="E3671" t="s">
        <v>628</v>
      </c>
    </row>
    <row r="3672" spans="2:5">
      <c r="B3672" t="s">
        <v>5873</v>
      </c>
      <c r="C3672">
        <v>531797</v>
      </c>
      <c r="D3672" t="s">
        <v>568</v>
      </c>
      <c r="E3672" t="s">
        <v>581</v>
      </c>
    </row>
    <row r="3673" spans="2:5">
      <c r="B3673" t="s">
        <v>5874</v>
      </c>
      <c r="C3673">
        <v>511672</v>
      </c>
      <c r="D3673" t="s">
        <v>568</v>
      </c>
      <c r="E3673" t="s">
        <v>600</v>
      </c>
    </row>
    <row r="3674" spans="2:5">
      <c r="B3674" t="s">
        <v>5875</v>
      </c>
      <c r="C3674">
        <v>516110</v>
      </c>
      <c r="D3674" t="s">
        <v>5876</v>
      </c>
      <c r="E3674" t="s">
        <v>757</v>
      </c>
    </row>
    <row r="3675" spans="2:5">
      <c r="B3675" t="s">
        <v>5877</v>
      </c>
      <c r="C3675">
        <v>526544</v>
      </c>
      <c r="D3675" t="s">
        <v>568</v>
      </c>
      <c r="E3675" t="s">
        <v>574</v>
      </c>
    </row>
    <row r="3676" spans="2:5">
      <c r="B3676" t="s">
        <v>5878</v>
      </c>
      <c r="C3676">
        <v>507894</v>
      </c>
      <c r="D3676" t="s">
        <v>568</v>
      </c>
      <c r="E3676" t="s">
        <v>845</v>
      </c>
    </row>
    <row r="3677" spans="2:5">
      <c r="B3677" t="s">
        <v>5879</v>
      </c>
      <c r="C3677">
        <v>507894</v>
      </c>
      <c r="D3677" t="s">
        <v>568</v>
      </c>
      <c r="E3677" t="s">
        <v>845</v>
      </c>
    </row>
    <row r="3678" spans="2:5">
      <c r="B3678" t="s">
        <v>5880</v>
      </c>
      <c r="C3678">
        <v>505790</v>
      </c>
      <c r="D3678" t="s">
        <v>5881</v>
      </c>
      <c r="E3678" t="s">
        <v>576</v>
      </c>
    </row>
    <row r="3679" spans="2:5">
      <c r="B3679" t="s">
        <v>5882</v>
      </c>
      <c r="C3679">
        <v>505790</v>
      </c>
      <c r="D3679" t="s">
        <v>5881</v>
      </c>
      <c r="E3679" t="s">
        <v>576</v>
      </c>
    </row>
    <row r="3680" spans="2:5">
      <c r="B3680" t="s">
        <v>5883</v>
      </c>
      <c r="C3680">
        <v>534139</v>
      </c>
      <c r="D3680" t="s">
        <v>5884</v>
      </c>
      <c r="E3680" t="s">
        <v>611</v>
      </c>
    </row>
    <row r="3681" spans="2:5">
      <c r="B3681" t="s">
        <v>5885</v>
      </c>
      <c r="C3681">
        <v>538857</v>
      </c>
      <c r="D3681" t="s">
        <v>568</v>
      </c>
      <c r="E3681" t="s">
        <v>585</v>
      </c>
    </row>
    <row r="3682" spans="2:5">
      <c r="B3682" t="s">
        <v>5886</v>
      </c>
      <c r="C3682">
        <v>505141</v>
      </c>
      <c r="D3682" t="s">
        <v>568</v>
      </c>
      <c r="E3682" t="s">
        <v>1226</v>
      </c>
    </row>
    <row r="3683" spans="2:5">
      <c r="B3683" t="s">
        <v>5887</v>
      </c>
      <c r="C3683">
        <v>505141</v>
      </c>
      <c r="D3683" t="s">
        <v>568</v>
      </c>
      <c r="E3683" t="s">
        <v>1226</v>
      </c>
    </row>
    <row r="3684" spans="2:5">
      <c r="B3684" t="s">
        <v>5888</v>
      </c>
      <c r="C3684">
        <v>530361</v>
      </c>
      <c r="D3684" t="s">
        <v>568</v>
      </c>
      <c r="E3684" t="s">
        <v>628</v>
      </c>
    </row>
    <row r="3685" spans="2:5">
      <c r="B3685" t="s">
        <v>5889</v>
      </c>
      <c r="C3685">
        <v>533268</v>
      </c>
      <c r="D3685" t="s">
        <v>568</v>
      </c>
      <c r="E3685" t="s">
        <v>1307</v>
      </c>
    </row>
    <row r="3686" spans="2:5">
      <c r="B3686" t="s">
        <v>5890</v>
      </c>
      <c r="C3686">
        <v>526807</v>
      </c>
      <c r="D3686" t="s">
        <v>5891</v>
      </c>
      <c r="E3686" t="s">
        <v>1816</v>
      </c>
    </row>
    <row r="3687" spans="2:5">
      <c r="B3687" t="s">
        <v>5892</v>
      </c>
      <c r="C3687">
        <v>521182</v>
      </c>
      <c r="D3687" t="s">
        <v>568</v>
      </c>
      <c r="E3687" t="s">
        <v>590</v>
      </c>
    </row>
    <row r="3688" spans="2:5">
      <c r="B3688" t="s">
        <v>5893</v>
      </c>
      <c r="C3688">
        <v>514264</v>
      </c>
      <c r="D3688" t="s">
        <v>568</v>
      </c>
      <c r="E3688" t="s">
        <v>583</v>
      </c>
    </row>
    <row r="3689" spans="2:5">
      <c r="B3689" t="s">
        <v>5894</v>
      </c>
      <c r="C3689" t="s">
        <v>568</v>
      </c>
      <c r="D3689" t="s">
        <v>5895</v>
      </c>
      <c r="E3689" t="s">
        <v>579</v>
      </c>
    </row>
    <row r="3690" spans="2:5">
      <c r="B3690" t="s">
        <v>5896</v>
      </c>
      <c r="C3690">
        <v>540673</v>
      </c>
      <c r="D3690" t="s">
        <v>5897</v>
      </c>
      <c r="E3690" t="s">
        <v>3349</v>
      </c>
    </row>
    <row r="3691" spans="2:5">
      <c r="B3691" t="s">
        <v>5898</v>
      </c>
      <c r="C3691">
        <v>540673</v>
      </c>
      <c r="D3691" t="s">
        <v>5897</v>
      </c>
      <c r="E3691" t="s">
        <v>3349</v>
      </c>
    </row>
    <row r="3692" spans="2:5">
      <c r="B3692" t="s">
        <v>5899</v>
      </c>
      <c r="C3692">
        <v>532886</v>
      </c>
      <c r="D3692" t="s">
        <v>5900</v>
      </c>
      <c r="E3692" t="s">
        <v>583</v>
      </c>
    </row>
    <row r="3693" spans="2:5">
      <c r="B3693" t="s">
        <v>5901</v>
      </c>
      <c r="C3693">
        <v>530075</v>
      </c>
      <c r="D3693" t="s">
        <v>5902</v>
      </c>
      <c r="E3693" t="s">
        <v>631</v>
      </c>
    </row>
    <row r="3694" spans="2:5">
      <c r="B3694" t="s">
        <v>5903</v>
      </c>
      <c r="C3694">
        <v>538875</v>
      </c>
      <c r="D3694" t="s">
        <v>568</v>
      </c>
      <c r="E3694" t="s">
        <v>989</v>
      </c>
    </row>
    <row r="3695" spans="2:5">
      <c r="B3695" t="s">
        <v>5904</v>
      </c>
      <c r="C3695">
        <v>532021</v>
      </c>
      <c r="D3695" t="s">
        <v>568</v>
      </c>
      <c r="E3695" t="s">
        <v>606</v>
      </c>
    </row>
    <row r="3696" spans="2:5">
      <c r="B3696" t="s">
        <v>5905</v>
      </c>
      <c r="C3696">
        <v>531980</v>
      </c>
      <c r="D3696" t="s">
        <v>568</v>
      </c>
      <c r="E3696" t="s">
        <v>554</v>
      </c>
    </row>
    <row r="3697" spans="2:5">
      <c r="B3697" t="s">
        <v>5906</v>
      </c>
      <c r="C3697">
        <v>512529</v>
      </c>
      <c r="D3697" t="s">
        <v>5907</v>
      </c>
      <c r="E3697" t="s">
        <v>606</v>
      </c>
    </row>
    <row r="3698" spans="2:5">
      <c r="B3698" t="s">
        <v>5908</v>
      </c>
      <c r="C3698" t="s">
        <v>568</v>
      </c>
      <c r="D3698" t="s">
        <v>5909</v>
      </c>
      <c r="E3698" t="s">
        <v>579</v>
      </c>
    </row>
    <row r="3699" spans="2:5">
      <c r="B3699" t="s">
        <v>5910</v>
      </c>
      <c r="C3699">
        <v>502450</v>
      </c>
      <c r="D3699" t="s">
        <v>5911</v>
      </c>
      <c r="E3699" t="s">
        <v>562</v>
      </c>
    </row>
    <row r="3700" spans="2:5">
      <c r="B3700" t="s">
        <v>5912</v>
      </c>
      <c r="C3700">
        <v>505075</v>
      </c>
      <c r="D3700" t="s">
        <v>5913</v>
      </c>
      <c r="E3700" t="s">
        <v>923</v>
      </c>
    </row>
    <row r="3701" spans="2:5">
      <c r="B3701" t="s">
        <v>5914</v>
      </c>
      <c r="C3701">
        <v>511760</v>
      </c>
      <c r="D3701" t="s">
        <v>568</v>
      </c>
      <c r="E3701" t="s">
        <v>585</v>
      </c>
    </row>
    <row r="3702" spans="2:5">
      <c r="B3702" t="s">
        <v>5915</v>
      </c>
      <c r="C3702">
        <v>524324</v>
      </c>
      <c r="D3702" t="s">
        <v>568</v>
      </c>
      <c r="E3702" t="s">
        <v>728</v>
      </c>
    </row>
    <row r="3703" spans="2:5">
      <c r="B3703" t="s">
        <v>5916</v>
      </c>
      <c r="C3703">
        <v>532993</v>
      </c>
      <c r="D3703" t="s">
        <v>5917</v>
      </c>
      <c r="E3703" t="s">
        <v>1096</v>
      </c>
    </row>
    <row r="3704" spans="2:5">
      <c r="B3704" t="s">
        <v>5918</v>
      </c>
      <c r="C3704">
        <v>530867</v>
      </c>
      <c r="D3704" t="s">
        <v>568</v>
      </c>
      <c r="E3704" t="s">
        <v>551</v>
      </c>
    </row>
    <row r="3705" spans="2:5">
      <c r="B3705" t="s">
        <v>5919</v>
      </c>
      <c r="C3705">
        <v>524546</v>
      </c>
      <c r="D3705" t="s">
        <v>568</v>
      </c>
      <c r="E3705" t="s">
        <v>606</v>
      </c>
    </row>
    <row r="3706" spans="2:5">
      <c r="B3706" t="s">
        <v>5920</v>
      </c>
      <c r="C3706">
        <v>513436</v>
      </c>
      <c r="D3706" t="s">
        <v>5921</v>
      </c>
      <c r="E3706" t="s">
        <v>600</v>
      </c>
    </row>
    <row r="3707" spans="2:5">
      <c r="B3707" t="s">
        <v>5922</v>
      </c>
      <c r="C3707">
        <v>509870</v>
      </c>
      <c r="D3707" t="s">
        <v>568</v>
      </c>
      <c r="E3707" t="s">
        <v>654</v>
      </c>
    </row>
    <row r="3708" spans="2:5">
      <c r="B3708" t="s">
        <v>5923</v>
      </c>
      <c r="C3708">
        <v>519031</v>
      </c>
      <c r="D3708" t="s">
        <v>568</v>
      </c>
      <c r="E3708" t="s">
        <v>628</v>
      </c>
    </row>
    <row r="3709" spans="2:5">
      <c r="B3709" t="s">
        <v>5924</v>
      </c>
      <c r="C3709">
        <v>526508</v>
      </c>
      <c r="D3709" t="s">
        <v>568</v>
      </c>
      <c r="E3709" t="s">
        <v>1816</v>
      </c>
    </row>
    <row r="3710" spans="2:5">
      <c r="B3710" t="s">
        <v>5925</v>
      </c>
      <c r="C3710">
        <v>539520</v>
      </c>
      <c r="D3710" t="s">
        <v>568</v>
      </c>
      <c r="E3710" t="s">
        <v>590</v>
      </c>
    </row>
    <row r="3711" spans="2:5">
      <c r="B3711" t="s">
        <v>5926</v>
      </c>
      <c r="C3711">
        <v>501423</v>
      </c>
      <c r="D3711" t="s">
        <v>568</v>
      </c>
      <c r="E3711" t="s">
        <v>688</v>
      </c>
    </row>
    <row r="3712" spans="2:5">
      <c r="B3712" t="s">
        <v>5927</v>
      </c>
      <c r="C3712" t="s">
        <v>568</v>
      </c>
      <c r="D3712" t="s">
        <v>5928</v>
      </c>
      <c r="E3712" t="s">
        <v>579</v>
      </c>
    </row>
    <row r="3713" spans="2:5">
      <c r="B3713" t="s">
        <v>5929</v>
      </c>
      <c r="C3713">
        <v>531431</v>
      </c>
      <c r="D3713" t="s">
        <v>5930</v>
      </c>
      <c r="E3713" t="s">
        <v>576</v>
      </c>
    </row>
    <row r="3714" spans="2:5">
      <c r="B3714" t="s">
        <v>5931</v>
      </c>
      <c r="C3714">
        <v>531431</v>
      </c>
      <c r="D3714" t="s">
        <v>5930</v>
      </c>
      <c r="E3714" t="s">
        <v>576</v>
      </c>
    </row>
    <row r="3715" spans="2:5">
      <c r="B3715" t="s">
        <v>5932</v>
      </c>
      <c r="C3715">
        <v>540797</v>
      </c>
      <c r="D3715" t="s">
        <v>5933</v>
      </c>
      <c r="E3715" t="s">
        <v>1038</v>
      </c>
    </row>
    <row r="3716" spans="2:5">
      <c r="B3716" t="s">
        <v>5934</v>
      </c>
      <c r="C3716">
        <v>511754</v>
      </c>
      <c r="D3716" t="s">
        <v>568</v>
      </c>
      <c r="E3716" t="s">
        <v>585</v>
      </c>
    </row>
    <row r="3717" spans="2:5">
      <c r="B3717" t="s">
        <v>5935</v>
      </c>
      <c r="C3717">
        <v>539895</v>
      </c>
      <c r="D3717" t="s">
        <v>568</v>
      </c>
      <c r="E3717" t="s">
        <v>551</v>
      </c>
    </row>
    <row r="3718" spans="2:5">
      <c r="B3718" t="s">
        <v>5936</v>
      </c>
      <c r="C3718">
        <v>509874</v>
      </c>
      <c r="D3718" t="s">
        <v>5937</v>
      </c>
      <c r="E3718" t="s">
        <v>845</v>
      </c>
    </row>
    <row r="3719" spans="2:5">
      <c r="B3719" t="s">
        <v>5938</v>
      </c>
      <c r="C3719">
        <v>512499</v>
      </c>
      <c r="D3719" t="s">
        <v>568</v>
      </c>
      <c r="E3719" t="s">
        <v>551</v>
      </c>
    </row>
    <row r="3720" spans="2:5">
      <c r="B3720" t="s">
        <v>5939</v>
      </c>
      <c r="C3720">
        <v>532455</v>
      </c>
      <c r="D3720" t="s">
        <v>568</v>
      </c>
      <c r="E3720" t="s">
        <v>642</v>
      </c>
    </row>
    <row r="3721" spans="2:5">
      <c r="B3721" t="s">
        <v>5940</v>
      </c>
      <c r="C3721">
        <v>540259</v>
      </c>
      <c r="D3721" t="s">
        <v>568</v>
      </c>
      <c r="E3721" t="s">
        <v>3349</v>
      </c>
    </row>
    <row r="3722" spans="2:5">
      <c r="B3722" t="s">
        <v>5941</v>
      </c>
      <c r="C3722">
        <v>542232</v>
      </c>
      <c r="D3722" t="s">
        <v>5942</v>
      </c>
      <c r="E3722" t="s">
        <v>934</v>
      </c>
    </row>
    <row r="3723" spans="2:5">
      <c r="B3723" t="s">
        <v>5943</v>
      </c>
      <c r="C3723">
        <v>540425</v>
      </c>
      <c r="D3723" t="s">
        <v>5944</v>
      </c>
      <c r="E3723" t="s">
        <v>891</v>
      </c>
    </row>
    <row r="3724" spans="2:5">
      <c r="B3724" t="s">
        <v>5945</v>
      </c>
      <c r="C3724">
        <v>512297</v>
      </c>
      <c r="D3724" t="s">
        <v>568</v>
      </c>
      <c r="E3724" t="s">
        <v>576</v>
      </c>
    </row>
    <row r="3725" spans="2:5">
      <c r="B3725" t="s">
        <v>5946</v>
      </c>
      <c r="C3725">
        <v>531925</v>
      </c>
      <c r="D3725" t="s">
        <v>568</v>
      </c>
      <c r="E3725" t="s">
        <v>628</v>
      </c>
    </row>
    <row r="3726" spans="2:5">
      <c r="B3726" t="s">
        <v>5947</v>
      </c>
      <c r="C3726">
        <v>522034</v>
      </c>
      <c r="D3726" t="s">
        <v>5948</v>
      </c>
      <c r="E3726" t="s">
        <v>923</v>
      </c>
    </row>
    <row r="3727" spans="2:5">
      <c r="B3727" t="s">
        <v>5949</v>
      </c>
      <c r="C3727">
        <v>539921</v>
      </c>
      <c r="D3727" t="s">
        <v>568</v>
      </c>
      <c r="E3727" t="s">
        <v>673</v>
      </c>
    </row>
    <row r="3728" spans="2:5">
      <c r="B3728" t="s">
        <v>5950</v>
      </c>
      <c r="C3728" t="s">
        <v>568</v>
      </c>
      <c r="D3728" t="s">
        <v>5951</v>
      </c>
      <c r="E3728" t="s">
        <v>579</v>
      </c>
    </row>
    <row r="3729" spans="2:5">
      <c r="B3729" t="s">
        <v>5952</v>
      </c>
      <c r="C3729" t="s">
        <v>568</v>
      </c>
      <c r="D3729" t="s">
        <v>5951</v>
      </c>
      <c r="E3729" t="s">
        <v>579</v>
      </c>
    </row>
    <row r="3730" spans="2:5">
      <c r="B3730" t="s">
        <v>5953</v>
      </c>
      <c r="C3730">
        <v>514402</v>
      </c>
      <c r="D3730" t="s">
        <v>568</v>
      </c>
      <c r="E3730" t="s">
        <v>583</v>
      </c>
    </row>
    <row r="3731" spans="2:5">
      <c r="B3731" t="s">
        <v>5954</v>
      </c>
      <c r="C3731">
        <v>539584</v>
      </c>
      <c r="D3731" t="s">
        <v>568</v>
      </c>
      <c r="E3731" t="s">
        <v>590</v>
      </c>
    </row>
    <row r="3732" spans="2:5">
      <c r="B3732" t="s">
        <v>5955</v>
      </c>
      <c r="C3732">
        <v>538666</v>
      </c>
      <c r="D3732" t="s">
        <v>5956</v>
      </c>
      <c r="E3732" t="s">
        <v>712</v>
      </c>
    </row>
    <row r="3733" spans="2:5">
      <c r="B3733" t="s">
        <v>5957</v>
      </c>
      <c r="C3733">
        <v>513548</v>
      </c>
      <c r="D3733" t="s">
        <v>568</v>
      </c>
      <c r="E3733" t="s">
        <v>600</v>
      </c>
    </row>
    <row r="3734" spans="2:5">
      <c r="B3734" t="s">
        <v>5958</v>
      </c>
      <c r="C3734">
        <v>535602</v>
      </c>
      <c r="D3734" t="s">
        <v>5959</v>
      </c>
      <c r="E3734" t="s">
        <v>923</v>
      </c>
    </row>
    <row r="3735" spans="2:5">
      <c r="B3735" t="s">
        <v>5960</v>
      </c>
      <c r="C3735">
        <v>512393</v>
      </c>
      <c r="D3735" t="s">
        <v>568</v>
      </c>
      <c r="E3735" t="s">
        <v>551</v>
      </c>
    </row>
    <row r="3736" spans="2:5">
      <c r="B3736" t="s">
        <v>5961</v>
      </c>
      <c r="C3736">
        <v>540725</v>
      </c>
      <c r="D3736" t="s">
        <v>568</v>
      </c>
      <c r="E3736" t="s">
        <v>551</v>
      </c>
    </row>
    <row r="3737" spans="2:5">
      <c r="B3737" t="s">
        <v>5962</v>
      </c>
      <c r="C3737">
        <v>540786</v>
      </c>
      <c r="D3737" t="s">
        <v>568</v>
      </c>
      <c r="E3737" t="s">
        <v>866</v>
      </c>
    </row>
    <row r="3738" spans="2:5">
      <c r="B3738" t="s">
        <v>5963</v>
      </c>
      <c r="C3738">
        <v>532908</v>
      </c>
      <c r="D3738" t="s">
        <v>5964</v>
      </c>
      <c r="E3738" t="s">
        <v>606</v>
      </c>
    </row>
    <row r="3739" spans="2:5">
      <c r="B3739" t="s">
        <v>5965</v>
      </c>
      <c r="C3739">
        <v>523449</v>
      </c>
      <c r="D3739" t="s">
        <v>568</v>
      </c>
      <c r="E3739" t="s">
        <v>937</v>
      </c>
    </row>
    <row r="3740" spans="2:5">
      <c r="B3740" t="s">
        <v>5966</v>
      </c>
      <c r="C3740">
        <v>523449</v>
      </c>
      <c r="D3740" t="s">
        <v>568</v>
      </c>
      <c r="E3740" t="s">
        <v>937</v>
      </c>
    </row>
    <row r="3741" spans="2:5">
      <c r="B3741" t="s">
        <v>5967</v>
      </c>
      <c r="C3741">
        <v>538212</v>
      </c>
      <c r="D3741" t="s">
        <v>568</v>
      </c>
      <c r="E3741" t="s">
        <v>585</v>
      </c>
    </row>
    <row r="3742" spans="2:5">
      <c r="B3742" t="s">
        <v>5968</v>
      </c>
      <c r="C3742">
        <v>540221</v>
      </c>
      <c r="D3742" t="s">
        <v>568</v>
      </c>
      <c r="E3742" t="s">
        <v>590</v>
      </c>
    </row>
    <row r="3743" spans="2:5">
      <c r="B3743" t="s">
        <v>5969</v>
      </c>
      <c r="C3743">
        <v>540147</v>
      </c>
      <c r="D3743" t="s">
        <v>568</v>
      </c>
      <c r="E3743" t="s">
        <v>966</v>
      </c>
    </row>
    <row r="3744" spans="2:5">
      <c r="B3744" t="s">
        <v>5970</v>
      </c>
      <c r="C3744">
        <v>540203</v>
      </c>
      <c r="D3744" t="s">
        <v>5971</v>
      </c>
      <c r="E3744" t="s">
        <v>845</v>
      </c>
    </row>
    <row r="3745" spans="2:5">
      <c r="B3745" t="s">
        <v>5972</v>
      </c>
      <c r="C3745">
        <v>540757</v>
      </c>
      <c r="D3745" t="s">
        <v>568</v>
      </c>
      <c r="E3745" t="s">
        <v>628</v>
      </c>
    </row>
    <row r="3746" spans="2:5">
      <c r="B3746" t="s">
        <v>5973</v>
      </c>
      <c r="C3746">
        <v>530525</v>
      </c>
      <c r="D3746" t="s">
        <v>568</v>
      </c>
      <c r="E3746" t="s">
        <v>682</v>
      </c>
    </row>
    <row r="3747" spans="2:5">
      <c r="B3747" t="s">
        <v>5974</v>
      </c>
      <c r="C3747">
        <v>533301</v>
      </c>
      <c r="D3747" t="s">
        <v>5975</v>
      </c>
      <c r="E3747" t="s">
        <v>583</v>
      </c>
    </row>
    <row r="3748" spans="2:5">
      <c r="B3748" t="s">
        <v>5976</v>
      </c>
      <c r="C3748">
        <v>526839</v>
      </c>
      <c r="D3748" t="s">
        <v>568</v>
      </c>
      <c r="E3748" t="s">
        <v>966</v>
      </c>
    </row>
    <row r="3749" spans="2:5">
      <c r="B3749" t="s">
        <v>5977</v>
      </c>
      <c r="C3749">
        <v>538685</v>
      </c>
      <c r="D3749" t="s">
        <v>5978</v>
      </c>
      <c r="E3749" t="s">
        <v>571</v>
      </c>
    </row>
    <row r="3750" spans="2:5">
      <c r="B3750" t="s">
        <v>5979</v>
      </c>
      <c r="C3750">
        <v>512367</v>
      </c>
      <c r="D3750" t="s">
        <v>568</v>
      </c>
      <c r="E3750" t="s">
        <v>551</v>
      </c>
    </row>
    <row r="3751" spans="2:5">
      <c r="B3751" t="s">
        <v>5980</v>
      </c>
      <c r="C3751">
        <v>526117</v>
      </c>
      <c r="D3751" t="s">
        <v>568</v>
      </c>
      <c r="E3751" t="s">
        <v>1114</v>
      </c>
    </row>
    <row r="3752" spans="2:5">
      <c r="B3752" t="s">
        <v>5981</v>
      </c>
      <c r="C3752">
        <v>539111</v>
      </c>
      <c r="D3752" t="s">
        <v>568</v>
      </c>
      <c r="E3752" t="s">
        <v>583</v>
      </c>
    </row>
    <row r="3753" spans="2:5">
      <c r="B3753" t="s">
        <v>5982</v>
      </c>
      <c r="C3753">
        <v>526137</v>
      </c>
      <c r="D3753" t="s">
        <v>568</v>
      </c>
      <c r="E3753" t="s">
        <v>763</v>
      </c>
    </row>
    <row r="3754" spans="2:5">
      <c r="B3754" t="s">
        <v>5983</v>
      </c>
      <c r="C3754">
        <v>507952</v>
      </c>
      <c r="D3754" t="s">
        <v>568</v>
      </c>
      <c r="E3754" t="s">
        <v>585</v>
      </c>
    </row>
    <row r="3755" spans="2:5">
      <c r="B3755" t="s">
        <v>5984</v>
      </c>
      <c r="C3755">
        <v>531201</v>
      </c>
      <c r="D3755" t="s">
        <v>568</v>
      </c>
      <c r="E3755" t="s">
        <v>866</v>
      </c>
    </row>
    <row r="3756" spans="2:5">
      <c r="B3756" t="s">
        <v>5985</v>
      </c>
      <c r="C3756">
        <v>513709</v>
      </c>
      <c r="D3756" t="s">
        <v>568</v>
      </c>
      <c r="E3756" t="s">
        <v>576</v>
      </c>
    </row>
    <row r="3757" spans="2:5">
      <c r="B3757" t="s">
        <v>5986</v>
      </c>
      <c r="C3757">
        <v>530549</v>
      </c>
      <c r="D3757" t="s">
        <v>5987</v>
      </c>
      <c r="E3757" t="s">
        <v>606</v>
      </c>
    </row>
    <row r="3758" spans="2:5">
      <c r="B3758" t="s">
        <v>5988</v>
      </c>
      <c r="C3758">
        <v>533389</v>
      </c>
      <c r="D3758" t="s">
        <v>5989</v>
      </c>
      <c r="E3758" t="s">
        <v>866</v>
      </c>
    </row>
    <row r="3759" spans="2:5">
      <c r="B3759" t="s">
        <v>5990</v>
      </c>
      <c r="C3759">
        <v>523598</v>
      </c>
      <c r="D3759" t="s">
        <v>5991</v>
      </c>
      <c r="E3759" t="s">
        <v>1816</v>
      </c>
    </row>
    <row r="3760" spans="2:5">
      <c r="B3760" t="s">
        <v>5992</v>
      </c>
      <c r="C3760">
        <v>523598</v>
      </c>
      <c r="D3760" t="s">
        <v>5991</v>
      </c>
      <c r="E3760" t="s">
        <v>1816</v>
      </c>
    </row>
    <row r="3761" spans="2:5">
      <c r="B3761" t="s">
        <v>5993</v>
      </c>
      <c r="C3761">
        <v>512289</v>
      </c>
      <c r="D3761" t="s">
        <v>5994</v>
      </c>
      <c r="E3761" t="s">
        <v>2816</v>
      </c>
    </row>
    <row r="3762" spans="2:5">
      <c r="B3762" t="s">
        <v>5995</v>
      </c>
      <c r="C3762">
        <v>540693</v>
      </c>
      <c r="D3762" t="s">
        <v>568</v>
      </c>
      <c r="E3762" t="s">
        <v>688</v>
      </c>
    </row>
    <row r="3763" spans="2:5">
      <c r="B3763" t="s">
        <v>5996</v>
      </c>
      <c r="C3763">
        <v>532323</v>
      </c>
      <c r="D3763" t="s">
        <v>568</v>
      </c>
      <c r="E3763" t="s">
        <v>581</v>
      </c>
    </row>
    <row r="3764" spans="2:5">
      <c r="B3764" t="s">
        <v>5997</v>
      </c>
      <c r="C3764">
        <v>530433</v>
      </c>
      <c r="D3764" t="s">
        <v>568</v>
      </c>
      <c r="E3764" t="s">
        <v>1076</v>
      </c>
    </row>
    <row r="3765" spans="2:5">
      <c r="B3765" t="s">
        <v>5998</v>
      </c>
      <c r="C3765">
        <v>540072</v>
      </c>
      <c r="D3765" t="s">
        <v>568</v>
      </c>
      <c r="E3765" t="s">
        <v>1096</v>
      </c>
    </row>
    <row r="3766" spans="2:5">
      <c r="B3766" t="s">
        <v>5999</v>
      </c>
      <c r="C3766">
        <v>524602</v>
      </c>
      <c r="D3766" t="s">
        <v>6000</v>
      </c>
      <c r="E3766" t="s">
        <v>757</v>
      </c>
    </row>
    <row r="3767" spans="2:5">
      <c r="B3767" t="s">
        <v>6001</v>
      </c>
      <c r="C3767">
        <v>540961</v>
      </c>
      <c r="D3767" t="s">
        <v>6002</v>
      </c>
      <c r="E3767" t="s">
        <v>583</v>
      </c>
    </row>
    <row r="3768" spans="2:5">
      <c r="B3768" t="s">
        <v>6003</v>
      </c>
      <c r="C3768">
        <v>521003</v>
      </c>
      <c r="D3768" t="s">
        <v>568</v>
      </c>
      <c r="E3768" t="s">
        <v>590</v>
      </c>
    </row>
    <row r="3769" spans="2:5">
      <c r="B3769" t="s">
        <v>6004</v>
      </c>
      <c r="C3769">
        <v>511108</v>
      </c>
      <c r="D3769" t="s">
        <v>6005</v>
      </c>
      <c r="E3769" t="s">
        <v>583</v>
      </c>
    </row>
    <row r="3770" spans="2:5">
      <c r="B3770" t="s">
        <v>6006</v>
      </c>
      <c r="C3770">
        <v>522237</v>
      </c>
      <c r="D3770" t="s">
        <v>568</v>
      </c>
      <c r="E3770" t="s">
        <v>576</v>
      </c>
    </row>
    <row r="3771" spans="2:5">
      <c r="B3771" t="s">
        <v>6007</v>
      </c>
      <c r="C3771">
        <v>513097</v>
      </c>
      <c r="D3771" t="s">
        <v>568</v>
      </c>
      <c r="E3771" t="s">
        <v>1110</v>
      </c>
    </row>
    <row r="3772" spans="2:5">
      <c r="B3772" t="s">
        <v>6008</v>
      </c>
      <c r="C3772">
        <v>539148</v>
      </c>
      <c r="D3772" t="s">
        <v>568</v>
      </c>
      <c r="E3772" t="s">
        <v>712</v>
      </c>
    </row>
    <row r="3773" spans="2:5">
      <c r="B3773" t="s">
        <v>6009</v>
      </c>
      <c r="C3773">
        <v>532776</v>
      </c>
      <c r="D3773" t="s">
        <v>6010</v>
      </c>
      <c r="E3773" t="s">
        <v>923</v>
      </c>
    </row>
    <row r="3774" spans="2:5">
      <c r="B3774" t="s">
        <v>6011</v>
      </c>
      <c r="C3774">
        <v>539593</v>
      </c>
      <c r="D3774" t="s">
        <v>568</v>
      </c>
      <c r="E3774" t="s">
        <v>551</v>
      </c>
    </row>
    <row r="3775" spans="2:5">
      <c r="B3775" t="s">
        <v>6012</v>
      </c>
      <c r="C3775">
        <v>539683</v>
      </c>
      <c r="D3775" t="s">
        <v>568</v>
      </c>
      <c r="E3775" t="s">
        <v>585</v>
      </c>
    </row>
    <row r="3776" spans="2:5">
      <c r="B3776" t="s">
        <v>6013</v>
      </c>
      <c r="C3776">
        <v>539833</v>
      </c>
      <c r="D3776" t="s">
        <v>568</v>
      </c>
      <c r="E3776" t="s">
        <v>585</v>
      </c>
    </row>
    <row r="3777" spans="2:5">
      <c r="B3777" t="s">
        <v>6014</v>
      </c>
      <c r="C3777">
        <v>532638</v>
      </c>
      <c r="D3777" t="s">
        <v>6015</v>
      </c>
      <c r="E3777" t="s">
        <v>737</v>
      </c>
    </row>
    <row r="3778" spans="2:5">
      <c r="B3778" t="s">
        <v>6016</v>
      </c>
      <c r="C3778" t="s">
        <v>568</v>
      </c>
      <c r="D3778" t="s">
        <v>6017</v>
      </c>
      <c r="E3778" t="s">
        <v>579</v>
      </c>
    </row>
    <row r="3779" spans="2:5">
      <c r="B3779" t="s">
        <v>6018</v>
      </c>
      <c r="C3779">
        <v>538795</v>
      </c>
      <c r="D3779" t="s">
        <v>568</v>
      </c>
      <c r="E3779" t="s">
        <v>562</v>
      </c>
    </row>
    <row r="3780" spans="2:5">
      <c r="B3780" t="s">
        <v>6019</v>
      </c>
      <c r="C3780">
        <v>521131</v>
      </c>
      <c r="D3780" t="s">
        <v>568</v>
      </c>
      <c r="E3780" t="s">
        <v>583</v>
      </c>
    </row>
    <row r="3781" spans="2:5">
      <c r="B3781" t="s">
        <v>6020</v>
      </c>
      <c r="C3781">
        <v>502563</v>
      </c>
      <c r="D3781" t="s">
        <v>568</v>
      </c>
      <c r="E3781" t="s">
        <v>562</v>
      </c>
    </row>
    <row r="3782" spans="2:5">
      <c r="B3782" t="s">
        <v>6021</v>
      </c>
      <c r="C3782">
        <v>500387</v>
      </c>
      <c r="D3782" t="s">
        <v>6022</v>
      </c>
      <c r="E3782" t="s">
        <v>581</v>
      </c>
    </row>
    <row r="3783" spans="2:5">
      <c r="B3783" t="s">
        <v>6023</v>
      </c>
      <c r="C3783">
        <v>502180</v>
      </c>
      <c r="D3783" t="s">
        <v>568</v>
      </c>
      <c r="E3783" t="s">
        <v>581</v>
      </c>
    </row>
    <row r="3784" spans="2:5">
      <c r="B3784" t="s">
        <v>6024</v>
      </c>
      <c r="C3784">
        <v>539470</v>
      </c>
      <c r="D3784" t="s">
        <v>568</v>
      </c>
      <c r="E3784" t="s">
        <v>906</v>
      </c>
    </row>
    <row r="3785" spans="2:5">
      <c r="B3785" t="s">
        <v>6025</v>
      </c>
      <c r="C3785">
        <v>539470</v>
      </c>
      <c r="D3785" t="s">
        <v>568</v>
      </c>
      <c r="E3785" t="s">
        <v>906</v>
      </c>
    </row>
    <row r="3786" spans="2:5">
      <c r="B3786" t="s">
        <v>6026</v>
      </c>
      <c r="C3786">
        <v>530797</v>
      </c>
      <c r="D3786" t="s">
        <v>568</v>
      </c>
      <c r="E3786" t="s">
        <v>590</v>
      </c>
    </row>
    <row r="3787" spans="2:5">
      <c r="B3787" t="s">
        <v>6027</v>
      </c>
      <c r="C3787">
        <v>532643</v>
      </c>
      <c r="D3787" t="s">
        <v>6028</v>
      </c>
      <c r="E3787" t="s">
        <v>1488</v>
      </c>
    </row>
    <row r="3788" spans="2:5">
      <c r="B3788" t="s">
        <v>6029</v>
      </c>
      <c r="C3788">
        <v>540737</v>
      </c>
      <c r="D3788" t="s">
        <v>568</v>
      </c>
      <c r="E3788" t="s">
        <v>606</v>
      </c>
    </row>
    <row r="3789" spans="2:5">
      <c r="B3789" t="s">
        <v>6030</v>
      </c>
      <c r="C3789">
        <v>512463</v>
      </c>
      <c r="D3789" t="s">
        <v>568</v>
      </c>
      <c r="E3789" t="s">
        <v>585</v>
      </c>
    </row>
    <row r="3790" spans="2:5">
      <c r="B3790" t="s">
        <v>6031</v>
      </c>
      <c r="C3790">
        <v>524336</v>
      </c>
      <c r="D3790" t="s">
        <v>568</v>
      </c>
      <c r="E3790" t="s">
        <v>616</v>
      </c>
    </row>
    <row r="3791" spans="2:5">
      <c r="B3791" t="s">
        <v>6032</v>
      </c>
      <c r="C3791">
        <v>516106</v>
      </c>
      <c r="D3791" t="s">
        <v>568</v>
      </c>
      <c r="E3791" t="s">
        <v>562</v>
      </c>
    </row>
    <row r="3792" spans="2:5">
      <c r="B3792" t="s">
        <v>6033</v>
      </c>
      <c r="C3792">
        <v>542146</v>
      </c>
      <c r="D3792" t="s">
        <v>568</v>
      </c>
      <c r="E3792" t="s">
        <v>654</v>
      </c>
    </row>
    <row r="3793" spans="2:5">
      <c r="B3793" t="s">
        <v>6034</v>
      </c>
      <c r="C3793">
        <v>500388</v>
      </c>
      <c r="D3793" t="s">
        <v>568</v>
      </c>
      <c r="E3793" t="s">
        <v>562</v>
      </c>
    </row>
    <row r="3794" spans="2:5">
      <c r="B3794" t="s">
        <v>6035</v>
      </c>
      <c r="C3794">
        <v>503863</v>
      </c>
      <c r="D3794" t="s">
        <v>568</v>
      </c>
      <c r="E3794" t="s">
        <v>583</v>
      </c>
    </row>
    <row r="3795" spans="2:5">
      <c r="B3795" t="s">
        <v>6036</v>
      </c>
      <c r="C3795">
        <v>531962</v>
      </c>
      <c r="D3795" t="s">
        <v>568</v>
      </c>
      <c r="E3795" t="s">
        <v>585</v>
      </c>
    </row>
    <row r="3796" spans="2:5">
      <c r="B3796" t="s">
        <v>6037</v>
      </c>
      <c r="C3796">
        <v>540253</v>
      </c>
      <c r="D3796" t="s">
        <v>568</v>
      </c>
      <c r="E3796" t="s">
        <v>551</v>
      </c>
    </row>
    <row r="3797" spans="2:5">
      <c r="B3797" t="s">
        <v>6038</v>
      </c>
      <c r="C3797">
        <v>506180</v>
      </c>
      <c r="D3797" t="s">
        <v>568</v>
      </c>
      <c r="E3797" t="s">
        <v>590</v>
      </c>
    </row>
    <row r="3798" spans="2:5">
      <c r="B3798" t="s">
        <v>6039</v>
      </c>
      <c r="C3798">
        <v>527005</v>
      </c>
      <c r="D3798" t="s">
        <v>568</v>
      </c>
      <c r="E3798" t="s">
        <v>1533</v>
      </c>
    </row>
    <row r="3799" spans="2:5">
      <c r="B3799" t="s">
        <v>6040</v>
      </c>
      <c r="C3799">
        <v>533110</v>
      </c>
      <c r="D3799" t="s">
        <v>568</v>
      </c>
      <c r="E3799" t="s">
        <v>891</v>
      </c>
    </row>
    <row r="3800" spans="2:5">
      <c r="B3800" t="s">
        <v>6041</v>
      </c>
      <c r="C3800">
        <v>539334</v>
      </c>
      <c r="D3800" t="s">
        <v>6042</v>
      </c>
      <c r="E3800" t="s">
        <v>728</v>
      </c>
    </row>
    <row r="3801" spans="2:5">
      <c r="B3801" t="s">
        <v>6043</v>
      </c>
      <c r="C3801">
        <v>503837</v>
      </c>
      <c r="D3801" t="s">
        <v>568</v>
      </c>
      <c r="E3801" t="s">
        <v>583</v>
      </c>
    </row>
    <row r="3802" spans="2:5">
      <c r="B3802" t="s">
        <v>6044</v>
      </c>
      <c r="C3802">
        <v>516086</v>
      </c>
      <c r="D3802" t="s">
        <v>568</v>
      </c>
      <c r="E3802" t="s">
        <v>562</v>
      </c>
    </row>
    <row r="3803" spans="2:5">
      <c r="B3803" t="s">
        <v>6045</v>
      </c>
      <c r="C3803" t="s">
        <v>568</v>
      </c>
      <c r="D3803" t="s">
        <v>6046</v>
      </c>
      <c r="E3803" t="s">
        <v>579</v>
      </c>
    </row>
    <row r="3804" spans="2:5">
      <c r="B3804" t="s">
        <v>6047</v>
      </c>
      <c r="C3804">
        <v>532310</v>
      </c>
      <c r="D3804" t="s">
        <v>6048</v>
      </c>
      <c r="E3804" t="s">
        <v>763</v>
      </c>
    </row>
    <row r="3805" spans="2:5">
      <c r="B3805" t="s">
        <v>6049</v>
      </c>
      <c r="C3805">
        <v>500356</v>
      </c>
      <c r="D3805" t="s">
        <v>6050</v>
      </c>
      <c r="E3805" t="s">
        <v>562</v>
      </c>
    </row>
    <row r="3806" spans="2:5">
      <c r="B3806" t="s">
        <v>6051</v>
      </c>
      <c r="C3806">
        <v>532670</v>
      </c>
      <c r="D3806" t="s">
        <v>6052</v>
      </c>
      <c r="E3806" t="s">
        <v>1267</v>
      </c>
    </row>
    <row r="3807" spans="2:5">
      <c r="B3807" t="s">
        <v>6053</v>
      </c>
      <c r="C3807">
        <v>503635</v>
      </c>
      <c r="D3807" t="s">
        <v>568</v>
      </c>
      <c r="E3807" t="s">
        <v>551</v>
      </c>
    </row>
    <row r="3808" spans="2:5">
      <c r="B3808" t="s">
        <v>6054</v>
      </c>
      <c r="C3808">
        <v>538975</v>
      </c>
      <c r="D3808" t="s">
        <v>568</v>
      </c>
      <c r="E3808" t="s">
        <v>585</v>
      </c>
    </row>
    <row r="3809" spans="2:5">
      <c r="B3809" t="s">
        <v>6055</v>
      </c>
      <c r="C3809">
        <v>513488</v>
      </c>
      <c r="D3809" t="s">
        <v>568</v>
      </c>
      <c r="E3809" t="s">
        <v>891</v>
      </c>
    </row>
    <row r="3810" spans="2:5">
      <c r="B3810" t="s">
        <v>6056</v>
      </c>
      <c r="C3810">
        <v>531667</v>
      </c>
      <c r="D3810" t="s">
        <v>568</v>
      </c>
      <c r="E3810" t="s">
        <v>590</v>
      </c>
    </row>
    <row r="3811" spans="2:5">
      <c r="B3811" t="s">
        <v>6057</v>
      </c>
      <c r="C3811" t="s">
        <v>568</v>
      </c>
      <c r="D3811" t="s">
        <v>6058</v>
      </c>
      <c r="E3811" t="s">
        <v>579</v>
      </c>
    </row>
    <row r="3812" spans="2:5">
      <c r="B3812" t="s">
        <v>6059</v>
      </c>
      <c r="C3812">
        <v>590128</v>
      </c>
      <c r="D3812" t="s">
        <v>568</v>
      </c>
      <c r="E3812" t="s">
        <v>554</v>
      </c>
    </row>
    <row r="3813" spans="2:5">
      <c r="B3813" t="s">
        <v>6060</v>
      </c>
      <c r="C3813" t="s">
        <v>568</v>
      </c>
      <c r="D3813" t="s">
        <v>6061</v>
      </c>
      <c r="E3813" t="s">
        <v>579</v>
      </c>
    </row>
    <row r="3814" spans="2:5">
      <c r="B3814" t="s">
        <v>6062</v>
      </c>
      <c r="C3814">
        <v>541358</v>
      </c>
      <c r="D3814" t="s">
        <v>568</v>
      </c>
      <c r="E3814" t="s">
        <v>585</v>
      </c>
    </row>
    <row r="3815" spans="2:5">
      <c r="B3815" t="s">
        <v>6063</v>
      </c>
      <c r="C3815">
        <v>540738</v>
      </c>
      <c r="D3815" t="s">
        <v>568</v>
      </c>
      <c r="E3815" t="s">
        <v>889</v>
      </c>
    </row>
    <row r="3816" spans="2:5">
      <c r="B3816" t="s">
        <v>6064</v>
      </c>
      <c r="C3816">
        <v>503696</v>
      </c>
      <c r="D3816" t="s">
        <v>568</v>
      </c>
      <c r="E3816" t="s">
        <v>989</v>
      </c>
    </row>
    <row r="3817" spans="2:5">
      <c r="B3817" t="s">
        <v>6065</v>
      </c>
      <c r="C3817" t="s">
        <v>568</v>
      </c>
      <c r="D3817" t="s">
        <v>6066</v>
      </c>
      <c r="E3817" t="s">
        <v>579</v>
      </c>
    </row>
    <row r="3818" spans="2:5">
      <c r="B3818" t="s">
        <v>6067</v>
      </c>
      <c r="C3818">
        <v>541112</v>
      </c>
      <c r="D3818" t="s">
        <v>568</v>
      </c>
      <c r="E3818" t="s">
        <v>966</v>
      </c>
    </row>
    <row r="3819" spans="2:5">
      <c r="B3819" t="s">
        <v>6068</v>
      </c>
      <c r="C3819">
        <v>532007</v>
      </c>
      <c r="D3819" t="s">
        <v>568</v>
      </c>
      <c r="E3819" t="s">
        <v>989</v>
      </c>
    </row>
    <row r="3820" spans="2:5">
      <c r="B3820" t="s">
        <v>6069</v>
      </c>
      <c r="C3820" t="s">
        <v>568</v>
      </c>
      <c r="D3820" t="s">
        <v>6070</v>
      </c>
      <c r="E3820" t="s">
        <v>579</v>
      </c>
    </row>
    <row r="3821" spans="2:5">
      <c r="B3821" t="s">
        <v>6071</v>
      </c>
      <c r="C3821">
        <v>516016</v>
      </c>
      <c r="D3821" t="s">
        <v>6072</v>
      </c>
      <c r="E3821" t="s">
        <v>562</v>
      </c>
    </row>
    <row r="3822" spans="2:5">
      <c r="B3822" t="s">
        <v>6073</v>
      </c>
      <c r="C3822">
        <v>526335</v>
      </c>
      <c r="D3822" t="s">
        <v>568</v>
      </c>
      <c r="E3822" t="s">
        <v>616</v>
      </c>
    </row>
    <row r="3823" spans="2:5">
      <c r="B3823" t="s">
        <v>6074</v>
      </c>
      <c r="C3823">
        <v>520151</v>
      </c>
      <c r="D3823" t="s">
        <v>6075</v>
      </c>
      <c r="E3823" t="s">
        <v>1816</v>
      </c>
    </row>
    <row r="3824" spans="2:5">
      <c r="B3824" t="s">
        <v>6076</v>
      </c>
      <c r="C3824">
        <v>526981</v>
      </c>
      <c r="D3824" t="s">
        <v>568</v>
      </c>
      <c r="E3824" t="s">
        <v>891</v>
      </c>
    </row>
    <row r="3825" spans="2:5">
      <c r="B3825" t="s">
        <v>6077</v>
      </c>
      <c r="C3825">
        <v>530841</v>
      </c>
      <c r="D3825" t="s">
        <v>568</v>
      </c>
      <c r="E3825" t="s">
        <v>845</v>
      </c>
    </row>
    <row r="3826" spans="2:5">
      <c r="B3826" t="s">
        <v>6078</v>
      </c>
      <c r="C3826">
        <v>503804</v>
      </c>
      <c r="D3826" t="s">
        <v>568</v>
      </c>
      <c r="E3826" t="s">
        <v>583</v>
      </c>
    </row>
    <row r="3827" spans="2:5">
      <c r="B3827" t="s">
        <v>6079</v>
      </c>
      <c r="C3827">
        <v>512453</v>
      </c>
      <c r="D3827" t="s">
        <v>568</v>
      </c>
      <c r="E3827" t="s">
        <v>763</v>
      </c>
    </row>
    <row r="3828" spans="2:5">
      <c r="B3828" t="s">
        <v>6080</v>
      </c>
      <c r="C3828">
        <v>532083</v>
      </c>
      <c r="D3828" t="s">
        <v>568</v>
      </c>
      <c r="E3828" t="s">
        <v>989</v>
      </c>
    </row>
    <row r="3829" spans="2:5">
      <c r="B3829" t="s">
        <v>6081</v>
      </c>
      <c r="C3829">
        <v>530977</v>
      </c>
      <c r="D3829" t="s">
        <v>568</v>
      </c>
      <c r="E3829" t="s">
        <v>581</v>
      </c>
    </row>
    <row r="3830" spans="2:5">
      <c r="B3830" t="s">
        <v>6082</v>
      </c>
      <c r="C3830">
        <v>531080</v>
      </c>
      <c r="D3830" t="s">
        <v>568</v>
      </c>
      <c r="E3830" t="s">
        <v>654</v>
      </c>
    </row>
    <row r="3831" spans="2:5">
      <c r="B3831" t="s">
        <v>6083</v>
      </c>
      <c r="C3831">
        <v>538897</v>
      </c>
      <c r="D3831" t="s">
        <v>568</v>
      </c>
      <c r="E3831" t="s">
        <v>585</v>
      </c>
    </row>
    <row r="3832" spans="2:5">
      <c r="B3832" t="s">
        <v>6084</v>
      </c>
      <c r="C3832" t="s">
        <v>568</v>
      </c>
      <c r="D3832" t="s">
        <v>6085</v>
      </c>
      <c r="E3832" t="s">
        <v>579</v>
      </c>
    </row>
    <row r="3833" spans="2:5">
      <c r="B3833" t="s">
        <v>6086</v>
      </c>
      <c r="C3833">
        <v>508961</v>
      </c>
      <c r="D3833" t="s">
        <v>568</v>
      </c>
      <c r="E3833" t="s">
        <v>585</v>
      </c>
    </row>
    <row r="3834" spans="2:5">
      <c r="B3834" t="s">
        <v>6087</v>
      </c>
      <c r="C3834">
        <v>531359</v>
      </c>
      <c r="D3834" t="s">
        <v>568</v>
      </c>
      <c r="E3834" t="s">
        <v>2974</v>
      </c>
    </row>
    <row r="3835" spans="2:5">
      <c r="B3835" t="s">
        <v>6088</v>
      </c>
      <c r="C3835">
        <v>532498</v>
      </c>
      <c r="D3835" t="s">
        <v>6089</v>
      </c>
      <c r="E3835" t="s">
        <v>585</v>
      </c>
    </row>
    <row r="3836" spans="2:5">
      <c r="B3836" t="s">
        <v>6090</v>
      </c>
      <c r="C3836">
        <v>532945</v>
      </c>
      <c r="D3836" t="s">
        <v>6091</v>
      </c>
      <c r="E3836" t="s">
        <v>966</v>
      </c>
    </row>
    <row r="3837" spans="2:5">
      <c r="B3837" t="s">
        <v>6092</v>
      </c>
      <c r="C3837" t="s">
        <v>568</v>
      </c>
      <c r="D3837" t="s">
        <v>6093</v>
      </c>
      <c r="E3837" t="s">
        <v>659</v>
      </c>
    </row>
    <row r="3838" spans="2:5">
      <c r="B3838" t="s">
        <v>6094</v>
      </c>
      <c r="C3838">
        <v>511218</v>
      </c>
      <c r="D3838" t="s">
        <v>6095</v>
      </c>
      <c r="E3838" t="s">
        <v>585</v>
      </c>
    </row>
    <row r="3839" spans="2:5">
      <c r="B3839" t="s">
        <v>6096</v>
      </c>
      <c r="C3839">
        <v>511411</v>
      </c>
      <c r="D3839" t="s">
        <v>568</v>
      </c>
      <c r="E3839" t="s">
        <v>966</v>
      </c>
    </row>
    <row r="3840" spans="2:5">
      <c r="B3840" t="s">
        <v>6097</v>
      </c>
      <c r="C3840">
        <v>542019</v>
      </c>
      <c r="D3840" t="s">
        <v>568</v>
      </c>
      <c r="E3840" t="s">
        <v>583</v>
      </c>
    </row>
    <row r="3841" spans="2:5">
      <c r="B3841" t="s">
        <v>6098</v>
      </c>
      <c r="C3841" t="s">
        <v>568</v>
      </c>
      <c r="D3841" t="s">
        <v>6099</v>
      </c>
      <c r="E3841" t="s">
        <v>579</v>
      </c>
    </row>
    <row r="3842" spans="2:5">
      <c r="B3842" t="s">
        <v>6100</v>
      </c>
      <c r="C3842">
        <v>531506</v>
      </c>
      <c r="D3842" t="s">
        <v>6101</v>
      </c>
      <c r="E3842" t="s">
        <v>989</v>
      </c>
    </row>
    <row r="3843" spans="2:5">
      <c r="B3843" t="s">
        <v>6102</v>
      </c>
      <c r="C3843">
        <v>523790</v>
      </c>
      <c r="D3843" t="s">
        <v>568</v>
      </c>
      <c r="E3843" t="s">
        <v>682</v>
      </c>
    </row>
    <row r="3844" spans="2:5">
      <c r="B3844" t="s">
        <v>6103</v>
      </c>
      <c r="C3844">
        <v>524632</v>
      </c>
      <c r="D3844" t="s">
        <v>568</v>
      </c>
      <c r="E3844" t="s">
        <v>606</v>
      </c>
    </row>
    <row r="3845" spans="2:5">
      <c r="B3845" t="s">
        <v>6104</v>
      </c>
      <c r="C3845">
        <v>539252</v>
      </c>
      <c r="D3845" t="s">
        <v>6105</v>
      </c>
      <c r="E3845" t="s">
        <v>600</v>
      </c>
    </row>
    <row r="3846" spans="2:5">
      <c r="B3846" t="s">
        <v>6106</v>
      </c>
      <c r="C3846">
        <v>517411</v>
      </c>
      <c r="D3846" t="s">
        <v>6107</v>
      </c>
      <c r="E3846" t="s">
        <v>714</v>
      </c>
    </row>
    <row r="3847" spans="2:5">
      <c r="B3847" t="s">
        <v>6108</v>
      </c>
      <c r="C3847">
        <v>531219</v>
      </c>
      <c r="D3847" t="s">
        <v>568</v>
      </c>
      <c r="E3847" t="s">
        <v>606</v>
      </c>
    </row>
    <row r="3848" spans="2:5">
      <c r="B3848" t="s">
        <v>6109</v>
      </c>
      <c r="C3848">
        <v>505515</v>
      </c>
      <c r="D3848" t="s">
        <v>568</v>
      </c>
      <c r="E3848" t="s">
        <v>551</v>
      </c>
    </row>
    <row r="3849" spans="2:5">
      <c r="B3849" t="s">
        <v>6110</v>
      </c>
      <c r="C3849">
        <v>530907</v>
      </c>
      <c r="D3849" t="s">
        <v>568</v>
      </c>
      <c r="E3849" t="s">
        <v>989</v>
      </c>
    </row>
    <row r="3850" spans="2:5">
      <c r="B3850" t="s">
        <v>6111</v>
      </c>
      <c r="C3850">
        <v>520141</v>
      </c>
      <c r="D3850" t="s">
        <v>568</v>
      </c>
      <c r="E3850" t="s">
        <v>923</v>
      </c>
    </row>
    <row r="3851" spans="2:5">
      <c r="B3851" t="s">
        <v>6112</v>
      </c>
      <c r="C3851">
        <v>533014</v>
      </c>
      <c r="D3851" t="s">
        <v>6113</v>
      </c>
      <c r="E3851" t="s">
        <v>590</v>
      </c>
    </row>
    <row r="3852" spans="2:5">
      <c r="B3852" t="s">
        <v>6114</v>
      </c>
      <c r="C3852">
        <v>533014</v>
      </c>
      <c r="D3852" t="s">
        <v>6113</v>
      </c>
      <c r="E3852" t="s">
        <v>590</v>
      </c>
    </row>
    <row r="3853" spans="2:5">
      <c r="B3853" t="s">
        <v>6115</v>
      </c>
      <c r="C3853">
        <v>520086</v>
      </c>
      <c r="D3853" t="s">
        <v>6116</v>
      </c>
      <c r="E3853" t="s">
        <v>889</v>
      </c>
    </row>
    <row r="3854" spans="2:5">
      <c r="B3854" t="s">
        <v>6117</v>
      </c>
      <c r="C3854">
        <v>540736</v>
      </c>
      <c r="D3854" t="s">
        <v>568</v>
      </c>
      <c r="E3854" t="s">
        <v>673</v>
      </c>
    </row>
    <row r="3855" spans="2:5">
      <c r="B3855" t="s">
        <v>6118</v>
      </c>
      <c r="C3855">
        <v>539983</v>
      </c>
      <c r="D3855" t="s">
        <v>568</v>
      </c>
      <c r="E3855" t="s">
        <v>551</v>
      </c>
    </row>
    <row r="3856" spans="2:5">
      <c r="B3856" t="s">
        <v>6119</v>
      </c>
      <c r="C3856">
        <v>532217</v>
      </c>
      <c r="D3856" t="s">
        <v>568</v>
      </c>
      <c r="E3856" t="s">
        <v>551</v>
      </c>
    </row>
    <row r="3857" spans="2:5">
      <c r="B3857" t="s">
        <v>6120</v>
      </c>
      <c r="C3857">
        <v>500550</v>
      </c>
      <c r="D3857" t="s">
        <v>6121</v>
      </c>
      <c r="E3857" t="s">
        <v>611</v>
      </c>
    </row>
    <row r="3858" spans="2:5">
      <c r="B3858" t="s">
        <v>6122</v>
      </c>
      <c r="C3858">
        <v>512131</v>
      </c>
      <c r="D3858" t="s">
        <v>6123</v>
      </c>
      <c r="E3858" t="s">
        <v>688</v>
      </c>
    </row>
    <row r="3859" spans="2:5">
      <c r="B3859" t="s">
        <v>6124</v>
      </c>
      <c r="C3859">
        <v>523606</v>
      </c>
      <c r="D3859" t="s">
        <v>568</v>
      </c>
      <c r="E3859" t="s">
        <v>1041</v>
      </c>
    </row>
    <row r="3860" spans="2:5">
      <c r="B3860" t="s">
        <v>6125</v>
      </c>
      <c r="C3860" t="s">
        <v>568</v>
      </c>
      <c r="D3860" t="s">
        <v>6126</v>
      </c>
      <c r="E3860" t="s">
        <v>579</v>
      </c>
    </row>
    <row r="3861" spans="2:5">
      <c r="B3861" t="s">
        <v>6127</v>
      </c>
      <c r="C3861">
        <v>524642</v>
      </c>
      <c r="D3861" t="s">
        <v>568</v>
      </c>
      <c r="E3861" t="s">
        <v>654</v>
      </c>
    </row>
    <row r="3862" spans="2:5">
      <c r="B3862" t="s">
        <v>6128</v>
      </c>
      <c r="C3862">
        <v>521194</v>
      </c>
      <c r="D3862" t="s">
        <v>6129</v>
      </c>
      <c r="E3862" t="s">
        <v>551</v>
      </c>
    </row>
    <row r="3863" spans="2:5">
      <c r="B3863" t="s">
        <v>6130</v>
      </c>
      <c r="C3863" t="s">
        <v>568</v>
      </c>
      <c r="D3863" t="s">
        <v>6131</v>
      </c>
      <c r="E3863" t="s">
        <v>579</v>
      </c>
    </row>
    <row r="3864" spans="2:5">
      <c r="B3864" t="s">
        <v>6132</v>
      </c>
      <c r="C3864" t="s">
        <v>568</v>
      </c>
      <c r="D3864" t="s">
        <v>6133</v>
      </c>
      <c r="E3864" t="s">
        <v>579</v>
      </c>
    </row>
    <row r="3865" spans="2:5">
      <c r="B3865" t="s">
        <v>6134</v>
      </c>
      <c r="C3865">
        <v>531635</v>
      </c>
      <c r="D3865" t="s">
        <v>568</v>
      </c>
      <c r="E3865" t="s">
        <v>1200</v>
      </c>
    </row>
    <row r="3866" spans="2:5">
      <c r="B3866" t="s">
        <v>6135</v>
      </c>
      <c r="C3866">
        <v>512197</v>
      </c>
      <c r="D3866" t="s">
        <v>568</v>
      </c>
      <c r="E3866" t="s">
        <v>585</v>
      </c>
    </row>
    <row r="3867" spans="2:5">
      <c r="B3867" t="s">
        <v>6136</v>
      </c>
      <c r="C3867">
        <v>531635</v>
      </c>
      <c r="D3867" t="s">
        <v>568</v>
      </c>
      <c r="E3867" t="s">
        <v>1200</v>
      </c>
    </row>
    <row r="3868" spans="2:5">
      <c r="B3868" t="s">
        <v>6137</v>
      </c>
      <c r="C3868" t="s">
        <v>568</v>
      </c>
      <c r="D3868" t="s">
        <v>6138</v>
      </c>
      <c r="E3868" t="s">
        <v>579</v>
      </c>
    </row>
    <row r="3869" spans="2:5">
      <c r="B3869" t="s">
        <v>6139</v>
      </c>
      <c r="C3869">
        <v>536073</v>
      </c>
      <c r="D3869" t="s">
        <v>568</v>
      </c>
      <c r="E3869" t="s">
        <v>966</v>
      </c>
    </row>
    <row r="3870" spans="2:5">
      <c r="B3870" t="s">
        <v>6140</v>
      </c>
      <c r="C3870">
        <v>539742</v>
      </c>
      <c r="D3870" t="s">
        <v>6141</v>
      </c>
      <c r="E3870" t="s">
        <v>1267</v>
      </c>
    </row>
    <row r="3871" spans="2:5">
      <c r="B3871" t="s">
        <v>6142</v>
      </c>
      <c r="C3871">
        <v>507998</v>
      </c>
      <c r="D3871" t="s">
        <v>568</v>
      </c>
      <c r="E3871" t="s">
        <v>923</v>
      </c>
    </row>
    <row r="3872" spans="2:5">
      <c r="B3872" t="s">
        <v>6143</v>
      </c>
      <c r="C3872">
        <v>513472</v>
      </c>
      <c r="D3872" t="s">
        <v>568</v>
      </c>
      <c r="E3872" t="s">
        <v>1488</v>
      </c>
    </row>
    <row r="3873" spans="2:5">
      <c r="B3873" t="s">
        <v>6144</v>
      </c>
      <c r="C3873">
        <v>523838</v>
      </c>
      <c r="D3873" t="s">
        <v>6145</v>
      </c>
      <c r="E3873" t="s">
        <v>966</v>
      </c>
    </row>
    <row r="3874" spans="2:5">
      <c r="B3874" t="s">
        <v>6146</v>
      </c>
      <c r="C3874">
        <v>533018</v>
      </c>
      <c r="D3874" t="s">
        <v>568</v>
      </c>
      <c r="E3874" t="s">
        <v>583</v>
      </c>
    </row>
    <row r="3875" spans="2:5">
      <c r="B3875" t="s">
        <v>6147</v>
      </c>
      <c r="C3875">
        <v>533019</v>
      </c>
      <c r="D3875" t="s">
        <v>568</v>
      </c>
      <c r="E3875" t="s">
        <v>562</v>
      </c>
    </row>
    <row r="3876" spans="2:5">
      <c r="B3876" t="s">
        <v>6148</v>
      </c>
      <c r="C3876">
        <v>503229</v>
      </c>
      <c r="D3876" t="s">
        <v>568</v>
      </c>
      <c r="E3876" t="s">
        <v>654</v>
      </c>
    </row>
    <row r="3877" spans="2:5">
      <c r="B3877" t="s">
        <v>6149</v>
      </c>
      <c r="C3877">
        <v>519566</v>
      </c>
      <c r="D3877" t="s">
        <v>568</v>
      </c>
      <c r="E3877" t="s">
        <v>628</v>
      </c>
    </row>
    <row r="3878" spans="2:5">
      <c r="B3878" t="s">
        <v>6150</v>
      </c>
      <c r="C3878">
        <v>523023</v>
      </c>
      <c r="D3878" t="s">
        <v>568</v>
      </c>
      <c r="E3878" t="s">
        <v>769</v>
      </c>
    </row>
    <row r="3879" spans="2:5">
      <c r="B3879" t="s">
        <v>6151</v>
      </c>
      <c r="C3879">
        <v>532029</v>
      </c>
      <c r="D3879" t="s">
        <v>568</v>
      </c>
      <c r="E3879" t="s">
        <v>989</v>
      </c>
    </row>
    <row r="3880" spans="2:5">
      <c r="B3880" t="s">
        <v>6152</v>
      </c>
      <c r="C3880">
        <v>505504</v>
      </c>
      <c r="D3880" t="s">
        <v>568</v>
      </c>
      <c r="E3880" t="s">
        <v>554</v>
      </c>
    </row>
    <row r="3881" spans="2:5">
      <c r="B3881" t="s">
        <v>6153</v>
      </c>
      <c r="C3881">
        <v>505729</v>
      </c>
      <c r="D3881" t="s">
        <v>568</v>
      </c>
      <c r="E3881" t="s">
        <v>576</v>
      </c>
    </row>
    <row r="3882" spans="2:5">
      <c r="B3882" t="s">
        <v>6154</v>
      </c>
      <c r="C3882">
        <v>505729</v>
      </c>
      <c r="D3882" t="s">
        <v>568</v>
      </c>
      <c r="E3882" t="s">
        <v>576</v>
      </c>
    </row>
    <row r="3883" spans="2:5">
      <c r="B3883" t="s">
        <v>6155</v>
      </c>
      <c r="C3883">
        <v>509887</v>
      </c>
      <c r="D3883" t="s">
        <v>568</v>
      </c>
      <c r="E3883" t="s">
        <v>2739</v>
      </c>
    </row>
    <row r="3884" spans="2:5">
      <c r="B3884" t="s">
        <v>6156</v>
      </c>
      <c r="C3884">
        <v>539410</v>
      </c>
      <c r="D3884" t="s">
        <v>568</v>
      </c>
      <c r="E3884" t="s">
        <v>590</v>
      </c>
    </row>
    <row r="3885" spans="2:5">
      <c r="B3885" t="s">
        <v>6157</v>
      </c>
      <c r="C3885">
        <v>539410</v>
      </c>
      <c r="D3885" t="s">
        <v>568</v>
      </c>
      <c r="E3885" t="s">
        <v>590</v>
      </c>
    </row>
    <row r="3886" spans="2:5">
      <c r="B3886" t="s">
        <v>6158</v>
      </c>
      <c r="C3886" t="s">
        <v>568</v>
      </c>
      <c r="D3886" t="s">
        <v>6159</v>
      </c>
      <c r="E3886" t="s">
        <v>579</v>
      </c>
    </row>
    <row r="3887" spans="2:5">
      <c r="B3887" t="s">
        <v>6160</v>
      </c>
      <c r="C3887" t="s">
        <v>568</v>
      </c>
      <c r="D3887" t="s">
        <v>6159</v>
      </c>
      <c r="E3887" t="s">
        <v>579</v>
      </c>
    </row>
    <row r="3888" spans="2:5">
      <c r="B3888" t="s">
        <v>6161</v>
      </c>
      <c r="C3888">
        <v>502742</v>
      </c>
      <c r="D3888" t="s">
        <v>6162</v>
      </c>
      <c r="E3888" t="s">
        <v>583</v>
      </c>
    </row>
    <row r="3889" spans="2:5">
      <c r="B3889" t="s">
        <v>6163</v>
      </c>
      <c r="C3889">
        <v>540653</v>
      </c>
      <c r="D3889" t="s">
        <v>6164</v>
      </c>
      <c r="E3889" t="s">
        <v>688</v>
      </c>
    </row>
    <row r="3890" spans="2:5">
      <c r="B3890" t="s">
        <v>6165</v>
      </c>
      <c r="C3890">
        <v>523164</v>
      </c>
      <c r="D3890" t="s">
        <v>568</v>
      </c>
      <c r="E3890" t="s">
        <v>766</v>
      </c>
    </row>
    <row r="3891" spans="2:5">
      <c r="B3891" t="s">
        <v>6166</v>
      </c>
      <c r="C3891">
        <v>532879</v>
      </c>
      <c r="D3891" t="s">
        <v>568</v>
      </c>
      <c r="E3891" t="s">
        <v>1267</v>
      </c>
    </row>
    <row r="3892" spans="2:5">
      <c r="B3892" t="s">
        <v>6167</v>
      </c>
      <c r="C3892" t="s">
        <v>568</v>
      </c>
      <c r="D3892" t="s">
        <v>6168</v>
      </c>
      <c r="E3892" t="s">
        <v>579</v>
      </c>
    </row>
    <row r="3893" spans="2:5">
      <c r="B3893" t="s">
        <v>6169</v>
      </c>
      <c r="C3893" t="s">
        <v>568</v>
      </c>
      <c r="D3893" t="s">
        <v>6168</v>
      </c>
      <c r="E3893" t="s">
        <v>579</v>
      </c>
    </row>
    <row r="3894" spans="2:5">
      <c r="B3894" t="s">
        <v>6170</v>
      </c>
      <c r="C3894">
        <v>538667</v>
      </c>
      <c r="D3894" t="s">
        <v>568</v>
      </c>
      <c r="E3894" t="s">
        <v>590</v>
      </c>
    </row>
    <row r="3895" spans="2:5">
      <c r="B3895" t="s">
        <v>6171</v>
      </c>
      <c r="C3895">
        <v>512589</v>
      </c>
      <c r="D3895" t="s">
        <v>568</v>
      </c>
      <c r="E3895" t="s">
        <v>590</v>
      </c>
    </row>
    <row r="3896" spans="2:5">
      <c r="B3896" t="s">
        <v>6172</v>
      </c>
      <c r="C3896">
        <v>532961</v>
      </c>
      <c r="D3896" t="s">
        <v>6173</v>
      </c>
      <c r="E3896" t="s">
        <v>648</v>
      </c>
    </row>
    <row r="3897" spans="2:5">
      <c r="B3897" t="s">
        <v>6174</v>
      </c>
      <c r="C3897">
        <v>532795</v>
      </c>
      <c r="D3897" t="s">
        <v>6175</v>
      </c>
      <c r="E3897" t="s">
        <v>1307</v>
      </c>
    </row>
    <row r="3898" spans="2:5">
      <c r="B3898" t="s">
        <v>6176</v>
      </c>
      <c r="C3898">
        <v>503811</v>
      </c>
      <c r="D3898" t="s">
        <v>6177</v>
      </c>
      <c r="E3898" t="s">
        <v>583</v>
      </c>
    </row>
    <row r="3899" spans="2:5">
      <c r="B3899" t="s">
        <v>6178</v>
      </c>
      <c r="C3899">
        <v>504398</v>
      </c>
      <c r="D3899" t="s">
        <v>568</v>
      </c>
      <c r="E3899" t="s">
        <v>682</v>
      </c>
    </row>
    <row r="3900" spans="2:5">
      <c r="B3900" t="s">
        <v>6179</v>
      </c>
      <c r="C3900">
        <v>533206</v>
      </c>
      <c r="D3900" t="s">
        <v>6180</v>
      </c>
      <c r="E3900" t="s">
        <v>707</v>
      </c>
    </row>
    <row r="3901" spans="2:5">
      <c r="B3901" t="s">
        <v>6181</v>
      </c>
      <c r="C3901">
        <v>500472</v>
      </c>
      <c r="D3901" t="s">
        <v>6182</v>
      </c>
      <c r="E3901" t="s">
        <v>753</v>
      </c>
    </row>
    <row r="3902" spans="2:5">
      <c r="B3902" t="s">
        <v>6183</v>
      </c>
      <c r="C3902">
        <v>500472</v>
      </c>
      <c r="D3902" t="s">
        <v>6184</v>
      </c>
      <c r="E3902" t="s">
        <v>753</v>
      </c>
    </row>
    <row r="3903" spans="2:5">
      <c r="B3903" t="s">
        <v>6185</v>
      </c>
      <c r="C3903">
        <v>539861</v>
      </c>
      <c r="D3903" t="s">
        <v>6186</v>
      </c>
      <c r="E3903" t="s">
        <v>966</v>
      </c>
    </row>
    <row r="3904" spans="2:5">
      <c r="B3904" t="s">
        <v>6187</v>
      </c>
      <c r="C3904">
        <v>538562</v>
      </c>
      <c r="D3904" t="s">
        <v>6188</v>
      </c>
      <c r="E3904" t="s">
        <v>966</v>
      </c>
    </row>
    <row r="3905" spans="2:5">
      <c r="B3905" t="s">
        <v>6189</v>
      </c>
      <c r="C3905">
        <v>532143</v>
      </c>
      <c r="D3905" t="s">
        <v>6190</v>
      </c>
      <c r="E3905" t="s">
        <v>648</v>
      </c>
    </row>
    <row r="3906" spans="2:5">
      <c r="B3906" t="s">
        <v>6191</v>
      </c>
      <c r="C3906">
        <v>532143</v>
      </c>
      <c r="D3906" t="s">
        <v>6190</v>
      </c>
      <c r="E3906" t="s">
        <v>648</v>
      </c>
    </row>
    <row r="3907" spans="2:5">
      <c r="B3907" t="s">
        <v>6192</v>
      </c>
      <c r="C3907">
        <v>531169</v>
      </c>
      <c r="D3907" t="s">
        <v>568</v>
      </c>
      <c r="E3907" t="s">
        <v>585</v>
      </c>
    </row>
    <row r="3908" spans="2:5">
      <c r="B3908" t="s">
        <v>6193</v>
      </c>
      <c r="C3908" t="s">
        <v>568</v>
      </c>
      <c r="D3908" t="s">
        <v>6194</v>
      </c>
      <c r="E3908" t="s">
        <v>579</v>
      </c>
    </row>
    <row r="3909" spans="2:5">
      <c r="B3909" t="s">
        <v>6195</v>
      </c>
      <c r="C3909">
        <v>541967</v>
      </c>
      <c r="D3909" t="s">
        <v>568</v>
      </c>
      <c r="E3909" t="s">
        <v>682</v>
      </c>
    </row>
    <row r="3910" spans="2:5">
      <c r="B3910" t="s">
        <v>6196</v>
      </c>
      <c r="C3910">
        <v>526479</v>
      </c>
      <c r="D3910" t="s">
        <v>568</v>
      </c>
      <c r="E3910" t="s">
        <v>583</v>
      </c>
    </row>
    <row r="3911" spans="2:5">
      <c r="B3911" t="s">
        <v>6197</v>
      </c>
      <c r="C3911">
        <v>505650</v>
      </c>
      <c r="D3911" t="s">
        <v>568</v>
      </c>
      <c r="E3911" t="s">
        <v>646</v>
      </c>
    </row>
    <row r="3912" spans="2:5">
      <c r="B3912" t="s">
        <v>6198</v>
      </c>
      <c r="C3912">
        <v>538919</v>
      </c>
      <c r="D3912" t="s">
        <v>568</v>
      </c>
      <c r="E3912" t="s">
        <v>654</v>
      </c>
    </row>
    <row r="3913" spans="2:5">
      <c r="B3913" t="s">
        <v>6199</v>
      </c>
      <c r="C3913">
        <v>538919</v>
      </c>
      <c r="D3913" t="s">
        <v>568</v>
      </c>
      <c r="E3913" t="s">
        <v>654</v>
      </c>
    </row>
    <row r="3914" spans="2:5">
      <c r="B3914" t="s">
        <v>6200</v>
      </c>
      <c r="C3914">
        <v>539494</v>
      </c>
      <c r="D3914" t="s">
        <v>568</v>
      </c>
      <c r="E3914" t="s">
        <v>585</v>
      </c>
    </row>
    <row r="3915" spans="2:5">
      <c r="B3915" t="s">
        <v>6201</v>
      </c>
      <c r="C3915">
        <v>532419</v>
      </c>
      <c r="D3915" t="s">
        <v>6202</v>
      </c>
      <c r="E3915" t="s">
        <v>2195</v>
      </c>
    </row>
    <row r="3916" spans="2:5">
      <c r="B3916" t="s">
        <v>6203</v>
      </c>
      <c r="C3916">
        <v>508905</v>
      </c>
      <c r="D3916" t="s">
        <v>568</v>
      </c>
      <c r="E3916" t="s">
        <v>551</v>
      </c>
    </row>
    <row r="3917" spans="2:5">
      <c r="B3917" t="s">
        <v>6204</v>
      </c>
      <c r="C3917">
        <v>505192</v>
      </c>
      <c r="D3917" t="s">
        <v>6205</v>
      </c>
      <c r="E3917" t="s">
        <v>646</v>
      </c>
    </row>
    <row r="3918" spans="2:5">
      <c r="B3918" t="s">
        <v>6206</v>
      </c>
      <c r="C3918">
        <v>540686</v>
      </c>
      <c r="D3918" t="s">
        <v>568</v>
      </c>
      <c r="E3918" t="s">
        <v>606</v>
      </c>
    </row>
    <row r="3919" spans="2:5">
      <c r="B3919" t="s">
        <v>6207</v>
      </c>
      <c r="C3919">
        <v>540679</v>
      </c>
      <c r="D3919" t="s">
        <v>6208</v>
      </c>
      <c r="E3919" t="s">
        <v>606</v>
      </c>
    </row>
    <row r="3920" spans="2:5">
      <c r="B3920" t="s">
        <v>6209</v>
      </c>
      <c r="C3920">
        <v>540679</v>
      </c>
      <c r="D3920" t="s">
        <v>6208</v>
      </c>
      <c r="E3920" t="s">
        <v>606</v>
      </c>
    </row>
    <row r="3921" spans="2:5">
      <c r="B3921" t="s">
        <v>6210</v>
      </c>
      <c r="C3921">
        <v>532815</v>
      </c>
      <c r="D3921" t="s">
        <v>6211</v>
      </c>
      <c r="E3921" t="s">
        <v>606</v>
      </c>
    </row>
    <row r="3922" spans="2:5">
      <c r="B3922" t="s">
        <v>6212</v>
      </c>
      <c r="C3922" t="s">
        <v>568</v>
      </c>
      <c r="D3922" t="s">
        <v>6213</v>
      </c>
      <c r="E3922" t="s">
        <v>579</v>
      </c>
    </row>
    <row r="3923" spans="2:5">
      <c r="B3923" t="s">
        <v>6214</v>
      </c>
      <c r="C3923">
        <v>505827</v>
      </c>
      <c r="D3923" t="s">
        <v>568</v>
      </c>
      <c r="E3923" t="s">
        <v>753</v>
      </c>
    </row>
    <row r="3924" spans="2:5">
      <c r="B3924" t="s">
        <v>6215</v>
      </c>
      <c r="C3924">
        <v>538635</v>
      </c>
      <c r="D3924" t="s">
        <v>6216</v>
      </c>
      <c r="E3924" t="s">
        <v>889</v>
      </c>
    </row>
    <row r="3925" spans="2:5">
      <c r="B3925" t="s">
        <v>6217</v>
      </c>
      <c r="C3925">
        <v>532784</v>
      </c>
      <c r="D3925" t="s">
        <v>6218</v>
      </c>
      <c r="E3925" t="s">
        <v>654</v>
      </c>
    </row>
    <row r="3926" spans="2:5">
      <c r="B3926" t="s">
        <v>6219</v>
      </c>
      <c r="C3926">
        <v>512014</v>
      </c>
      <c r="D3926" t="s">
        <v>568</v>
      </c>
      <c r="E3926" t="s">
        <v>989</v>
      </c>
    </row>
    <row r="3927" spans="2:5">
      <c r="B3927" t="s">
        <v>6220</v>
      </c>
      <c r="C3927">
        <v>538923</v>
      </c>
      <c r="D3927" t="s">
        <v>568</v>
      </c>
      <c r="E3927" t="s">
        <v>554</v>
      </c>
    </row>
    <row r="3928" spans="2:5">
      <c r="B3928" t="s">
        <v>6221</v>
      </c>
      <c r="C3928">
        <v>504375</v>
      </c>
      <c r="D3928" t="s">
        <v>568</v>
      </c>
      <c r="E3928" t="s">
        <v>554</v>
      </c>
    </row>
    <row r="3929" spans="2:5">
      <c r="B3929" t="s">
        <v>6222</v>
      </c>
      <c r="C3929">
        <v>532344</v>
      </c>
      <c r="D3929" t="s">
        <v>568</v>
      </c>
      <c r="E3929" t="s">
        <v>661</v>
      </c>
    </row>
    <row r="3930" spans="2:5">
      <c r="B3930" t="s">
        <v>6223</v>
      </c>
      <c r="C3930">
        <v>532344</v>
      </c>
      <c r="D3930" t="s">
        <v>568</v>
      </c>
      <c r="E3930" t="s">
        <v>661</v>
      </c>
    </row>
    <row r="3931" spans="2:5">
      <c r="B3931" t="s">
        <v>6224</v>
      </c>
      <c r="C3931" t="s">
        <v>568</v>
      </c>
      <c r="D3931" t="s">
        <v>6225</v>
      </c>
      <c r="E3931" t="s">
        <v>579</v>
      </c>
    </row>
    <row r="3932" spans="2:5">
      <c r="B3932" t="s">
        <v>6226</v>
      </c>
      <c r="C3932">
        <v>532725</v>
      </c>
      <c r="D3932" t="s">
        <v>6227</v>
      </c>
      <c r="E3932" t="s">
        <v>728</v>
      </c>
    </row>
    <row r="3933" spans="2:5">
      <c r="B3933" t="s">
        <v>6228</v>
      </c>
      <c r="C3933">
        <v>532725</v>
      </c>
      <c r="D3933" t="s">
        <v>6227</v>
      </c>
      <c r="E3933" t="s">
        <v>728</v>
      </c>
    </row>
    <row r="3934" spans="2:5">
      <c r="B3934" t="s">
        <v>6229</v>
      </c>
      <c r="C3934">
        <v>541540</v>
      </c>
      <c r="D3934" t="s">
        <v>6230</v>
      </c>
      <c r="E3934" t="s">
        <v>606</v>
      </c>
    </row>
    <row r="3935" spans="2:5">
      <c r="B3935" t="s">
        <v>6231</v>
      </c>
      <c r="C3935" t="s">
        <v>568</v>
      </c>
      <c r="D3935" t="s">
        <v>6232</v>
      </c>
      <c r="E3935" t="s">
        <v>579</v>
      </c>
    </row>
    <row r="3936" spans="2:5">
      <c r="B3936" t="s">
        <v>6233</v>
      </c>
      <c r="C3936">
        <v>500394</v>
      </c>
      <c r="D3936" t="s">
        <v>568</v>
      </c>
      <c r="E3936" t="s">
        <v>753</v>
      </c>
    </row>
    <row r="3937" spans="2:5">
      <c r="B3937" t="s">
        <v>6234</v>
      </c>
      <c r="C3937">
        <v>502460</v>
      </c>
      <c r="D3937" t="s">
        <v>568</v>
      </c>
      <c r="E3937" t="s">
        <v>562</v>
      </c>
    </row>
    <row r="3938" spans="2:5">
      <c r="B3938" t="s">
        <v>6235</v>
      </c>
      <c r="C3938">
        <v>513699</v>
      </c>
      <c r="D3938" t="s">
        <v>568</v>
      </c>
      <c r="E3938" t="s">
        <v>1096</v>
      </c>
    </row>
    <row r="3939" spans="2:5">
      <c r="B3939" t="s">
        <v>6236</v>
      </c>
      <c r="C3939">
        <v>538575</v>
      </c>
      <c r="D3939" t="s">
        <v>568</v>
      </c>
      <c r="E3939" t="s">
        <v>590</v>
      </c>
    </row>
    <row r="3940" spans="2:5">
      <c r="B3940" t="s">
        <v>6237</v>
      </c>
      <c r="C3940">
        <v>522152</v>
      </c>
      <c r="D3940" t="s">
        <v>568</v>
      </c>
      <c r="E3940" t="s">
        <v>576</v>
      </c>
    </row>
    <row r="3941" spans="2:5">
      <c r="B3941" t="s">
        <v>6238</v>
      </c>
      <c r="C3941">
        <v>511571</v>
      </c>
      <c r="D3941" t="s">
        <v>568</v>
      </c>
      <c r="E3941" t="s">
        <v>585</v>
      </c>
    </row>
    <row r="3942" spans="2:5">
      <c r="B3942" t="s">
        <v>6239</v>
      </c>
      <c r="C3942">
        <v>507514</v>
      </c>
      <c r="D3942" t="s">
        <v>6240</v>
      </c>
      <c r="E3942" t="s">
        <v>1200</v>
      </c>
    </row>
    <row r="3943" spans="2:5">
      <c r="B3943" t="s">
        <v>6241</v>
      </c>
      <c r="C3943">
        <v>521034</v>
      </c>
      <c r="D3943" t="s">
        <v>6242</v>
      </c>
      <c r="E3943" t="s">
        <v>583</v>
      </c>
    </row>
    <row r="3944" spans="2:5">
      <c r="B3944" t="s">
        <v>6243</v>
      </c>
      <c r="C3944">
        <v>531548</v>
      </c>
      <c r="D3944" t="s">
        <v>6244</v>
      </c>
      <c r="E3944" t="s">
        <v>845</v>
      </c>
    </row>
    <row r="3945" spans="2:5">
      <c r="B3945" t="s">
        <v>6245</v>
      </c>
      <c r="C3945">
        <v>533001</v>
      </c>
      <c r="D3945" t="s">
        <v>6246</v>
      </c>
      <c r="E3945" t="s">
        <v>576</v>
      </c>
    </row>
    <row r="3946" spans="2:5">
      <c r="B3946" t="s">
        <v>6247</v>
      </c>
      <c r="C3946">
        <v>526901</v>
      </c>
      <c r="D3946" t="s">
        <v>568</v>
      </c>
      <c r="E3946" t="s">
        <v>616</v>
      </c>
    </row>
    <row r="3947" spans="2:5">
      <c r="B3947" t="s">
        <v>6248</v>
      </c>
      <c r="C3947">
        <v>538943</v>
      </c>
      <c r="D3947" t="s">
        <v>568</v>
      </c>
      <c r="E3947" t="s">
        <v>585</v>
      </c>
    </row>
    <row r="3948" spans="2:5">
      <c r="B3948" t="s">
        <v>6249</v>
      </c>
      <c r="C3948" t="s">
        <v>568</v>
      </c>
      <c r="D3948" t="s">
        <v>6250</v>
      </c>
      <c r="E3948" t="s">
        <v>579</v>
      </c>
    </row>
    <row r="3949" spans="2:5">
      <c r="B3949" t="s">
        <v>6251</v>
      </c>
      <c r="C3949">
        <v>532221</v>
      </c>
      <c r="D3949" t="s">
        <v>6252</v>
      </c>
      <c r="E3949" t="s">
        <v>554</v>
      </c>
    </row>
    <row r="3950" spans="2:5">
      <c r="B3950" t="s">
        <v>6253</v>
      </c>
      <c r="C3950">
        <v>539378</v>
      </c>
      <c r="D3950" t="s">
        <v>568</v>
      </c>
      <c r="E3950" t="s">
        <v>1038</v>
      </c>
    </row>
    <row r="3951" spans="2:5">
      <c r="B3951" t="s">
        <v>6254</v>
      </c>
      <c r="C3951" t="s">
        <v>568</v>
      </c>
      <c r="D3951" t="s">
        <v>6255</v>
      </c>
      <c r="E3951" t="s">
        <v>579</v>
      </c>
    </row>
    <row r="3952" spans="2:5">
      <c r="B3952" t="s">
        <v>6256</v>
      </c>
      <c r="C3952">
        <v>541633</v>
      </c>
      <c r="D3952" t="s">
        <v>568</v>
      </c>
      <c r="E3952" t="s">
        <v>562</v>
      </c>
    </row>
    <row r="3953" spans="2:5">
      <c r="B3953" t="s">
        <v>6257</v>
      </c>
      <c r="C3953">
        <v>532679</v>
      </c>
      <c r="D3953" t="s">
        <v>6258</v>
      </c>
      <c r="E3953" t="s">
        <v>557</v>
      </c>
    </row>
    <row r="3954" spans="2:5">
      <c r="B3954" t="s">
        <v>6259</v>
      </c>
      <c r="C3954">
        <v>521036</v>
      </c>
      <c r="D3954" t="s">
        <v>568</v>
      </c>
      <c r="E3954" t="s">
        <v>583</v>
      </c>
    </row>
    <row r="3955" spans="2:5">
      <c r="B3955" t="s">
        <v>6260</v>
      </c>
      <c r="C3955">
        <v>521036</v>
      </c>
      <c r="D3955" t="s">
        <v>568</v>
      </c>
      <c r="E3955" t="s">
        <v>583</v>
      </c>
    </row>
    <row r="3956" spans="2:5">
      <c r="B3956" t="s">
        <v>6261</v>
      </c>
      <c r="C3956">
        <v>531398</v>
      </c>
      <c r="D3956" t="s">
        <v>568</v>
      </c>
      <c r="E3956" t="s">
        <v>606</v>
      </c>
    </row>
    <row r="3957" spans="2:5">
      <c r="B3957" t="s">
        <v>6262</v>
      </c>
      <c r="C3957">
        <v>526477</v>
      </c>
      <c r="D3957" t="s">
        <v>568</v>
      </c>
      <c r="E3957" t="s">
        <v>746</v>
      </c>
    </row>
    <row r="3958" spans="2:5">
      <c r="B3958" t="s">
        <v>6263</v>
      </c>
      <c r="C3958">
        <v>516108</v>
      </c>
      <c r="D3958" t="s">
        <v>568</v>
      </c>
      <c r="E3958" t="s">
        <v>562</v>
      </c>
    </row>
    <row r="3959" spans="2:5">
      <c r="B3959" t="s">
        <v>6264</v>
      </c>
      <c r="C3959">
        <v>538891</v>
      </c>
      <c r="D3959" t="s">
        <v>568</v>
      </c>
      <c r="E3959" t="s">
        <v>585</v>
      </c>
    </row>
    <row r="3960" spans="2:5">
      <c r="B3960" t="s">
        <v>6265</v>
      </c>
      <c r="C3960" t="s">
        <v>568</v>
      </c>
      <c r="D3960" t="s">
        <v>6266</v>
      </c>
      <c r="E3960" t="s">
        <v>579</v>
      </c>
    </row>
    <row r="3961" spans="2:5">
      <c r="B3961" t="s">
        <v>6267</v>
      </c>
      <c r="C3961">
        <v>509910</v>
      </c>
      <c r="D3961" t="s">
        <v>568</v>
      </c>
      <c r="E3961" t="s">
        <v>616</v>
      </c>
    </row>
    <row r="3962" spans="2:5">
      <c r="B3962" t="s">
        <v>6268</v>
      </c>
      <c r="C3962">
        <v>540174</v>
      </c>
      <c r="D3962" t="s">
        <v>568</v>
      </c>
      <c r="E3962" t="s">
        <v>554</v>
      </c>
    </row>
    <row r="3963" spans="2:5">
      <c r="B3963" t="s">
        <v>6269</v>
      </c>
      <c r="C3963">
        <v>514454</v>
      </c>
      <c r="D3963" t="s">
        <v>568</v>
      </c>
      <c r="E3963" t="s">
        <v>583</v>
      </c>
    </row>
    <row r="3964" spans="2:5">
      <c r="B3964" t="s">
        <v>6270</v>
      </c>
      <c r="C3964">
        <v>513498</v>
      </c>
      <c r="D3964" t="s">
        <v>568</v>
      </c>
      <c r="E3964" t="s">
        <v>548</v>
      </c>
    </row>
    <row r="3965" spans="2:5">
      <c r="B3965" t="s">
        <v>6271</v>
      </c>
      <c r="C3965">
        <v>532669</v>
      </c>
      <c r="D3965" t="s">
        <v>568</v>
      </c>
      <c r="E3965" t="s">
        <v>616</v>
      </c>
    </row>
    <row r="3966" spans="2:5">
      <c r="B3966" t="s">
        <v>6272</v>
      </c>
      <c r="C3966">
        <v>590030</v>
      </c>
      <c r="D3966" t="s">
        <v>6273</v>
      </c>
      <c r="E3966" t="s">
        <v>1076</v>
      </c>
    </row>
    <row r="3967" spans="2:5">
      <c r="B3967" t="s">
        <v>6274</v>
      </c>
      <c r="C3967">
        <v>523826</v>
      </c>
      <c r="D3967" t="s">
        <v>568</v>
      </c>
      <c r="E3967" t="s">
        <v>682</v>
      </c>
    </row>
    <row r="3968" spans="2:5">
      <c r="B3968" t="s">
        <v>6275</v>
      </c>
      <c r="C3968">
        <v>532025</v>
      </c>
      <c r="D3968" t="s">
        <v>568</v>
      </c>
      <c r="E3968" t="s">
        <v>571</v>
      </c>
    </row>
    <row r="3969" spans="2:5">
      <c r="B3969" t="s">
        <v>6276</v>
      </c>
      <c r="C3969">
        <v>530289</v>
      </c>
      <c r="D3969" t="s">
        <v>568</v>
      </c>
      <c r="E3969" t="s">
        <v>989</v>
      </c>
    </row>
    <row r="3970" spans="2:5">
      <c r="B3970" t="s">
        <v>6277</v>
      </c>
      <c r="C3970">
        <v>542376</v>
      </c>
      <c r="D3970" t="s">
        <v>6278</v>
      </c>
      <c r="E3970" t="s">
        <v>551</v>
      </c>
    </row>
    <row r="3971" spans="2:5">
      <c r="B3971" t="s">
        <v>6279</v>
      </c>
      <c r="C3971">
        <v>541890</v>
      </c>
      <c r="D3971" t="s">
        <v>568</v>
      </c>
      <c r="E3971" t="s">
        <v>554</v>
      </c>
    </row>
    <row r="3972" spans="2:5">
      <c r="B3972" t="s">
        <v>6280</v>
      </c>
      <c r="C3972">
        <v>538920</v>
      </c>
      <c r="D3972" t="s">
        <v>568</v>
      </c>
      <c r="E3972" t="s">
        <v>590</v>
      </c>
    </row>
    <row r="3973" spans="2:5">
      <c r="B3973" t="s">
        <v>6281</v>
      </c>
      <c r="C3973" t="s">
        <v>568</v>
      </c>
      <c r="D3973" t="s">
        <v>6282</v>
      </c>
      <c r="E3973" t="s">
        <v>659</v>
      </c>
    </row>
    <row r="3974" spans="2:5">
      <c r="B3974" t="s">
        <v>6283</v>
      </c>
      <c r="C3974" t="s">
        <v>568</v>
      </c>
      <c r="D3974" t="s">
        <v>6282</v>
      </c>
      <c r="E3974" t="s">
        <v>659</v>
      </c>
    </row>
    <row r="3975" spans="2:5">
      <c r="B3975" t="s">
        <v>6284</v>
      </c>
      <c r="C3975">
        <v>524727</v>
      </c>
      <c r="D3975" t="s">
        <v>568</v>
      </c>
      <c r="E3975" t="s">
        <v>606</v>
      </c>
    </row>
    <row r="3976" spans="2:5">
      <c r="B3976" t="s">
        <v>6285</v>
      </c>
      <c r="C3976">
        <v>531370</v>
      </c>
      <c r="D3976" t="s">
        <v>568</v>
      </c>
      <c r="E3976" t="s">
        <v>554</v>
      </c>
    </row>
    <row r="3977" spans="2:5">
      <c r="B3977" t="s">
        <v>6286</v>
      </c>
      <c r="C3977">
        <v>540211</v>
      </c>
      <c r="D3977" t="s">
        <v>568</v>
      </c>
      <c r="E3977" t="s">
        <v>585</v>
      </c>
    </row>
    <row r="3978" spans="2:5">
      <c r="B3978" t="s">
        <v>6287</v>
      </c>
      <c r="C3978">
        <v>534425</v>
      </c>
      <c r="D3978" t="s">
        <v>6288</v>
      </c>
      <c r="E3978" t="s">
        <v>1057</v>
      </c>
    </row>
    <row r="3979" spans="2:5">
      <c r="B3979" t="s">
        <v>6289</v>
      </c>
      <c r="C3979">
        <v>513687</v>
      </c>
      <c r="D3979" t="s">
        <v>568</v>
      </c>
      <c r="E3979" t="s">
        <v>923</v>
      </c>
    </row>
    <row r="3980" spans="2:5">
      <c r="B3980" t="s">
        <v>6290</v>
      </c>
      <c r="C3980" t="s">
        <v>568</v>
      </c>
      <c r="D3980" t="s">
        <v>6291</v>
      </c>
      <c r="E3980" t="s">
        <v>579</v>
      </c>
    </row>
    <row r="3981" spans="2:5">
      <c r="B3981" t="s">
        <v>6292</v>
      </c>
      <c r="C3981">
        <v>531982</v>
      </c>
      <c r="D3981" t="s">
        <v>568</v>
      </c>
      <c r="E3981" t="s">
        <v>648</v>
      </c>
    </row>
    <row r="3982" spans="2:5">
      <c r="B3982" t="s">
        <v>6293</v>
      </c>
      <c r="C3982">
        <v>512153</v>
      </c>
      <c r="D3982" t="s">
        <v>568</v>
      </c>
      <c r="E3982" t="s">
        <v>989</v>
      </c>
    </row>
    <row r="3983" spans="2:5">
      <c r="B3983" t="s">
        <v>6294</v>
      </c>
      <c r="C3983">
        <v>512291</v>
      </c>
      <c r="D3983" t="s">
        <v>568</v>
      </c>
      <c r="E3983" t="s">
        <v>551</v>
      </c>
    </row>
    <row r="3984" spans="2:5">
      <c r="B3984" t="s">
        <v>6295</v>
      </c>
      <c r="C3984">
        <v>517166</v>
      </c>
      <c r="D3984" t="s">
        <v>568</v>
      </c>
      <c r="E3984" t="s">
        <v>1110</v>
      </c>
    </row>
    <row r="3985" spans="2:5">
      <c r="B3985" t="s">
        <v>6296</v>
      </c>
      <c r="C3985">
        <v>542337</v>
      </c>
      <c r="D3985" t="s">
        <v>6297</v>
      </c>
      <c r="E3985" t="s">
        <v>737</v>
      </c>
    </row>
    <row r="3986" spans="2:5">
      <c r="B3986" t="s">
        <v>6298</v>
      </c>
      <c r="C3986" t="s">
        <v>568</v>
      </c>
      <c r="D3986" t="s">
        <v>6299</v>
      </c>
      <c r="E3986" t="s">
        <v>737</v>
      </c>
    </row>
    <row r="3987" spans="2:5">
      <c r="B3987" t="s">
        <v>6300</v>
      </c>
      <c r="C3987">
        <v>526161</v>
      </c>
      <c r="D3987" t="s">
        <v>568</v>
      </c>
      <c r="E3987" t="s">
        <v>682</v>
      </c>
    </row>
    <row r="3988" spans="2:5">
      <c r="B3988" t="s">
        <v>6301</v>
      </c>
      <c r="C3988">
        <v>521082</v>
      </c>
      <c r="D3988" t="s">
        <v>6302</v>
      </c>
      <c r="E3988" t="s">
        <v>583</v>
      </c>
    </row>
    <row r="3989" spans="2:5">
      <c r="B3989" t="s">
        <v>6303</v>
      </c>
      <c r="C3989">
        <v>526827</v>
      </c>
      <c r="D3989" t="s">
        <v>568</v>
      </c>
      <c r="E3989" t="s">
        <v>682</v>
      </c>
    </row>
    <row r="3990" spans="2:5">
      <c r="B3990" t="s">
        <v>6304</v>
      </c>
      <c r="C3990">
        <v>517214</v>
      </c>
      <c r="D3990" t="s">
        <v>6305</v>
      </c>
      <c r="E3990" t="s">
        <v>714</v>
      </c>
    </row>
    <row r="3991" spans="2:5">
      <c r="B3991" t="s">
        <v>6306</v>
      </c>
      <c r="C3991">
        <v>500285</v>
      </c>
      <c r="D3991" t="s">
        <v>568</v>
      </c>
      <c r="E3991" t="s">
        <v>2706</v>
      </c>
    </row>
    <row r="3992" spans="2:5">
      <c r="B3992" t="s">
        <v>6307</v>
      </c>
      <c r="C3992">
        <v>540084</v>
      </c>
      <c r="D3992" t="s">
        <v>568</v>
      </c>
      <c r="E3992" t="s">
        <v>571</v>
      </c>
    </row>
    <row r="3993" spans="2:5">
      <c r="B3993" t="s">
        <v>6308</v>
      </c>
      <c r="C3993">
        <v>532651</v>
      </c>
      <c r="D3993" t="s">
        <v>6309</v>
      </c>
      <c r="E3993" t="s">
        <v>682</v>
      </c>
    </row>
    <row r="3994" spans="2:5">
      <c r="B3994" t="s">
        <v>6310</v>
      </c>
      <c r="C3994">
        <v>513414</v>
      </c>
      <c r="D3994" t="s">
        <v>6311</v>
      </c>
      <c r="E3994" t="s">
        <v>600</v>
      </c>
    </row>
    <row r="3995" spans="2:5">
      <c r="B3995" t="s">
        <v>6312</v>
      </c>
      <c r="C3995">
        <v>500402</v>
      </c>
      <c r="D3995" t="s">
        <v>6313</v>
      </c>
      <c r="E3995" t="s">
        <v>966</v>
      </c>
    </row>
    <row r="3996" spans="2:5">
      <c r="B3996" t="s">
        <v>6314</v>
      </c>
      <c r="C3996">
        <v>539221</v>
      </c>
      <c r="D3996" t="s">
        <v>568</v>
      </c>
      <c r="E3996" t="s">
        <v>583</v>
      </c>
    </row>
    <row r="3997" spans="2:5">
      <c r="B3997" t="s">
        <v>6315</v>
      </c>
      <c r="C3997">
        <v>539221</v>
      </c>
      <c r="D3997" t="s">
        <v>568</v>
      </c>
      <c r="E3997" t="s">
        <v>583</v>
      </c>
    </row>
    <row r="3998" spans="2:5">
      <c r="B3998" t="s">
        <v>6316</v>
      </c>
      <c r="C3998">
        <v>540079</v>
      </c>
      <c r="D3998" t="s">
        <v>568</v>
      </c>
      <c r="E3998" t="s">
        <v>1488</v>
      </c>
    </row>
    <row r="3999" spans="2:5">
      <c r="B3999" t="s">
        <v>6317</v>
      </c>
      <c r="C3999">
        <v>540570</v>
      </c>
      <c r="D3999" t="s">
        <v>6318</v>
      </c>
      <c r="E3999" t="s">
        <v>5387</v>
      </c>
    </row>
    <row r="4000" spans="2:5">
      <c r="B4000" t="s">
        <v>6319</v>
      </c>
      <c r="C4000">
        <v>538402</v>
      </c>
      <c r="D4000" t="s">
        <v>568</v>
      </c>
      <c r="E4000" t="s">
        <v>585</v>
      </c>
    </row>
    <row r="4001" spans="2:5">
      <c r="B4001" t="s">
        <v>6320</v>
      </c>
      <c r="C4001">
        <v>530177</v>
      </c>
      <c r="D4001" t="s">
        <v>568</v>
      </c>
      <c r="E4001" t="s">
        <v>590</v>
      </c>
    </row>
    <row r="4002" spans="2:5">
      <c r="B4002" t="s">
        <v>6321</v>
      </c>
      <c r="C4002">
        <v>533121</v>
      </c>
      <c r="D4002" t="s">
        <v>6322</v>
      </c>
      <c r="E4002" t="s">
        <v>554</v>
      </c>
    </row>
    <row r="4003" spans="2:5">
      <c r="B4003" t="s">
        <v>6323</v>
      </c>
      <c r="C4003">
        <v>526532</v>
      </c>
      <c r="D4003" t="s">
        <v>568</v>
      </c>
      <c r="E4003" t="s">
        <v>616</v>
      </c>
    </row>
    <row r="4004" spans="2:5">
      <c r="B4004" t="s">
        <v>6324</v>
      </c>
      <c r="C4004">
        <v>526532</v>
      </c>
      <c r="D4004" t="s">
        <v>568</v>
      </c>
      <c r="E4004" t="s">
        <v>616</v>
      </c>
    </row>
    <row r="4005" spans="2:5">
      <c r="B4005" t="s">
        <v>6325</v>
      </c>
      <c r="C4005">
        <v>530037</v>
      </c>
      <c r="D4005" t="s">
        <v>568</v>
      </c>
      <c r="E4005" t="s">
        <v>583</v>
      </c>
    </row>
    <row r="4006" spans="2:5">
      <c r="B4006" t="s">
        <v>6326</v>
      </c>
      <c r="C4006">
        <v>532842</v>
      </c>
      <c r="D4006" t="s">
        <v>6327</v>
      </c>
      <c r="E4006" t="s">
        <v>616</v>
      </c>
    </row>
    <row r="4007" spans="2:5">
      <c r="B4007" t="s">
        <v>6328</v>
      </c>
      <c r="C4007">
        <v>514248</v>
      </c>
      <c r="D4007" t="s">
        <v>568</v>
      </c>
      <c r="E4007" t="s">
        <v>616</v>
      </c>
    </row>
    <row r="4008" spans="2:5">
      <c r="B4008" t="s">
        <v>6329</v>
      </c>
      <c r="C4008">
        <v>535601</v>
      </c>
      <c r="D4008" t="s">
        <v>6330</v>
      </c>
      <c r="E4008" t="s">
        <v>994</v>
      </c>
    </row>
    <row r="4009" spans="2:5">
      <c r="B4009" t="s">
        <v>6331</v>
      </c>
      <c r="C4009">
        <v>523756</v>
      </c>
      <c r="D4009" t="s">
        <v>6332</v>
      </c>
      <c r="E4009" t="s">
        <v>585</v>
      </c>
    </row>
    <row r="4010" spans="2:5">
      <c r="B4010" t="s">
        <v>6333</v>
      </c>
      <c r="C4010">
        <v>539217</v>
      </c>
      <c r="D4010" t="s">
        <v>568</v>
      </c>
      <c r="E4010" t="s">
        <v>588</v>
      </c>
    </row>
    <row r="4011" spans="2:5">
      <c r="B4011" t="s">
        <v>6334</v>
      </c>
      <c r="C4011">
        <v>503806</v>
      </c>
      <c r="D4011" t="s">
        <v>6335</v>
      </c>
      <c r="E4011" t="s">
        <v>583</v>
      </c>
    </row>
    <row r="4012" spans="2:5">
      <c r="B4012" t="s">
        <v>6336</v>
      </c>
      <c r="C4012">
        <v>534680</v>
      </c>
      <c r="D4012" t="s">
        <v>568</v>
      </c>
      <c r="E4012" t="s">
        <v>626</v>
      </c>
    </row>
    <row r="4013" spans="2:5">
      <c r="B4013" t="s">
        <v>6337</v>
      </c>
      <c r="C4013">
        <v>530943</v>
      </c>
      <c r="D4013" t="s">
        <v>6338</v>
      </c>
      <c r="E4013" t="s">
        <v>571</v>
      </c>
    </row>
    <row r="4014" spans="2:5">
      <c r="B4014" t="s">
        <v>6339</v>
      </c>
      <c r="C4014">
        <v>538863</v>
      </c>
      <c r="D4014" t="s">
        <v>568</v>
      </c>
      <c r="E4014" t="s">
        <v>585</v>
      </c>
    </row>
    <row r="4015" spans="2:5">
      <c r="B4015" t="s">
        <v>6340</v>
      </c>
      <c r="C4015">
        <v>531322</v>
      </c>
      <c r="D4015" t="s">
        <v>6341</v>
      </c>
      <c r="E4015" t="s">
        <v>778</v>
      </c>
    </row>
    <row r="4016" spans="2:5">
      <c r="B4016" t="s">
        <v>6342</v>
      </c>
      <c r="C4016">
        <v>514442</v>
      </c>
      <c r="D4016" t="s">
        <v>568</v>
      </c>
      <c r="E4016" t="s">
        <v>688</v>
      </c>
    </row>
    <row r="4017" spans="2:5">
      <c r="B4017" t="s">
        <v>6343</v>
      </c>
      <c r="C4017">
        <v>539363</v>
      </c>
      <c r="D4017" t="s">
        <v>568</v>
      </c>
      <c r="E4017" t="s">
        <v>654</v>
      </c>
    </row>
    <row r="4018" spans="2:5">
      <c r="B4018" t="s">
        <v>6344</v>
      </c>
      <c r="C4018">
        <v>539363</v>
      </c>
      <c r="D4018" t="s">
        <v>568</v>
      </c>
      <c r="E4018" t="s">
        <v>654</v>
      </c>
    </row>
    <row r="4019" spans="2:5">
      <c r="B4019" t="s">
        <v>6345</v>
      </c>
      <c r="C4019" t="s">
        <v>568</v>
      </c>
      <c r="D4019" t="s">
        <v>6346</v>
      </c>
      <c r="E4019" t="s">
        <v>579</v>
      </c>
    </row>
    <row r="4020" spans="2:5">
      <c r="B4020" t="s">
        <v>6347</v>
      </c>
      <c r="C4020">
        <v>521161</v>
      </c>
      <c r="D4020" t="s">
        <v>568</v>
      </c>
      <c r="E4020" t="s">
        <v>583</v>
      </c>
    </row>
    <row r="4021" spans="2:5">
      <c r="B4021" t="s">
        <v>6348</v>
      </c>
      <c r="C4021">
        <v>521234</v>
      </c>
      <c r="D4021" t="s">
        <v>568</v>
      </c>
      <c r="E4021" t="s">
        <v>583</v>
      </c>
    </row>
    <row r="4022" spans="2:5">
      <c r="B4022" t="s">
        <v>6349</v>
      </c>
      <c r="C4022">
        <v>521178</v>
      </c>
      <c r="D4022" t="s">
        <v>568</v>
      </c>
      <c r="E4022" t="s">
        <v>583</v>
      </c>
    </row>
    <row r="4023" spans="2:5">
      <c r="B4023" t="s">
        <v>6350</v>
      </c>
      <c r="C4023">
        <v>515081</v>
      </c>
      <c r="D4023" t="s">
        <v>568</v>
      </c>
      <c r="E4023" t="s">
        <v>1096</v>
      </c>
    </row>
    <row r="4024" spans="2:5">
      <c r="B4024" t="s">
        <v>6351</v>
      </c>
      <c r="C4024">
        <v>513605</v>
      </c>
      <c r="D4024" t="s">
        <v>6352</v>
      </c>
      <c r="E4024" t="s">
        <v>891</v>
      </c>
    </row>
    <row r="4025" spans="2:5">
      <c r="B4025" t="s">
        <v>6353</v>
      </c>
      <c r="C4025">
        <v>523222</v>
      </c>
      <c r="D4025" t="s">
        <v>568</v>
      </c>
      <c r="E4025" t="s">
        <v>707</v>
      </c>
    </row>
    <row r="4026" spans="2:5">
      <c r="B4026" t="s">
        <v>6354</v>
      </c>
      <c r="C4026">
        <v>536799</v>
      </c>
      <c r="D4026" t="s">
        <v>568</v>
      </c>
      <c r="E4026" t="s">
        <v>585</v>
      </c>
    </row>
    <row r="4027" spans="2:5">
      <c r="B4027" t="s">
        <v>6355</v>
      </c>
      <c r="C4027">
        <v>533569</v>
      </c>
      <c r="D4027" t="s">
        <v>6356</v>
      </c>
      <c r="E4027" t="s">
        <v>682</v>
      </c>
    </row>
    <row r="4028" spans="2:5">
      <c r="B4028" t="s">
        <v>6357</v>
      </c>
      <c r="C4028">
        <v>540914</v>
      </c>
      <c r="D4028" t="s">
        <v>568</v>
      </c>
      <c r="E4028" t="s">
        <v>590</v>
      </c>
    </row>
    <row r="4029" spans="2:5">
      <c r="B4029" t="s">
        <v>6358</v>
      </c>
      <c r="C4029">
        <v>524636</v>
      </c>
      <c r="D4029" t="s">
        <v>568</v>
      </c>
      <c r="E4029" t="s">
        <v>606</v>
      </c>
    </row>
    <row r="4030" spans="2:5">
      <c r="B4030" t="s">
        <v>6359</v>
      </c>
      <c r="C4030">
        <v>530821</v>
      </c>
      <c r="D4030" t="s">
        <v>568</v>
      </c>
      <c r="E4030" t="s">
        <v>654</v>
      </c>
    </row>
    <row r="4031" spans="2:5">
      <c r="B4031" t="s">
        <v>6360</v>
      </c>
      <c r="C4031">
        <v>539026</v>
      </c>
      <c r="D4031" t="s">
        <v>568</v>
      </c>
      <c r="E4031" t="s">
        <v>551</v>
      </c>
    </row>
    <row r="4032" spans="2:5">
      <c r="B4032" t="s">
        <v>6361</v>
      </c>
      <c r="C4032">
        <v>531723</v>
      </c>
      <c r="D4032" t="s">
        <v>6362</v>
      </c>
      <c r="E4032" t="s">
        <v>551</v>
      </c>
    </row>
    <row r="4033" spans="2:5">
      <c r="B4033" t="s">
        <v>6361</v>
      </c>
      <c r="C4033">
        <v>570005</v>
      </c>
      <c r="D4033" t="s">
        <v>6363</v>
      </c>
      <c r="E4033" t="s">
        <v>551</v>
      </c>
    </row>
    <row r="4034" spans="2:5">
      <c r="B4034" t="s">
        <v>6364</v>
      </c>
      <c r="C4034">
        <v>504180</v>
      </c>
      <c r="D4034" t="s">
        <v>568</v>
      </c>
      <c r="E4034" t="s">
        <v>585</v>
      </c>
    </row>
    <row r="4035" spans="2:5">
      <c r="B4035" t="s">
        <v>6365</v>
      </c>
      <c r="C4035">
        <v>511700</v>
      </c>
      <c r="D4035" t="s">
        <v>568</v>
      </c>
      <c r="E4035" t="s">
        <v>585</v>
      </c>
    </row>
    <row r="4036" spans="2:5">
      <c r="B4036" t="s">
        <v>6366</v>
      </c>
      <c r="C4036">
        <v>580001</v>
      </c>
      <c r="D4036" t="s">
        <v>568</v>
      </c>
      <c r="E4036" t="s">
        <v>886</v>
      </c>
    </row>
    <row r="4037" spans="2:5">
      <c r="B4037" t="s">
        <v>6367</v>
      </c>
      <c r="C4037">
        <v>530017</v>
      </c>
      <c r="D4037" t="s">
        <v>6368</v>
      </c>
      <c r="E4037" t="s">
        <v>616</v>
      </c>
    </row>
    <row r="4038" spans="2:5">
      <c r="B4038" t="s">
        <v>6369</v>
      </c>
      <c r="C4038">
        <v>523351</v>
      </c>
      <c r="D4038" t="s">
        <v>568</v>
      </c>
      <c r="E4038" t="s">
        <v>728</v>
      </c>
    </row>
    <row r="4039" spans="2:5">
      <c r="B4039" t="s">
        <v>6370</v>
      </c>
      <c r="C4039">
        <v>523351</v>
      </c>
      <c r="D4039" t="s">
        <v>568</v>
      </c>
      <c r="E4039" t="s">
        <v>728</v>
      </c>
    </row>
    <row r="4040" spans="2:5">
      <c r="B4040" t="s">
        <v>6371</v>
      </c>
      <c r="C4040">
        <v>526231</v>
      </c>
      <c r="D4040" t="s">
        <v>568</v>
      </c>
      <c r="E4040" t="s">
        <v>616</v>
      </c>
    </row>
    <row r="4041" spans="2:5">
      <c r="B4041" t="s">
        <v>6372</v>
      </c>
      <c r="C4041">
        <v>530931</v>
      </c>
      <c r="D4041" t="s">
        <v>568</v>
      </c>
      <c r="E4041" t="s">
        <v>763</v>
      </c>
    </row>
    <row r="4042" spans="2:5">
      <c r="B4042" t="s">
        <v>6373</v>
      </c>
      <c r="C4042">
        <v>530931</v>
      </c>
      <c r="D4042" t="s">
        <v>568</v>
      </c>
      <c r="E4042" t="s">
        <v>763</v>
      </c>
    </row>
    <row r="4043" spans="2:5">
      <c r="B4043" t="s">
        <v>6374</v>
      </c>
      <c r="C4043">
        <v>506105</v>
      </c>
      <c r="D4043" t="s">
        <v>568</v>
      </c>
      <c r="E4043" t="s">
        <v>588</v>
      </c>
    </row>
    <row r="4044" spans="2:5">
      <c r="B4044" t="s">
        <v>6375</v>
      </c>
      <c r="C4044">
        <v>540575</v>
      </c>
      <c r="D4044" t="s">
        <v>6376</v>
      </c>
      <c r="E4044" t="s">
        <v>581</v>
      </c>
    </row>
    <row r="4045" spans="2:5">
      <c r="B4045" t="s">
        <v>6377</v>
      </c>
      <c r="C4045">
        <v>539255</v>
      </c>
      <c r="D4045" t="s">
        <v>568</v>
      </c>
      <c r="E4045" t="s">
        <v>611</v>
      </c>
    </row>
    <row r="4046" spans="2:5">
      <c r="B4046" t="s">
        <v>6378</v>
      </c>
      <c r="C4046">
        <v>516022</v>
      </c>
      <c r="D4046" t="s">
        <v>6379</v>
      </c>
      <c r="E4046" t="s">
        <v>562</v>
      </c>
    </row>
    <row r="4047" spans="2:5">
      <c r="B4047" t="s">
        <v>6380</v>
      </c>
      <c r="C4047">
        <v>531616</v>
      </c>
      <c r="D4047" t="s">
        <v>568</v>
      </c>
      <c r="E4047" t="s">
        <v>554</v>
      </c>
    </row>
    <row r="4048" spans="2:5">
      <c r="B4048" t="s">
        <v>6381</v>
      </c>
      <c r="C4048">
        <v>538733</v>
      </c>
      <c r="D4048" t="s">
        <v>568</v>
      </c>
      <c r="E4048" t="s">
        <v>2816</v>
      </c>
    </row>
    <row r="4049" spans="2:5">
      <c r="B4049" t="s">
        <v>6382</v>
      </c>
      <c r="C4049">
        <v>517548</v>
      </c>
      <c r="D4049" t="s">
        <v>568</v>
      </c>
      <c r="E4049" t="s">
        <v>590</v>
      </c>
    </row>
    <row r="4050" spans="2:5">
      <c r="B4050" t="s">
        <v>6383</v>
      </c>
      <c r="C4050">
        <v>520155</v>
      </c>
      <c r="D4050" t="s">
        <v>568</v>
      </c>
      <c r="E4050" t="s">
        <v>704</v>
      </c>
    </row>
    <row r="4051" spans="2:5">
      <c r="B4051" t="s">
        <v>6384</v>
      </c>
      <c r="C4051">
        <v>500112</v>
      </c>
      <c r="D4051" t="s">
        <v>6385</v>
      </c>
      <c r="E4051" t="s">
        <v>886</v>
      </c>
    </row>
    <row r="4052" spans="2:5">
      <c r="B4052" t="s">
        <v>6386</v>
      </c>
      <c r="C4052">
        <v>500113</v>
      </c>
      <c r="D4052" t="s">
        <v>6387</v>
      </c>
      <c r="E4052" t="s">
        <v>600</v>
      </c>
    </row>
    <row r="4053" spans="2:5">
      <c r="B4053" t="s">
        <v>6388</v>
      </c>
      <c r="C4053">
        <v>500113</v>
      </c>
      <c r="D4053" t="s">
        <v>6387</v>
      </c>
      <c r="E4053" t="s">
        <v>600</v>
      </c>
    </row>
    <row r="4054" spans="2:5">
      <c r="B4054" t="s">
        <v>6389</v>
      </c>
      <c r="C4054" t="s">
        <v>568</v>
      </c>
      <c r="D4054" t="s">
        <v>6390</v>
      </c>
      <c r="E4054" t="s">
        <v>579</v>
      </c>
    </row>
    <row r="4055" spans="2:5">
      <c r="B4055" t="s">
        <v>6391</v>
      </c>
      <c r="C4055">
        <v>534748</v>
      </c>
      <c r="D4055" t="s">
        <v>6392</v>
      </c>
      <c r="E4055" t="s">
        <v>600</v>
      </c>
    </row>
    <row r="4056" spans="2:5">
      <c r="B4056" t="s">
        <v>6393</v>
      </c>
      <c r="C4056">
        <v>534748</v>
      </c>
      <c r="D4056" t="s">
        <v>6392</v>
      </c>
      <c r="E4056" t="s">
        <v>600</v>
      </c>
    </row>
    <row r="4057" spans="2:5">
      <c r="B4057" t="s">
        <v>6394</v>
      </c>
      <c r="C4057">
        <v>513173</v>
      </c>
      <c r="D4057" t="s">
        <v>568</v>
      </c>
      <c r="E4057" t="s">
        <v>654</v>
      </c>
    </row>
    <row r="4058" spans="2:5">
      <c r="B4058" t="s">
        <v>6395</v>
      </c>
      <c r="C4058">
        <v>504717</v>
      </c>
      <c r="D4058" t="s">
        <v>6396</v>
      </c>
      <c r="E4058" t="s">
        <v>4443</v>
      </c>
    </row>
    <row r="4059" spans="2:5">
      <c r="B4059" t="s">
        <v>6397</v>
      </c>
      <c r="C4059">
        <v>513262</v>
      </c>
      <c r="D4059" t="s">
        <v>6398</v>
      </c>
      <c r="E4059" t="s">
        <v>923</v>
      </c>
    </row>
    <row r="4060" spans="2:5">
      <c r="B4060" t="s">
        <v>6399</v>
      </c>
      <c r="C4060">
        <v>513517</v>
      </c>
      <c r="D4060" t="s">
        <v>568</v>
      </c>
      <c r="E4060" t="s">
        <v>1488</v>
      </c>
    </row>
    <row r="4061" spans="2:5">
      <c r="B4061" t="s">
        <v>6400</v>
      </c>
      <c r="C4061">
        <v>500399</v>
      </c>
      <c r="D4061" t="s">
        <v>568</v>
      </c>
      <c r="E4061" t="s">
        <v>600</v>
      </c>
    </row>
    <row r="4062" spans="2:5">
      <c r="B4062" t="s">
        <v>6401</v>
      </c>
      <c r="C4062">
        <v>533316</v>
      </c>
      <c r="D4062" t="s">
        <v>6402</v>
      </c>
      <c r="E4062" t="s">
        <v>734</v>
      </c>
    </row>
    <row r="4063" spans="2:5">
      <c r="B4063" t="s">
        <v>6403</v>
      </c>
      <c r="C4063">
        <v>526071</v>
      </c>
      <c r="D4063" t="s">
        <v>568</v>
      </c>
      <c r="E4063" t="s">
        <v>551</v>
      </c>
    </row>
    <row r="4064" spans="2:5">
      <c r="B4064" t="s">
        <v>6404</v>
      </c>
      <c r="C4064">
        <v>526071</v>
      </c>
      <c r="D4064" t="s">
        <v>568</v>
      </c>
      <c r="E4064" t="s">
        <v>551</v>
      </c>
    </row>
    <row r="4065" spans="2:5">
      <c r="B4065" t="s">
        <v>6405</v>
      </c>
      <c r="C4065">
        <v>536738</v>
      </c>
      <c r="D4065" t="s">
        <v>568</v>
      </c>
      <c r="E4065" t="s">
        <v>551</v>
      </c>
    </row>
    <row r="4066" spans="2:5">
      <c r="B4066" t="s">
        <v>6406</v>
      </c>
      <c r="C4066">
        <v>531509</v>
      </c>
      <c r="D4066" t="s">
        <v>568</v>
      </c>
      <c r="E4066" t="s">
        <v>551</v>
      </c>
    </row>
    <row r="4067" spans="2:5">
      <c r="B4067" t="s">
        <v>6407</v>
      </c>
      <c r="C4067">
        <v>526500</v>
      </c>
      <c r="D4067" t="s">
        <v>568</v>
      </c>
      <c r="E4067" t="s">
        <v>769</v>
      </c>
    </row>
    <row r="4068" spans="2:5">
      <c r="B4068" t="s">
        <v>6408</v>
      </c>
      <c r="C4068">
        <v>508963</v>
      </c>
      <c r="D4068" t="s">
        <v>6409</v>
      </c>
      <c r="E4068" t="s">
        <v>585</v>
      </c>
    </row>
    <row r="4069" spans="2:5">
      <c r="B4069" t="s">
        <v>6410</v>
      </c>
      <c r="C4069">
        <v>531628</v>
      </c>
      <c r="D4069" t="s">
        <v>568</v>
      </c>
      <c r="E4069" t="s">
        <v>583</v>
      </c>
    </row>
    <row r="4070" spans="2:5">
      <c r="B4070" t="s">
        <v>6411</v>
      </c>
      <c r="C4070">
        <v>530759</v>
      </c>
      <c r="D4070" t="s">
        <v>6412</v>
      </c>
      <c r="E4070" t="s">
        <v>923</v>
      </c>
    </row>
    <row r="4071" spans="2:5">
      <c r="B4071" t="s">
        <v>6413</v>
      </c>
      <c r="C4071">
        <v>532374</v>
      </c>
      <c r="D4071" t="s">
        <v>6414</v>
      </c>
      <c r="E4071" t="s">
        <v>1515</v>
      </c>
    </row>
    <row r="4072" spans="2:5">
      <c r="B4072" t="s">
        <v>6415</v>
      </c>
      <c r="C4072">
        <v>513151</v>
      </c>
      <c r="D4072" t="s">
        <v>6416</v>
      </c>
      <c r="E4072" t="s">
        <v>583</v>
      </c>
    </row>
    <row r="4073" spans="2:5">
      <c r="B4073" t="s">
        <v>6417</v>
      </c>
      <c r="C4073">
        <v>513151</v>
      </c>
      <c r="D4073" t="s">
        <v>6418</v>
      </c>
      <c r="E4073" t="s">
        <v>583</v>
      </c>
    </row>
    <row r="4074" spans="2:5">
      <c r="B4074" t="s">
        <v>6419</v>
      </c>
      <c r="C4074">
        <v>532730</v>
      </c>
      <c r="D4074" t="s">
        <v>6420</v>
      </c>
      <c r="E4074" t="s">
        <v>583</v>
      </c>
    </row>
    <row r="4075" spans="2:5">
      <c r="B4075" t="s">
        <v>6421</v>
      </c>
      <c r="C4075">
        <v>504959</v>
      </c>
      <c r="D4075" t="s">
        <v>568</v>
      </c>
      <c r="E4075" t="s">
        <v>576</v>
      </c>
    </row>
    <row r="4076" spans="2:5">
      <c r="B4076" t="s">
        <v>6422</v>
      </c>
      <c r="C4076">
        <v>530495</v>
      </c>
      <c r="D4076" t="s">
        <v>568</v>
      </c>
      <c r="E4076" t="s">
        <v>590</v>
      </c>
    </row>
    <row r="4077" spans="2:5">
      <c r="B4077" t="s">
        <v>6423</v>
      </c>
      <c r="C4077">
        <v>532531</v>
      </c>
      <c r="D4077" t="s">
        <v>6424</v>
      </c>
      <c r="E4077" t="s">
        <v>606</v>
      </c>
    </row>
    <row r="4078" spans="2:5">
      <c r="B4078" t="s">
        <v>6425</v>
      </c>
      <c r="C4078">
        <v>530611</v>
      </c>
      <c r="D4078" t="s">
        <v>568</v>
      </c>
      <c r="E4078" t="s">
        <v>688</v>
      </c>
    </row>
    <row r="4079" spans="2:5">
      <c r="B4079" t="s">
        <v>6426</v>
      </c>
      <c r="C4079">
        <v>526951</v>
      </c>
      <c r="D4079" t="s">
        <v>568</v>
      </c>
      <c r="E4079" t="s">
        <v>1063</v>
      </c>
    </row>
    <row r="4080" spans="2:5">
      <c r="B4080" t="s">
        <v>6427</v>
      </c>
      <c r="C4080" t="s">
        <v>568</v>
      </c>
      <c r="D4080" t="s">
        <v>6428</v>
      </c>
      <c r="E4080" t="s">
        <v>1063</v>
      </c>
    </row>
    <row r="4081" spans="2:5">
      <c r="B4081" t="s">
        <v>6429</v>
      </c>
      <c r="C4081">
        <v>532348</v>
      </c>
      <c r="D4081" t="s">
        <v>568</v>
      </c>
      <c r="E4081" t="s">
        <v>661</v>
      </c>
    </row>
    <row r="4082" spans="2:5">
      <c r="B4082" t="s">
        <v>6430</v>
      </c>
      <c r="C4082">
        <v>530231</v>
      </c>
      <c r="D4082" t="s">
        <v>568</v>
      </c>
      <c r="E4082" t="s">
        <v>583</v>
      </c>
    </row>
    <row r="4083" spans="2:5">
      <c r="B4083" t="s">
        <v>6431</v>
      </c>
      <c r="C4083">
        <v>517168</v>
      </c>
      <c r="D4083" t="s">
        <v>6432</v>
      </c>
      <c r="E4083" t="s">
        <v>923</v>
      </c>
    </row>
    <row r="4084" spans="2:5">
      <c r="B4084" t="s">
        <v>6433</v>
      </c>
      <c r="C4084">
        <v>511024</v>
      </c>
      <c r="D4084" t="s">
        <v>568</v>
      </c>
      <c r="E4084" t="s">
        <v>989</v>
      </c>
    </row>
    <row r="4085" spans="2:5">
      <c r="B4085" t="s">
        <v>6434</v>
      </c>
      <c r="C4085">
        <v>538714</v>
      </c>
      <c r="D4085" t="s">
        <v>568</v>
      </c>
      <c r="E4085" t="s">
        <v>585</v>
      </c>
    </row>
    <row r="4086" spans="2:5">
      <c r="B4086" t="s">
        <v>6435</v>
      </c>
      <c r="C4086">
        <v>506003</v>
      </c>
      <c r="D4086" t="s">
        <v>568</v>
      </c>
      <c r="E4086" t="s">
        <v>873</v>
      </c>
    </row>
    <row r="4087" spans="2:5">
      <c r="B4087" t="s">
        <v>6436</v>
      </c>
      <c r="C4087">
        <v>506655</v>
      </c>
      <c r="D4087" t="s">
        <v>6437</v>
      </c>
      <c r="E4087" t="s">
        <v>728</v>
      </c>
    </row>
    <row r="4088" spans="2:5">
      <c r="B4088" t="s">
        <v>6438</v>
      </c>
      <c r="C4088">
        <v>521113</v>
      </c>
      <c r="D4088" t="s">
        <v>568</v>
      </c>
      <c r="E4088" t="s">
        <v>583</v>
      </c>
    </row>
    <row r="4089" spans="2:5">
      <c r="B4089" t="s">
        <v>6439</v>
      </c>
      <c r="C4089">
        <v>540318</v>
      </c>
      <c r="D4089" t="s">
        <v>568</v>
      </c>
      <c r="E4089" t="s">
        <v>583</v>
      </c>
    </row>
    <row r="4090" spans="2:5">
      <c r="B4090" t="s">
        <v>6440</v>
      </c>
      <c r="C4090">
        <v>511654</v>
      </c>
      <c r="D4090" t="s">
        <v>568</v>
      </c>
      <c r="E4090" t="s">
        <v>585</v>
      </c>
    </row>
    <row r="4091" spans="2:5">
      <c r="B4091" t="s">
        <v>6441</v>
      </c>
      <c r="C4091">
        <v>542683</v>
      </c>
      <c r="D4091" t="s">
        <v>6442</v>
      </c>
      <c r="E4091" t="s">
        <v>714</v>
      </c>
    </row>
    <row r="4092" spans="2:5">
      <c r="B4092" t="s">
        <v>6443</v>
      </c>
      <c r="C4092">
        <v>539117</v>
      </c>
      <c r="D4092" t="s">
        <v>568</v>
      </c>
      <c r="E4092" t="s">
        <v>585</v>
      </c>
    </row>
    <row r="4093" spans="2:5">
      <c r="B4093" t="s">
        <v>6444</v>
      </c>
      <c r="C4093">
        <v>517224</v>
      </c>
      <c r="D4093" t="s">
        <v>6445</v>
      </c>
      <c r="E4093" t="s">
        <v>1488</v>
      </c>
    </row>
    <row r="4094" spans="2:5">
      <c r="B4094" t="s">
        <v>6446</v>
      </c>
      <c r="C4094">
        <v>524542</v>
      </c>
      <c r="D4094" t="s">
        <v>568</v>
      </c>
      <c r="E4094" t="s">
        <v>766</v>
      </c>
    </row>
    <row r="4095" spans="2:5">
      <c r="B4095" t="s">
        <v>6447</v>
      </c>
      <c r="C4095">
        <v>508969</v>
      </c>
      <c r="D4095" t="s">
        <v>568</v>
      </c>
      <c r="E4095" t="s">
        <v>585</v>
      </c>
    </row>
    <row r="4096" spans="2:5">
      <c r="B4096" t="s">
        <v>6448</v>
      </c>
      <c r="C4096">
        <v>530419</v>
      </c>
      <c r="D4096" t="s">
        <v>568</v>
      </c>
      <c r="E4096" t="s">
        <v>551</v>
      </c>
    </row>
    <row r="4097" spans="2:5">
      <c r="B4097" t="s">
        <v>6449</v>
      </c>
      <c r="C4097">
        <v>514211</v>
      </c>
      <c r="D4097" t="s">
        <v>6450</v>
      </c>
      <c r="E4097" t="s">
        <v>583</v>
      </c>
    </row>
    <row r="4098" spans="2:5">
      <c r="B4098" t="s">
        <v>6451</v>
      </c>
      <c r="C4098">
        <v>530445</v>
      </c>
      <c r="D4098" t="s">
        <v>568</v>
      </c>
      <c r="E4098" t="s">
        <v>590</v>
      </c>
    </row>
    <row r="4099" spans="2:5">
      <c r="B4099" t="s">
        <v>6452</v>
      </c>
      <c r="C4099" t="s">
        <v>568</v>
      </c>
      <c r="D4099" t="s">
        <v>6453</v>
      </c>
      <c r="E4099" t="s">
        <v>579</v>
      </c>
    </row>
    <row r="4100" spans="2:5">
      <c r="B4100" t="s">
        <v>6454</v>
      </c>
      <c r="C4100">
        <v>533306</v>
      </c>
      <c r="D4100" t="s">
        <v>6455</v>
      </c>
      <c r="E4100" t="s">
        <v>588</v>
      </c>
    </row>
    <row r="4101" spans="2:5">
      <c r="B4101" t="s">
        <v>6456</v>
      </c>
      <c r="C4101">
        <v>532154</v>
      </c>
      <c r="D4101" t="s">
        <v>568</v>
      </c>
      <c r="E4101" t="s">
        <v>989</v>
      </c>
    </row>
    <row r="4102" spans="2:5">
      <c r="B4102" t="s">
        <v>6457</v>
      </c>
      <c r="C4102">
        <v>532872</v>
      </c>
      <c r="D4102" t="s">
        <v>6458</v>
      </c>
      <c r="E4102" t="s">
        <v>606</v>
      </c>
    </row>
    <row r="4103" spans="2:5">
      <c r="B4103" t="s">
        <v>6459</v>
      </c>
      <c r="C4103">
        <v>524715</v>
      </c>
      <c r="D4103" t="s">
        <v>6460</v>
      </c>
      <c r="E4103" t="s">
        <v>606</v>
      </c>
    </row>
    <row r="4104" spans="2:5">
      <c r="B4104" t="s">
        <v>6461</v>
      </c>
      <c r="C4104">
        <v>542025</v>
      </c>
      <c r="D4104" t="s">
        <v>568</v>
      </c>
      <c r="E4104" t="s">
        <v>590</v>
      </c>
    </row>
    <row r="4105" spans="2:5">
      <c r="B4105" t="s">
        <v>6462</v>
      </c>
      <c r="C4105">
        <v>517403</v>
      </c>
      <c r="D4105" t="s">
        <v>568</v>
      </c>
      <c r="E4105" t="s">
        <v>707</v>
      </c>
    </row>
    <row r="4106" spans="2:5">
      <c r="B4106" t="s">
        <v>6463</v>
      </c>
      <c r="C4106">
        <v>517403</v>
      </c>
      <c r="D4106" t="s">
        <v>568</v>
      </c>
      <c r="E4106" t="s">
        <v>707</v>
      </c>
    </row>
    <row r="4107" spans="2:5">
      <c r="B4107" t="s">
        <v>6464</v>
      </c>
      <c r="C4107">
        <v>531752</v>
      </c>
      <c r="D4107" t="s">
        <v>568</v>
      </c>
      <c r="E4107" t="s">
        <v>590</v>
      </c>
    </row>
    <row r="4108" spans="2:5">
      <c r="B4108" t="s">
        <v>6465</v>
      </c>
      <c r="C4108">
        <v>532733</v>
      </c>
      <c r="D4108" t="s">
        <v>6466</v>
      </c>
      <c r="E4108" t="s">
        <v>1307</v>
      </c>
    </row>
    <row r="4109" spans="2:5">
      <c r="B4109" t="s">
        <v>6467</v>
      </c>
      <c r="C4109">
        <v>539526</v>
      </c>
      <c r="D4109" t="s">
        <v>568</v>
      </c>
      <c r="E4109" t="s">
        <v>602</v>
      </c>
    </row>
    <row r="4110" spans="2:5">
      <c r="B4110" t="s">
        <v>6468</v>
      </c>
      <c r="C4110">
        <v>530795</v>
      </c>
      <c r="D4110" t="s">
        <v>568</v>
      </c>
      <c r="E4110" t="s">
        <v>583</v>
      </c>
    </row>
    <row r="4111" spans="2:5">
      <c r="B4111" t="s">
        <v>6469</v>
      </c>
      <c r="C4111">
        <v>590072</v>
      </c>
      <c r="D4111" t="s">
        <v>6470</v>
      </c>
      <c r="E4111" t="s">
        <v>923</v>
      </c>
    </row>
    <row r="4112" spans="2:5">
      <c r="B4112" t="s">
        <v>6471</v>
      </c>
      <c r="C4112">
        <v>520056</v>
      </c>
      <c r="D4112" t="s">
        <v>6472</v>
      </c>
      <c r="E4112" t="s">
        <v>923</v>
      </c>
    </row>
    <row r="4113" spans="2:5">
      <c r="B4113" t="s">
        <v>6473</v>
      </c>
      <c r="C4113" t="s">
        <v>568</v>
      </c>
      <c r="D4113" t="s">
        <v>6474</v>
      </c>
      <c r="E4113" t="s">
        <v>659</v>
      </c>
    </row>
    <row r="4114" spans="2:5">
      <c r="B4114" t="s">
        <v>6475</v>
      </c>
      <c r="C4114">
        <v>590071</v>
      </c>
      <c r="D4114" t="s">
        <v>6476</v>
      </c>
      <c r="E4114" t="s">
        <v>585</v>
      </c>
    </row>
    <row r="4115" spans="2:5">
      <c r="B4115" t="s">
        <v>6477</v>
      </c>
      <c r="C4115">
        <v>533166</v>
      </c>
      <c r="D4115" t="s">
        <v>6478</v>
      </c>
      <c r="E4115" t="s">
        <v>2561</v>
      </c>
    </row>
    <row r="4116" spans="2:5">
      <c r="B4116" t="s">
        <v>6479</v>
      </c>
      <c r="C4116">
        <v>500403</v>
      </c>
      <c r="D4116" t="s">
        <v>6480</v>
      </c>
      <c r="E4116" t="s">
        <v>923</v>
      </c>
    </row>
    <row r="4117" spans="2:5">
      <c r="B4117" t="s">
        <v>6481</v>
      </c>
      <c r="C4117">
        <v>500404</v>
      </c>
      <c r="D4117" t="s">
        <v>6482</v>
      </c>
      <c r="E4117" t="s">
        <v>600</v>
      </c>
    </row>
    <row r="4118" spans="2:5">
      <c r="B4118" t="s">
        <v>6483</v>
      </c>
      <c r="C4118">
        <v>531433</v>
      </c>
      <c r="D4118" t="s">
        <v>568</v>
      </c>
      <c r="E4118" t="s">
        <v>585</v>
      </c>
    </row>
    <row r="4119" spans="2:5">
      <c r="B4119" t="s">
        <v>6484</v>
      </c>
      <c r="C4119">
        <v>541799</v>
      </c>
      <c r="D4119" t="s">
        <v>568</v>
      </c>
      <c r="E4119" t="s">
        <v>2171</v>
      </c>
    </row>
    <row r="4120" spans="2:5">
      <c r="B4120" t="s">
        <v>6485</v>
      </c>
      <c r="C4120">
        <v>530953</v>
      </c>
      <c r="D4120" t="s">
        <v>568</v>
      </c>
      <c r="E4120" t="s">
        <v>628</v>
      </c>
    </row>
    <row r="4121" spans="2:5">
      <c r="B4121" t="s">
        <v>6486</v>
      </c>
      <c r="C4121">
        <v>537253</v>
      </c>
      <c r="D4121" t="s">
        <v>568</v>
      </c>
      <c r="E4121" t="s">
        <v>606</v>
      </c>
    </row>
    <row r="4122" spans="2:5">
      <c r="B4122" t="s">
        <v>6487</v>
      </c>
      <c r="C4122">
        <v>532711</v>
      </c>
      <c r="D4122" t="s">
        <v>6488</v>
      </c>
      <c r="E4122" t="s">
        <v>966</v>
      </c>
    </row>
    <row r="4123" spans="2:5">
      <c r="B4123" t="s">
        <v>6489</v>
      </c>
      <c r="C4123">
        <v>521232</v>
      </c>
      <c r="D4123" t="s">
        <v>568</v>
      </c>
      <c r="E4123" t="s">
        <v>590</v>
      </c>
    </row>
    <row r="4124" spans="2:5">
      <c r="B4124" t="s">
        <v>6490</v>
      </c>
      <c r="C4124">
        <v>523425</v>
      </c>
      <c r="D4124" t="s">
        <v>6491</v>
      </c>
      <c r="E4124" t="s">
        <v>1124</v>
      </c>
    </row>
    <row r="4125" spans="2:5">
      <c r="B4125" t="s">
        <v>6492</v>
      </c>
      <c r="C4125">
        <v>501110</v>
      </c>
      <c r="D4125" t="s">
        <v>568</v>
      </c>
      <c r="E4125" t="s">
        <v>551</v>
      </c>
    </row>
    <row r="4126" spans="2:5">
      <c r="B4126" t="s">
        <v>6493</v>
      </c>
      <c r="C4126">
        <v>530845</v>
      </c>
      <c r="D4126" t="s">
        <v>568</v>
      </c>
      <c r="E4126" t="s">
        <v>616</v>
      </c>
    </row>
    <row r="4127" spans="2:5">
      <c r="B4127" t="s">
        <v>6494</v>
      </c>
      <c r="C4127">
        <v>539574</v>
      </c>
      <c r="D4127" t="s">
        <v>568</v>
      </c>
      <c r="E4127" t="s">
        <v>585</v>
      </c>
    </row>
    <row r="4128" spans="2:5">
      <c r="B4128" t="s">
        <v>6495</v>
      </c>
      <c r="C4128">
        <v>535141</v>
      </c>
      <c r="D4128" t="s">
        <v>568</v>
      </c>
      <c r="E4128" t="s">
        <v>654</v>
      </c>
    </row>
    <row r="4129" spans="2:5">
      <c r="B4129" t="s">
        <v>6496</v>
      </c>
      <c r="C4129">
        <v>512179</v>
      </c>
      <c r="D4129" t="s">
        <v>6497</v>
      </c>
      <c r="E4129" t="s">
        <v>654</v>
      </c>
    </row>
    <row r="4130" spans="2:5">
      <c r="B4130" t="s">
        <v>6498</v>
      </c>
      <c r="C4130">
        <v>530735</v>
      </c>
      <c r="D4130" t="s">
        <v>568</v>
      </c>
      <c r="E4130" t="s">
        <v>628</v>
      </c>
    </row>
    <row r="4131" spans="2:5">
      <c r="B4131" t="s">
        <v>6499</v>
      </c>
      <c r="C4131">
        <v>530735</v>
      </c>
      <c r="D4131" t="s">
        <v>568</v>
      </c>
      <c r="E4131" t="s">
        <v>628</v>
      </c>
    </row>
    <row r="4132" spans="2:5">
      <c r="B4132" t="s">
        <v>6500</v>
      </c>
      <c r="C4132">
        <v>530883</v>
      </c>
      <c r="D4132" t="s">
        <v>568</v>
      </c>
      <c r="E4132" t="s">
        <v>712</v>
      </c>
    </row>
    <row r="4133" spans="2:5">
      <c r="B4133" t="s">
        <v>6501</v>
      </c>
      <c r="C4133">
        <v>531699</v>
      </c>
      <c r="D4133" t="s">
        <v>568</v>
      </c>
      <c r="E4133" t="s">
        <v>1333</v>
      </c>
    </row>
    <row r="4134" spans="2:5">
      <c r="B4134" t="s">
        <v>6502</v>
      </c>
      <c r="C4134">
        <v>540269</v>
      </c>
      <c r="D4134" t="s">
        <v>568</v>
      </c>
      <c r="E4134" t="s">
        <v>682</v>
      </c>
    </row>
    <row r="4135" spans="2:5">
      <c r="B4135" t="s">
        <v>6503</v>
      </c>
      <c r="C4135">
        <v>512527</v>
      </c>
      <c r="D4135" t="s">
        <v>568</v>
      </c>
      <c r="E4135" t="s">
        <v>583</v>
      </c>
    </row>
    <row r="4136" spans="2:5">
      <c r="B4136" t="s">
        <v>6504</v>
      </c>
      <c r="C4136">
        <v>512527</v>
      </c>
      <c r="D4136" t="s">
        <v>568</v>
      </c>
      <c r="E4136" t="s">
        <v>583</v>
      </c>
    </row>
    <row r="4137" spans="2:5">
      <c r="B4137" t="s">
        <v>6505</v>
      </c>
      <c r="C4137">
        <v>521180</v>
      </c>
      <c r="D4137" t="s">
        <v>6506</v>
      </c>
      <c r="E4137" t="s">
        <v>583</v>
      </c>
    </row>
    <row r="4138" spans="2:5">
      <c r="B4138" t="s">
        <v>6507</v>
      </c>
      <c r="C4138">
        <v>523842</v>
      </c>
      <c r="D4138" t="s">
        <v>568</v>
      </c>
      <c r="E4138" t="s">
        <v>682</v>
      </c>
    </row>
    <row r="4139" spans="2:5">
      <c r="B4139" t="s">
        <v>6508</v>
      </c>
      <c r="C4139">
        <v>532070</v>
      </c>
      <c r="D4139" t="s">
        <v>568</v>
      </c>
      <c r="E4139" t="s">
        <v>562</v>
      </c>
    </row>
    <row r="4140" spans="2:5">
      <c r="B4140" t="s">
        <v>6509</v>
      </c>
      <c r="C4140">
        <v>523283</v>
      </c>
      <c r="D4140" t="s">
        <v>6510</v>
      </c>
      <c r="E4140" t="s">
        <v>994</v>
      </c>
    </row>
    <row r="4141" spans="2:5">
      <c r="B4141" t="s">
        <v>6511</v>
      </c>
      <c r="C4141">
        <v>539835</v>
      </c>
      <c r="D4141" t="s">
        <v>568</v>
      </c>
      <c r="E4141" t="s">
        <v>585</v>
      </c>
    </row>
    <row r="4142" spans="2:5">
      <c r="B4142" t="s">
        <v>6512</v>
      </c>
      <c r="C4142">
        <v>519234</v>
      </c>
      <c r="D4142" t="s">
        <v>6513</v>
      </c>
      <c r="E4142" t="s">
        <v>817</v>
      </c>
    </row>
    <row r="4143" spans="2:5">
      <c r="B4143" t="s">
        <v>6514</v>
      </c>
      <c r="C4143">
        <v>780008</v>
      </c>
      <c r="D4143" t="s">
        <v>568</v>
      </c>
      <c r="E4143" t="s">
        <v>659</v>
      </c>
    </row>
    <row r="4144" spans="2:5">
      <c r="B4144" t="s">
        <v>6515</v>
      </c>
      <c r="C4144">
        <v>541701</v>
      </c>
      <c r="D4144" t="s">
        <v>568</v>
      </c>
      <c r="E4144" t="s">
        <v>891</v>
      </c>
    </row>
    <row r="4145" spans="2:5">
      <c r="B4145" t="s">
        <v>6516</v>
      </c>
      <c r="C4145">
        <v>526133</v>
      </c>
      <c r="D4145" t="s">
        <v>568</v>
      </c>
      <c r="E4145" t="s">
        <v>583</v>
      </c>
    </row>
    <row r="4146" spans="2:5">
      <c r="B4146" t="s">
        <v>6517</v>
      </c>
      <c r="C4146">
        <v>540168</v>
      </c>
      <c r="D4146" t="s">
        <v>568</v>
      </c>
      <c r="E4146" t="s">
        <v>585</v>
      </c>
    </row>
    <row r="4147" spans="2:5">
      <c r="B4147" t="s">
        <v>6518</v>
      </c>
      <c r="C4147">
        <v>511539</v>
      </c>
      <c r="D4147" t="s">
        <v>568</v>
      </c>
      <c r="E4147" t="s">
        <v>551</v>
      </c>
    </row>
    <row r="4148" spans="2:5">
      <c r="B4148" t="s">
        <v>6519</v>
      </c>
      <c r="C4148">
        <v>532509</v>
      </c>
      <c r="D4148" t="s">
        <v>6520</v>
      </c>
      <c r="E4148" t="s">
        <v>923</v>
      </c>
    </row>
    <row r="4149" spans="2:5">
      <c r="B4149" t="s">
        <v>6521</v>
      </c>
      <c r="C4149" t="s">
        <v>568</v>
      </c>
      <c r="D4149" t="s">
        <v>6522</v>
      </c>
      <c r="E4149" t="s">
        <v>579</v>
      </c>
    </row>
    <row r="4150" spans="2:5">
      <c r="B4150" t="s">
        <v>6523</v>
      </c>
      <c r="C4150">
        <v>530677</v>
      </c>
      <c r="D4150" t="s">
        <v>568</v>
      </c>
      <c r="E4150" t="s">
        <v>654</v>
      </c>
    </row>
    <row r="4151" spans="2:5">
      <c r="B4151" t="s">
        <v>6524</v>
      </c>
      <c r="C4151">
        <v>530677</v>
      </c>
      <c r="D4151" t="s">
        <v>568</v>
      </c>
      <c r="E4151" t="s">
        <v>654</v>
      </c>
    </row>
    <row r="4152" spans="2:5">
      <c r="B4152" t="s">
        <v>6525</v>
      </c>
      <c r="C4152" t="s">
        <v>568</v>
      </c>
      <c r="D4152" t="s">
        <v>6526</v>
      </c>
      <c r="E4152" t="s">
        <v>579</v>
      </c>
    </row>
    <row r="4153" spans="2:5">
      <c r="B4153" t="s">
        <v>6527</v>
      </c>
      <c r="C4153">
        <v>509930</v>
      </c>
      <c r="D4153" t="s">
        <v>6528</v>
      </c>
      <c r="E4153" t="s">
        <v>688</v>
      </c>
    </row>
    <row r="4154" spans="2:5">
      <c r="B4154" t="s">
        <v>6529</v>
      </c>
      <c r="C4154">
        <v>532904</v>
      </c>
      <c r="D4154" t="s">
        <v>6530</v>
      </c>
      <c r="E4154" t="s">
        <v>966</v>
      </c>
    </row>
    <row r="4155" spans="2:5">
      <c r="B4155" t="s">
        <v>6531</v>
      </c>
      <c r="C4155">
        <v>532904</v>
      </c>
      <c r="D4155" t="s">
        <v>6530</v>
      </c>
      <c r="E4155" t="s">
        <v>966</v>
      </c>
    </row>
    <row r="4156" spans="2:5">
      <c r="B4156" t="s">
        <v>6532</v>
      </c>
      <c r="C4156">
        <v>500405</v>
      </c>
      <c r="D4156" t="s">
        <v>6533</v>
      </c>
      <c r="E4156" t="s">
        <v>782</v>
      </c>
    </row>
    <row r="4157" spans="2:5">
      <c r="B4157" t="s">
        <v>6534</v>
      </c>
      <c r="C4157">
        <v>534733</v>
      </c>
      <c r="D4157" t="s">
        <v>568</v>
      </c>
      <c r="E4157" t="s">
        <v>600</v>
      </c>
    </row>
    <row r="4158" spans="2:5">
      <c r="B4158" t="s">
        <v>6535</v>
      </c>
      <c r="C4158">
        <v>531638</v>
      </c>
      <c r="D4158" t="s">
        <v>568</v>
      </c>
      <c r="E4158" t="s">
        <v>891</v>
      </c>
    </row>
    <row r="4159" spans="2:5">
      <c r="B4159" t="s">
        <v>6536</v>
      </c>
      <c r="C4159">
        <v>518075</v>
      </c>
      <c r="D4159" t="s">
        <v>568</v>
      </c>
      <c r="E4159" t="s">
        <v>600</v>
      </c>
    </row>
    <row r="4160" spans="2:5">
      <c r="B4160" t="s">
        <v>6537</v>
      </c>
      <c r="C4160">
        <v>533298</v>
      </c>
      <c r="D4160" t="s">
        <v>6538</v>
      </c>
      <c r="E4160" t="s">
        <v>1110</v>
      </c>
    </row>
    <row r="4161" spans="2:5">
      <c r="B4161" t="s">
        <v>6539</v>
      </c>
      <c r="C4161">
        <v>517530</v>
      </c>
      <c r="D4161" t="s">
        <v>6540</v>
      </c>
      <c r="E4161" t="s">
        <v>838</v>
      </c>
    </row>
    <row r="4162" spans="2:5">
      <c r="B4162" t="s">
        <v>6541</v>
      </c>
      <c r="C4162">
        <v>530185</v>
      </c>
      <c r="D4162" t="s">
        <v>568</v>
      </c>
      <c r="E4162" t="s">
        <v>583</v>
      </c>
    </row>
    <row r="4163" spans="2:5">
      <c r="B4163" t="s">
        <v>6542</v>
      </c>
      <c r="C4163" t="s">
        <v>568</v>
      </c>
      <c r="D4163" t="s">
        <v>6543</v>
      </c>
      <c r="E4163" t="s">
        <v>579</v>
      </c>
    </row>
    <row r="4164" spans="2:5">
      <c r="B4164" t="s">
        <v>6544</v>
      </c>
      <c r="C4164">
        <v>539253</v>
      </c>
      <c r="D4164" t="s">
        <v>568</v>
      </c>
      <c r="E4164" t="s">
        <v>585</v>
      </c>
    </row>
    <row r="4165" spans="2:5">
      <c r="B4165" t="s">
        <v>6545</v>
      </c>
      <c r="C4165">
        <v>539253</v>
      </c>
      <c r="D4165" t="s">
        <v>568</v>
      </c>
      <c r="E4165" t="s">
        <v>585</v>
      </c>
    </row>
    <row r="4166" spans="2:5">
      <c r="B4166" t="s">
        <v>6546</v>
      </c>
      <c r="C4166">
        <v>500336</v>
      </c>
      <c r="D4166" t="s">
        <v>6547</v>
      </c>
      <c r="E4166" t="s">
        <v>557</v>
      </c>
    </row>
    <row r="4167" spans="2:5">
      <c r="B4167" t="s">
        <v>6548</v>
      </c>
      <c r="C4167">
        <v>533101</v>
      </c>
      <c r="D4167" t="s">
        <v>568</v>
      </c>
      <c r="E4167" t="s">
        <v>583</v>
      </c>
    </row>
    <row r="4168" spans="2:5">
      <c r="B4168" t="s">
        <v>6549</v>
      </c>
      <c r="C4168">
        <v>532874</v>
      </c>
      <c r="D4168" t="s">
        <v>568</v>
      </c>
      <c r="E4168" t="s">
        <v>707</v>
      </c>
    </row>
    <row r="4169" spans="2:5">
      <c r="B4169" t="s">
        <v>6550</v>
      </c>
      <c r="C4169">
        <v>511185</v>
      </c>
      <c r="D4169" t="s">
        <v>568</v>
      </c>
      <c r="E4169" t="s">
        <v>889</v>
      </c>
    </row>
    <row r="4170" spans="2:5">
      <c r="B4170" t="s">
        <v>6551</v>
      </c>
      <c r="C4170">
        <v>521200</v>
      </c>
      <c r="D4170" t="s">
        <v>6552</v>
      </c>
      <c r="E4170" t="s">
        <v>583</v>
      </c>
    </row>
    <row r="4171" spans="2:5">
      <c r="B4171" t="s">
        <v>6553</v>
      </c>
      <c r="C4171">
        <v>514138</v>
      </c>
      <c r="D4171" t="s">
        <v>568</v>
      </c>
      <c r="E4171" t="s">
        <v>583</v>
      </c>
    </row>
    <row r="4172" spans="2:5">
      <c r="B4172" t="s">
        <v>6554</v>
      </c>
      <c r="C4172">
        <v>514140</v>
      </c>
      <c r="D4172" t="s">
        <v>568</v>
      </c>
      <c r="E4172" t="s">
        <v>583</v>
      </c>
    </row>
    <row r="4173" spans="2:5">
      <c r="B4173" t="s">
        <v>6555</v>
      </c>
      <c r="C4173">
        <v>519604</v>
      </c>
      <c r="D4173" t="s">
        <v>6556</v>
      </c>
      <c r="E4173" t="s">
        <v>628</v>
      </c>
    </row>
    <row r="4174" spans="2:5">
      <c r="B4174" t="s">
        <v>6557</v>
      </c>
      <c r="C4174">
        <v>532782</v>
      </c>
      <c r="D4174" t="s">
        <v>6558</v>
      </c>
      <c r="E4174" t="s">
        <v>583</v>
      </c>
    </row>
    <row r="4175" spans="2:5">
      <c r="B4175" t="s">
        <v>6559</v>
      </c>
      <c r="C4175" t="s">
        <v>568</v>
      </c>
      <c r="D4175" t="s">
        <v>6560</v>
      </c>
      <c r="E4175" t="s">
        <v>579</v>
      </c>
    </row>
    <row r="4176" spans="2:5">
      <c r="B4176" t="s">
        <v>6561</v>
      </c>
      <c r="C4176">
        <v>530239</v>
      </c>
      <c r="D4176" t="s">
        <v>6562</v>
      </c>
      <c r="E4176" t="s">
        <v>606</v>
      </c>
    </row>
    <row r="4177" spans="2:5">
      <c r="B4177" t="s">
        <v>6563</v>
      </c>
      <c r="C4177">
        <v>531640</v>
      </c>
      <c r="D4177" t="s">
        <v>568</v>
      </c>
      <c r="E4177" t="s">
        <v>654</v>
      </c>
    </row>
    <row r="4178" spans="2:5">
      <c r="B4178" t="s">
        <v>6564</v>
      </c>
      <c r="C4178">
        <v>537259</v>
      </c>
      <c r="D4178" t="s">
        <v>568</v>
      </c>
      <c r="E4178" t="s">
        <v>1515</v>
      </c>
    </row>
    <row r="4179" spans="2:5">
      <c r="B4179" t="s">
        <v>6565</v>
      </c>
      <c r="C4179">
        <v>532667</v>
      </c>
      <c r="D4179" t="s">
        <v>6566</v>
      </c>
      <c r="E4179" t="s">
        <v>611</v>
      </c>
    </row>
    <row r="4180" spans="2:5">
      <c r="B4180" t="s">
        <v>6567</v>
      </c>
      <c r="C4180">
        <v>531885</v>
      </c>
      <c r="D4180" t="s">
        <v>568</v>
      </c>
      <c r="E4180" t="s">
        <v>590</v>
      </c>
    </row>
    <row r="4181" spans="2:5">
      <c r="B4181" t="s">
        <v>6568</v>
      </c>
      <c r="C4181">
        <v>531885</v>
      </c>
      <c r="D4181" t="s">
        <v>568</v>
      </c>
      <c r="E4181" t="s">
        <v>590</v>
      </c>
    </row>
    <row r="4182" spans="2:5">
      <c r="B4182" t="s">
        <v>6569</v>
      </c>
      <c r="C4182">
        <v>523722</v>
      </c>
      <c r="D4182" t="s">
        <v>568</v>
      </c>
      <c r="E4182" t="s">
        <v>661</v>
      </c>
    </row>
    <row r="4183" spans="2:5">
      <c r="B4183" t="s">
        <v>6570</v>
      </c>
      <c r="C4183">
        <v>503624</v>
      </c>
      <c r="D4183" t="s">
        <v>568</v>
      </c>
      <c r="E4183" t="s">
        <v>551</v>
      </c>
    </row>
    <row r="4184" spans="2:5">
      <c r="B4184" t="s">
        <v>6571</v>
      </c>
      <c r="C4184">
        <v>539911</v>
      </c>
      <c r="D4184" t="s">
        <v>568</v>
      </c>
      <c r="E4184" t="s">
        <v>590</v>
      </c>
    </row>
    <row r="4185" spans="2:5">
      <c r="B4185" t="s">
        <v>6572</v>
      </c>
      <c r="C4185">
        <v>524488</v>
      </c>
      <c r="D4185" t="s">
        <v>6573</v>
      </c>
      <c r="E4185" t="s">
        <v>616</v>
      </c>
    </row>
    <row r="4186" spans="2:5">
      <c r="B4186" t="s">
        <v>6574</v>
      </c>
      <c r="C4186">
        <v>512449</v>
      </c>
      <c r="D4186" t="s">
        <v>568</v>
      </c>
      <c r="E4186" t="s">
        <v>548</v>
      </c>
    </row>
    <row r="4187" spans="2:5">
      <c r="B4187" t="s">
        <v>6575</v>
      </c>
      <c r="C4187">
        <v>505590</v>
      </c>
      <c r="D4187" t="s">
        <v>568</v>
      </c>
      <c r="E4187" t="s">
        <v>583</v>
      </c>
    </row>
    <row r="4188" spans="2:5">
      <c r="B4188" t="s">
        <v>6576</v>
      </c>
      <c r="C4188">
        <v>539041</v>
      </c>
      <c r="D4188" t="s">
        <v>568</v>
      </c>
      <c r="E4188" t="s">
        <v>590</v>
      </c>
    </row>
    <row r="4189" spans="2:5">
      <c r="B4189" t="s">
        <v>6577</v>
      </c>
      <c r="C4189">
        <v>503659</v>
      </c>
      <c r="D4189" t="s">
        <v>568</v>
      </c>
      <c r="E4189" t="s">
        <v>989</v>
      </c>
    </row>
    <row r="4190" spans="2:5">
      <c r="B4190" t="s">
        <v>6578</v>
      </c>
      <c r="C4190">
        <v>506863</v>
      </c>
      <c r="D4190" t="s">
        <v>568</v>
      </c>
      <c r="E4190" t="s">
        <v>763</v>
      </c>
    </row>
    <row r="4191" spans="2:5">
      <c r="B4191" t="s">
        <v>6579</v>
      </c>
      <c r="C4191">
        <v>503816</v>
      </c>
      <c r="D4191" t="s">
        <v>568</v>
      </c>
      <c r="E4191" t="s">
        <v>583</v>
      </c>
    </row>
    <row r="4192" spans="2:5">
      <c r="B4192" t="s">
        <v>6580</v>
      </c>
      <c r="C4192">
        <v>531909</v>
      </c>
      <c r="D4192" t="s">
        <v>568</v>
      </c>
      <c r="E4192" t="s">
        <v>654</v>
      </c>
    </row>
    <row r="4193" spans="2:5">
      <c r="B4193" t="s">
        <v>6581</v>
      </c>
      <c r="C4193">
        <v>539406</v>
      </c>
      <c r="D4193" t="s">
        <v>568</v>
      </c>
      <c r="E4193" t="s">
        <v>590</v>
      </c>
    </row>
    <row r="4194" spans="2:5">
      <c r="B4194" t="s">
        <v>6582</v>
      </c>
      <c r="C4194">
        <v>503310</v>
      </c>
      <c r="D4194" t="s">
        <v>6583</v>
      </c>
      <c r="E4194" t="s">
        <v>583</v>
      </c>
    </row>
    <row r="4195" spans="2:5">
      <c r="B4195" t="s">
        <v>6584</v>
      </c>
      <c r="C4195">
        <v>539353</v>
      </c>
      <c r="D4195" t="s">
        <v>568</v>
      </c>
      <c r="E4195" t="s">
        <v>923</v>
      </c>
    </row>
    <row r="4196" spans="2:5">
      <c r="B4196" t="s">
        <v>6585</v>
      </c>
      <c r="C4196">
        <v>500407</v>
      </c>
      <c r="D4196" t="s">
        <v>6586</v>
      </c>
      <c r="E4196" t="s">
        <v>923</v>
      </c>
    </row>
    <row r="4197" spans="2:5">
      <c r="B4197" t="s">
        <v>6587</v>
      </c>
      <c r="C4197">
        <v>531003</v>
      </c>
      <c r="D4197" t="s">
        <v>568</v>
      </c>
      <c r="E4197" t="s">
        <v>585</v>
      </c>
    </row>
    <row r="4198" spans="2:5">
      <c r="B4198" t="s">
        <v>6588</v>
      </c>
      <c r="C4198">
        <v>526365</v>
      </c>
      <c r="D4198" t="s">
        <v>568</v>
      </c>
      <c r="E4198" t="s">
        <v>682</v>
      </c>
    </row>
    <row r="4199" spans="2:5">
      <c r="B4199" t="s">
        <v>6589</v>
      </c>
      <c r="C4199">
        <v>512257</v>
      </c>
      <c r="D4199" t="s">
        <v>568</v>
      </c>
      <c r="E4199" t="s">
        <v>557</v>
      </c>
    </row>
    <row r="4200" spans="2:5">
      <c r="B4200" t="s">
        <v>6590</v>
      </c>
      <c r="C4200">
        <v>510245</v>
      </c>
      <c r="D4200" t="s">
        <v>568</v>
      </c>
      <c r="E4200" t="s">
        <v>590</v>
      </c>
    </row>
    <row r="4201" spans="2:5">
      <c r="B4201" t="s">
        <v>6591</v>
      </c>
      <c r="C4201">
        <v>501386</v>
      </c>
      <c r="D4201" t="s">
        <v>568</v>
      </c>
      <c r="E4201" t="s">
        <v>551</v>
      </c>
    </row>
    <row r="4202" spans="2:5">
      <c r="B4202" t="s">
        <v>6592</v>
      </c>
      <c r="C4202">
        <v>530585</v>
      </c>
      <c r="D4202" t="s">
        <v>568</v>
      </c>
      <c r="E4202" t="s">
        <v>551</v>
      </c>
    </row>
    <row r="4203" spans="2:5">
      <c r="B4203" t="s">
        <v>6593</v>
      </c>
      <c r="C4203">
        <v>532051</v>
      </c>
      <c r="D4203" t="s">
        <v>6594</v>
      </c>
      <c r="E4203" t="s">
        <v>611</v>
      </c>
    </row>
    <row r="4204" spans="2:5">
      <c r="B4204" t="s">
        <v>6595</v>
      </c>
      <c r="C4204">
        <v>522215</v>
      </c>
      <c r="D4204" t="s">
        <v>568</v>
      </c>
      <c r="E4204" t="s">
        <v>576</v>
      </c>
    </row>
    <row r="4205" spans="2:5">
      <c r="B4205" t="s">
        <v>6596</v>
      </c>
      <c r="C4205">
        <v>517201</v>
      </c>
      <c r="D4205" t="s">
        <v>568</v>
      </c>
      <c r="E4205" t="s">
        <v>1110</v>
      </c>
    </row>
    <row r="4206" spans="2:5">
      <c r="B4206" t="s">
        <v>6597</v>
      </c>
      <c r="C4206">
        <v>531637</v>
      </c>
      <c r="D4206" t="s">
        <v>568</v>
      </c>
      <c r="E4206" t="s">
        <v>606</v>
      </c>
    </row>
    <row r="4207" spans="2:5">
      <c r="B4207" t="s">
        <v>6598</v>
      </c>
      <c r="C4207">
        <v>512359</v>
      </c>
      <c r="D4207" t="s">
        <v>568</v>
      </c>
      <c r="E4207" t="s">
        <v>590</v>
      </c>
    </row>
    <row r="4208" spans="2:5">
      <c r="B4208" t="s">
        <v>6599</v>
      </c>
      <c r="C4208">
        <v>531499</v>
      </c>
      <c r="D4208" t="s">
        <v>568</v>
      </c>
      <c r="E4208" t="s">
        <v>583</v>
      </c>
    </row>
    <row r="4209" spans="2:5">
      <c r="B4209" t="s">
        <v>6600</v>
      </c>
      <c r="C4209">
        <v>539682</v>
      </c>
      <c r="D4209" t="s">
        <v>568</v>
      </c>
      <c r="E4209" t="s">
        <v>673</v>
      </c>
    </row>
    <row r="4210" spans="2:5">
      <c r="B4210" t="s">
        <v>6601</v>
      </c>
      <c r="C4210">
        <v>511447</v>
      </c>
      <c r="D4210" t="s">
        <v>568</v>
      </c>
      <c r="E4210" t="s">
        <v>574</v>
      </c>
    </row>
    <row r="4211" spans="2:5">
      <c r="B4211" t="s">
        <v>6602</v>
      </c>
      <c r="C4211">
        <v>539278</v>
      </c>
      <c r="D4211" t="s">
        <v>568</v>
      </c>
      <c r="E4211" t="s">
        <v>551</v>
      </c>
    </row>
    <row r="4212" spans="2:5">
      <c r="B4212" t="s">
        <v>6603</v>
      </c>
      <c r="C4212">
        <v>517385</v>
      </c>
      <c r="D4212" t="s">
        <v>6604</v>
      </c>
      <c r="E4212" t="s">
        <v>937</v>
      </c>
    </row>
    <row r="4213" spans="2:5">
      <c r="B4213" t="s">
        <v>6605</v>
      </c>
      <c r="C4213">
        <v>524470</v>
      </c>
      <c r="D4213" t="s">
        <v>568</v>
      </c>
      <c r="E4213" t="s">
        <v>606</v>
      </c>
    </row>
    <row r="4214" spans="2:5">
      <c r="B4214" t="s">
        <v>6606</v>
      </c>
      <c r="C4214">
        <v>524470</v>
      </c>
      <c r="D4214" t="s">
        <v>568</v>
      </c>
      <c r="E4214" t="s">
        <v>606</v>
      </c>
    </row>
    <row r="4215" spans="2:5">
      <c r="B4215" t="s">
        <v>6607</v>
      </c>
      <c r="C4215">
        <v>533157</v>
      </c>
      <c r="D4215" t="s">
        <v>6608</v>
      </c>
      <c r="E4215" t="s">
        <v>606</v>
      </c>
    </row>
    <row r="4216" spans="2:5">
      <c r="B4216" t="s">
        <v>6609</v>
      </c>
      <c r="C4216">
        <v>532276</v>
      </c>
      <c r="D4216" t="s">
        <v>6610</v>
      </c>
      <c r="E4216" t="s">
        <v>886</v>
      </c>
    </row>
    <row r="4217" spans="2:5">
      <c r="B4217" t="s">
        <v>6611</v>
      </c>
      <c r="C4217">
        <v>541929</v>
      </c>
      <c r="D4217" t="s">
        <v>568</v>
      </c>
      <c r="E4217" t="s">
        <v>1488</v>
      </c>
    </row>
    <row r="4218" spans="2:5">
      <c r="B4218" t="s">
        <v>6612</v>
      </c>
      <c r="C4218">
        <v>539268</v>
      </c>
      <c r="D4218" t="s">
        <v>6613</v>
      </c>
      <c r="E4218" t="s">
        <v>606</v>
      </c>
    </row>
    <row r="4219" spans="2:5">
      <c r="B4219" t="s">
        <v>6614</v>
      </c>
      <c r="C4219">
        <v>513307</v>
      </c>
      <c r="D4219" t="s">
        <v>568</v>
      </c>
      <c r="E4219" t="s">
        <v>873</v>
      </c>
    </row>
    <row r="4220" spans="2:5">
      <c r="B4220" t="s">
        <v>6615</v>
      </c>
      <c r="C4220">
        <v>531173</v>
      </c>
      <c r="D4220" t="s">
        <v>568</v>
      </c>
      <c r="E4220" t="s">
        <v>606</v>
      </c>
    </row>
    <row r="4221" spans="2:5">
      <c r="B4221" t="s">
        <v>6616</v>
      </c>
      <c r="C4221">
        <v>531173</v>
      </c>
      <c r="D4221" t="s">
        <v>568</v>
      </c>
      <c r="E4221" t="s">
        <v>606</v>
      </c>
    </row>
    <row r="4222" spans="2:5">
      <c r="B4222" t="s">
        <v>6617</v>
      </c>
      <c r="C4222">
        <v>539842</v>
      </c>
      <c r="D4222" t="s">
        <v>568</v>
      </c>
      <c r="E4222" t="s">
        <v>763</v>
      </c>
    </row>
    <row r="4223" spans="2:5">
      <c r="B4223" t="s">
        <v>6618</v>
      </c>
      <c r="C4223">
        <v>526506</v>
      </c>
      <c r="D4223" t="s">
        <v>568</v>
      </c>
      <c r="E4223" t="s">
        <v>551</v>
      </c>
    </row>
    <row r="4224" spans="2:5">
      <c r="B4224" t="s">
        <v>6619</v>
      </c>
      <c r="C4224">
        <v>531432</v>
      </c>
      <c r="D4224" t="s">
        <v>568</v>
      </c>
      <c r="E4224" t="s">
        <v>585</v>
      </c>
    </row>
    <row r="4225" spans="2:5">
      <c r="B4225" t="s">
        <v>6620</v>
      </c>
      <c r="C4225">
        <v>522294</v>
      </c>
      <c r="D4225" t="s">
        <v>568</v>
      </c>
      <c r="E4225" t="s">
        <v>576</v>
      </c>
    </row>
    <row r="4226" spans="2:5">
      <c r="B4226" t="s">
        <v>6621</v>
      </c>
      <c r="C4226">
        <v>533553</v>
      </c>
      <c r="D4226" t="s">
        <v>568</v>
      </c>
      <c r="E4226" t="s">
        <v>611</v>
      </c>
    </row>
    <row r="4227" spans="2:5">
      <c r="B4227" t="s">
        <v>6622</v>
      </c>
      <c r="C4227">
        <v>532444</v>
      </c>
      <c r="D4227" t="s">
        <v>568</v>
      </c>
      <c r="E4227" t="s">
        <v>661</v>
      </c>
    </row>
    <row r="4228" spans="2:5">
      <c r="B4228" t="s">
        <v>6623</v>
      </c>
      <c r="C4228">
        <v>514142</v>
      </c>
      <c r="D4228" t="s">
        <v>6624</v>
      </c>
      <c r="E4228" t="s">
        <v>583</v>
      </c>
    </row>
    <row r="4229" spans="2:5">
      <c r="B4229" t="s">
        <v>6625</v>
      </c>
      <c r="C4229">
        <v>539956</v>
      </c>
      <c r="D4229" t="s">
        <v>568</v>
      </c>
      <c r="E4229" t="s">
        <v>2706</v>
      </c>
    </row>
    <row r="4230" spans="2:5">
      <c r="B4230" t="s">
        <v>6626</v>
      </c>
      <c r="C4230">
        <v>537392</v>
      </c>
      <c r="D4230" t="s">
        <v>568</v>
      </c>
      <c r="E4230" t="s">
        <v>737</v>
      </c>
    </row>
    <row r="4231" spans="2:5">
      <c r="B4231" t="s">
        <v>6627</v>
      </c>
      <c r="C4231">
        <v>519483</v>
      </c>
      <c r="D4231" t="s">
        <v>568</v>
      </c>
      <c r="E4231" t="s">
        <v>590</v>
      </c>
    </row>
    <row r="4232" spans="2:5">
      <c r="B4232" t="s">
        <v>6628</v>
      </c>
      <c r="C4232">
        <v>507785</v>
      </c>
      <c r="D4232" t="s">
        <v>6629</v>
      </c>
      <c r="E4232" t="s">
        <v>688</v>
      </c>
    </row>
    <row r="4233" spans="2:5">
      <c r="B4233" t="s">
        <v>6630</v>
      </c>
      <c r="C4233">
        <v>532390</v>
      </c>
      <c r="D4233" t="s">
        <v>6631</v>
      </c>
      <c r="E4233" t="s">
        <v>769</v>
      </c>
    </row>
    <row r="4234" spans="2:5">
      <c r="B4234" t="s">
        <v>6632</v>
      </c>
      <c r="C4234">
        <v>532890</v>
      </c>
      <c r="D4234" t="s">
        <v>6633</v>
      </c>
      <c r="E4234" t="s">
        <v>554</v>
      </c>
    </row>
    <row r="4235" spans="2:5">
      <c r="B4235" t="s">
        <v>6634</v>
      </c>
      <c r="C4235">
        <v>505160</v>
      </c>
      <c r="D4235" t="s">
        <v>6635</v>
      </c>
      <c r="E4235" t="s">
        <v>923</v>
      </c>
    </row>
    <row r="4236" spans="2:5">
      <c r="B4236" t="s">
        <v>6636</v>
      </c>
      <c r="C4236">
        <v>538987</v>
      </c>
      <c r="D4236" t="s">
        <v>568</v>
      </c>
      <c r="E4236" t="s">
        <v>923</v>
      </c>
    </row>
    <row r="4237" spans="2:5">
      <c r="B4237" t="s">
        <v>6637</v>
      </c>
      <c r="C4237">
        <v>533200</v>
      </c>
      <c r="D4237" t="s">
        <v>6638</v>
      </c>
      <c r="E4237" t="s">
        <v>746</v>
      </c>
    </row>
    <row r="4238" spans="2:5">
      <c r="B4238" t="s">
        <v>6639</v>
      </c>
      <c r="C4238">
        <v>541545</v>
      </c>
      <c r="D4238" t="s">
        <v>6640</v>
      </c>
      <c r="E4238" t="s">
        <v>746</v>
      </c>
    </row>
    <row r="4239" spans="2:5">
      <c r="B4239" t="s">
        <v>6641</v>
      </c>
      <c r="C4239">
        <v>533170</v>
      </c>
      <c r="D4239" t="s">
        <v>568</v>
      </c>
      <c r="E4239" t="s">
        <v>588</v>
      </c>
    </row>
    <row r="4240" spans="2:5">
      <c r="B4240" t="s">
        <v>6642</v>
      </c>
      <c r="C4240">
        <v>531426</v>
      </c>
      <c r="D4240" t="s">
        <v>6643</v>
      </c>
      <c r="E4240" t="s">
        <v>562</v>
      </c>
    </row>
    <row r="4241" spans="2:5">
      <c r="B4241" t="s">
        <v>6644</v>
      </c>
      <c r="C4241">
        <v>521038</v>
      </c>
      <c r="D4241" t="s">
        <v>568</v>
      </c>
      <c r="E4241" t="s">
        <v>583</v>
      </c>
    </row>
    <row r="4242" spans="2:5">
      <c r="B4242" t="s">
        <v>6645</v>
      </c>
      <c r="C4242">
        <v>500777</v>
      </c>
      <c r="D4242" t="s">
        <v>6646</v>
      </c>
      <c r="E4242" t="s">
        <v>616</v>
      </c>
    </row>
    <row r="4243" spans="2:5">
      <c r="B4243" t="s">
        <v>6647</v>
      </c>
      <c r="C4243">
        <v>513540</v>
      </c>
      <c r="D4243" t="s">
        <v>568</v>
      </c>
      <c r="E4243" t="s">
        <v>891</v>
      </c>
    </row>
    <row r="4244" spans="2:5">
      <c r="B4244" t="s">
        <v>6648</v>
      </c>
      <c r="C4244">
        <v>523419</v>
      </c>
      <c r="D4244" t="s">
        <v>6649</v>
      </c>
      <c r="E4244" t="s">
        <v>838</v>
      </c>
    </row>
    <row r="4245" spans="2:5">
      <c r="B4245" t="s">
        <v>6650</v>
      </c>
      <c r="C4245">
        <v>522229</v>
      </c>
      <c r="D4245" t="s">
        <v>568</v>
      </c>
      <c r="E4245" t="s">
        <v>3053</v>
      </c>
    </row>
    <row r="4246" spans="2:5">
      <c r="B4246" t="s">
        <v>6651</v>
      </c>
      <c r="C4246">
        <v>506854</v>
      </c>
      <c r="D4246" t="s">
        <v>568</v>
      </c>
      <c r="E4246" t="s">
        <v>616</v>
      </c>
    </row>
    <row r="4247" spans="2:5">
      <c r="B4247" t="s">
        <v>6652</v>
      </c>
      <c r="C4247">
        <v>532790</v>
      </c>
      <c r="D4247" t="s">
        <v>6653</v>
      </c>
      <c r="E4247" t="s">
        <v>661</v>
      </c>
    </row>
    <row r="4248" spans="2:5">
      <c r="B4248" t="s">
        <v>6654</v>
      </c>
      <c r="C4248">
        <v>532738</v>
      </c>
      <c r="D4248" t="s">
        <v>6655</v>
      </c>
      <c r="E4248" t="s">
        <v>966</v>
      </c>
    </row>
    <row r="4249" spans="2:5">
      <c r="B4249" t="s">
        <v>6656</v>
      </c>
      <c r="C4249">
        <v>540332</v>
      </c>
      <c r="D4249" t="s">
        <v>568</v>
      </c>
      <c r="E4249" t="s">
        <v>590</v>
      </c>
    </row>
    <row r="4250" spans="2:5">
      <c r="B4250" t="s">
        <v>6657</v>
      </c>
      <c r="C4250">
        <v>540332</v>
      </c>
      <c r="D4250" t="s">
        <v>568</v>
      </c>
      <c r="E4250" t="s">
        <v>590</v>
      </c>
    </row>
    <row r="4251" spans="2:5">
      <c r="B4251" t="s">
        <v>6658</v>
      </c>
      <c r="C4251">
        <v>505685</v>
      </c>
      <c r="D4251" t="s">
        <v>568</v>
      </c>
      <c r="E4251" t="s">
        <v>891</v>
      </c>
    </row>
    <row r="4252" spans="2:5">
      <c r="B4252" t="s">
        <v>6659</v>
      </c>
      <c r="C4252" t="s">
        <v>568</v>
      </c>
      <c r="D4252" t="s">
        <v>6660</v>
      </c>
      <c r="E4252" t="s">
        <v>579</v>
      </c>
    </row>
    <row r="4253" spans="2:5">
      <c r="B4253" t="s">
        <v>6661</v>
      </c>
      <c r="C4253">
        <v>534756</v>
      </c>
      <c r="D4253" t="s">
        <v>6662</v>
      </c>
      <c r="E4253" t="s">
        <v>682</v>
      </c>
    </row>
    <row r="4254" spans="2:5">
      <c r="B4254" t="s">
        <v>6663</v>
      </c>
      <c r="C4254">
        <v>519285</v>
      </c>
      <c r="D4254" t="s">
        <v>568</v>
      </c>
      <c r="E4254" t="s">
        <v>766</v>
      </c>
    </row>
    <row r="4255" spans="2:5">
      <c r="B4255" t="s">
        <v>6664</v>
      </c>
      <c r="C4255">
        <v>533203</v>
      </c>
      <c r="D4255" t="s">
        <v>6665</v>
      </c>
      <c r="E4255" t="s">
        <v>611</v>
      </c>
    </row>
    <row r="4256" spans="2:5">
      <c r="B4256" t="s">
        <v>6666</v>
      </c>
      <c r="C4256">
        <v>538496</v>
      </c>
      <c r="D4256" t="s">
        <v>568</v>
      </c>
      <c r="E4256" t="s">
        <v>652</v>
      </c>
    </row>
    <row r="4257" spans="2:5">
      <c r="B4257" t="s">
        <v>6667</v>
      </c>
      <c r="C4257">
        <v>532869</v>
      </c>
      <c r="D4257" t="s">
        <v>6668</v>
      </c>
      <c r="E4257" t="s">
        <v>966</v>
      </c>
    </row>
    <row r="4258" spans="2:5">
      <c r="B4258" t="s">
        <v>6669</v>
      </c>
      <c r="C4258">
        <v>512271</v>
      </c>
      <c r="D4258" t="s">
        <v>568</v>
      </c>
      <c r="E4258" t="s">
        <v>989</v>
      </c>
    </row>
    <row r="4259" spans="2:5">
      <c r="B4259" t="s">
        <v>6670</v>
      </c>
      <c r="C4259">
        <v>512271</v>
      </c>
      <c r="D4259" t="s">
        <v>568</v>
      </c>
      <c r="E4259" t="s">
        <v>989</v>
      </c>
    </row>
    <row r="4260" spans="2:5">
      <c r="B4260" t="s">
        <v>6671</v>
      </c>
      <c r="C4260">
        <v>519091</v>
      </c>
      <c r="D4260" t="s">
        <v>6672</v>
      </c>
      <c r="E4260" t="s">
        <v>628</v>
      </c>
    </row>
    <row r="4261" spans="2:5">
      <c r="B4261" t="s">
        <v>6673</v>
      </c>
      <c r="C4261">
        <v>540955</v>
      </c>
      <c r="D4261" t="s">
        <v>568</v>
      </c>
      <c r="E4261" t="s">
        <v>628</v>
      </c>
    </row>
    <row r="4262" spans="2:5">
      <c r="B4262" t="s">
        <v>6674</v>
      </c>
      <c r="C4262">
        <v>500770</v>
      </c>
      <c r="D4262" t="s">
        <v>6675</v>
      </c>
      <c r="E4262" t="s">
        <v>616</v>
      </c>
    </row>
    <row r="4263" spans="2:5">
      <c r="B4263" t="s">
        <v>6676</v>
      </c>
      <c r="C4263">
        <v>532301</v>
      </c>
      <c r="D4263" t="s">
        <v>6677</v>
      </c>
      <c r="E4263" t="s">
        <v>975</v>
      </c>
    </row>
    <row r="4264" spans="2:5">
      <c r="B4264" t="s">
        <v>6678</v>
      </c>
      <c r="C4264">
        <v>500483</v>
      </c>
      <c r="D4264" t="s">
        <v>6679</v>
      </c>
      <c r="E4264" t="s">
        <v>6680</v>
      </c>
    </row>
    <row r="4265" spans="2:5">
      <c r="B4265" t="s">
        <v>6681</v>
      </c>
      <c r="C4265">
        <v>532540</v>
      </c>
      <c r="D4265" t="s">
        <v>6682</v>
      </c>
      <c r="E4265" t="s">
        <v>554</v>
      </c>
    </row>
    <row r="4266" spans="2:5">
      <c r="B4266" t="s">
        <v>6683</v>
      </c>
      <c r="C4266">
        <v>500408</v>
      </c>
      <c r="D4266" t="s">
        <v>6684</v>
      </c>
      <c r="E4266" t="s">
        <v>661</v>
      </c>
    </row>
    <row r="4267" spans="2:5">
      <c r="B4267" t="s">
        <v>6685</v>
      </c>
      <c r="C4267">
        <v>500800</v>
      </c>
      <c r="D4267" t="s">
        <v>6686</v>
      </c>
      <c r="E4267" t="s">
        <v>975</v>
      </c>
    </row>
    <row r="4268" spans="2:5">
      <c r="B4268" t="s">
        <v>6687</v>
      </c>
      <c r="C4268">
        <v>501301</v>
      </c>
      <c r="D4268" t="s">
        <v>6688</v>
      </c>
      <c r="E4268" t="s">
        <v>734</v>
      </c>
    </row>
    <row r="4269" spans="2:5">
      <c r="B4269" t="s">
        <v>6689</v>
      </c>
      <c r="C4269">
        <v>513434</v>
      </c>
      <c r="D4269" t="s">
        <v>6690</v>
      </c>
      <c r="E4269" t="s">
        <v>600</v>
      </c>
    </row>
    <row r="4270" spans="2:5">
      <c r="B4270" t="s">
        <v>340</v>
      </c>
      <c r="C4270">
        <v>500570</v>
      </c>
      <c r="D4270" t="s">
        <v>6691</v>
      </c>
      <c r="E4270" t="s">
        <v>646</v>
      </c>
    </row>
    <row r="4271" spans="2:5">
      <c r="B4271" t="s">
        <v>340</v>
      </c>
      <c r="C4271">
        <v>570001</v>
      </c>
      <c r="D4271" t="s">
        <v>6692</v>
      </c>
      <c r="E4271" t="s">
        <v>646</v>
      </c>
    </row>
    <row r="4272" spans="2:5">
      <c r="B4272" t="s">
        <v>6693</v>
      </c>
      <c r="C4272">
        <v>500400</v>
      </c>
      <c r="D4272" t="s">
        <v>6694</v>
      </c>
      <c r="E4272" t="s">
        <v>707</v>
      </c>
    </row>
    <row r="4273" spans="2:5">
      <c r="B4273" t="s">
        <v>6695</v>
      </c>
      <c r="C4273">
        <v>513010</v>
      </c>
      <c r="D4273" t="s">
        <v>6696</v>
      </c>
      <c r="E4273" t="s">
        <v>600</v>
      </c>
    </row>
    <row r="4274" spans="2:5">
      <c r="B4274" t="s">
        <v>6697</v>
      </c>
      <c r="C4274" t="s">
        <v>568</v>
      </c>
      <c r="D4274" t="s">
        <v>6698</v>
      </c>
      <c r="E4274" t="s">
        <v>600</v>
      </c>
    </row>
    <row r="4275" spans="2:5">
      <c r="B4275" t="s">
        <v>6699</v>
      </c>
      <c r="C4275">
        <v>500470</v>
      </c>
      <c r="D4275" t="s">
        <v>6700</v>
      </c>
      <c r="E4275" t="s">
        <v>600</v>
      </c>
    </row>
    <row r="4276" spans="2:5">
      <c r="B4276" t="s">
        <v>6701</v>
      </c>
      <c r="C4276">
        <v>532371</v>
      </c>
      <c r="D4276" t="s">
        <v>6702</v>
      </c>
      <c r="E4276" t="s">
        <v>1512</v>
      </c>
    </row>
    <row r="4277" spans="2:5">
      <c r="B4277" t="s">
        <v>6703</v>
      </c>
      <c r="C4277">
        <v>521228</v>
      </c>
      <c r="D4277" t="s">
        <v>568</v>
      </c>
      <c r="E4277" t="s">
        <v>682</v>
      </c>
    </row>
    <row r="4278" spans="2:5">
      <c r="B4278" t="s">
        <v>6704</v>
      </c>
      <c r="C4278">
        <v>531190</v>
      </c>
      <c r="D4278" t="s">
        <v>568</v>
      </c>
      <c r="E4278" t="s">
        <v>583</v>
      </c>
    </row>
    <row r="4279" spans="2:5">
      <c r="B4279" t="s">
        <v>6705</v>
      </c>
      <c r="C4279">
        <v>541228</v>
      </c>
      <c r="D4279" t="s">
        <v>568</v>
      </c>
      <c r="E4279" t="s">
        <v>576</v>
      </c>
    </row>
    <row r="4280" spans="2:5">
      <c r="B4280" t="s">
        <v>6706</v>
      </c>
      <c r="C4280">
        <v>504961</v>
      </c>
      <c r="D4280" t="s">
        <v>568</v>
      </c>
      <c r="E4280" t="s">
        <v>600</v>
      </c>
    </row>
    <row r="4281" spans="2:5">
      <c r="B4281" t="s">
        <v>6707</v>
      </c>
      <c r="C4281">
        <v>532284</v>
      </c>
      <c r="D4281" t="s">
        <v>568</v>
      </c>
      <c r="E4281" t="s">
        <v>551</v>
      </c>
    </row>
    <row r="4282" spans="2:5">
      <c r="B4282" t="s">
        <v>6708</v>
      </c>
      <c r="C4282">
        <v>533393</v>
      </c>
      <c r="D4282" t="s">
        <v>6709</v>
      </c>
      <c r="E4282" t="s">
        <v>654</v>
      </c>
    </row>
    <row r="4283" spans="2:5">
      <c r="B4283" t="s">
        <v>6710</v>
      </c>
      <c r="C4283">
        <v>540212</v>
      </c>
      <c r="D4283" t="s">
        <v>6711</v>
      </c>
      <c r="E4283" t="s">
        <v>889</v>
      </c>
    </row>
    <row r="4284" spans="2:5">
      <c r="B4284" t="s">
        <v>6712</v>
      </c>
      <c r="C4284">
        <v>501242</v>
      </c>
      <c r="D4284" t="s">
        <v>6713</v>
      </c>
      <c r="E4284" t="s">
        <v>585</v>
      </c>
    </row>
    <row r="4285" spans="2:5">
      <c r="B4285" t="s">
        <v>6714</v>
      </c>
      <c r="C4285">
        <v>532262</v>
      </c>
      <c r="D4285" t="s">
        <v>568</v>
      </c>
      <c r="E4285" t="s">
        <v>889</v>
      </c>
    </row>
    <row r="4286" spans="2:5">
      <c r="B4286" t="s">
        <v>6715</v>
      </c>
      <c r="C4286">
        <v>524156</v>
      </c>
      <c r="D4286" t="s">
        <v>568</v>
      </c>
      <c r="E4286" t="s">
        <v>616</v>
      </c>
    </row>
    <row r="4287" spans="2:5">
      <c r="B4287" t="s">
        <v>6716</v>
      </c>
      <c r="C4287">
        <v>541700</v>
      </c>
      <c r="D4287" t="s">
        <v>6717</v>
      </c>
      <c r="E4287" t="s">
        <v>682</v>
      </c>
    </row>
    <row r="4288" spans="2:5">
      <c r="B4288" t="s">
        <v>6718</v>
      </c>
      <c r="C4288">
        <v>523301</v>
      </c>
      <c r="D4288" t="s">
        <v>6719</v>
      </c>
      <c r="E4288" t="s">
        <v>562</v>
      </c>
    </row>
    <row r="4289" spans="2:5">
      <c r="B4289" t="s">
        <v>6720</v>
      </c>
      <c r="C4289" t="s">
        <v>568</v>
      </c>
      <c r="D4289" t="s">
        <v>6721</v>
      </c>
      <c r="E4289" t="s">
        <v>659</v>
      </c>
    </row>
    <row r="4290" spans="2:5">
      <c r="B4290" t="s">
        <v>6722</v>
      </c>
      <c r="C4290">
        <v>512011</v>
      </c>
      <c r="D4290" t="s">
        <v>568</v>
      </c>
      <c r="E4290" t="s">
        <v>590</v>
      </c>
    </row>
    <row r="4291" spans="2:5">
      <c r="B4291" t="s">
        <v>6723</v>
      </c>
      <c r="C4291">
        <v>539658</v>
      </c>
      <c r="D4291" t="s">
        <v>6724</v>
      </c>
      <c r="E4291" t="s">
        <v>3349</v>
      </c>
    </row>
    <row r="4292" spans="2:5">
      <c r="B4292" t="s">
        <v>6725</v>
      </c>
      <c r="C4292">
        <v>532755</v>
      </c>
      <c r="D4292" t="s">
        <v>6726</v>
      </c>
      <c r="E4292" t="s">
        <v>554</v>
      </c>
    </row>
    <row r="4293" spans="2:5">
      <c r="B4293" t="s">
        <v>6727</v>
      </c>
      <c r="C4293">
        <v>526576</v>
      </c>
      <c r="D4293" t="s">
        <v>6728</v>
      </c>
      <c r="E4293" t="s">
        <v>766</v>
      </c>
    </row>
    <row r="4294" spans="2:5">
      <c r="B4294" t="s">
        <v>6729</v>
      </c>
      <c r="C4294">
        <v>542141</v>
      </c>
      <c r="D4294" t="s">
        <v>6730</v>
      </c>
      <c r="E4294" t="s">
        <v>966</v>
      </c>
    </row>
    <row r="4295" spans="2:5">
      <c r="B4295" t="s">
        <v>6731</v>
      </c>
      <c r="C4295">
        <v>532804</v>
      </c>
      <c r="D4295" t="s">
        <v>6732</v>
      </c>
      <c r="E4295" t="s">
        <v>891</v>
      </c>
    </row>
    <row r="4296" spans="2:5">
      <c r="B4296" t="s">
        <v>6733</v>
      </c>
      <c r="C4296">
        <v>532804</v>
      </c>
      <c r="D4296" t="s">
        <v>6732</v>
      </c>
      <c r="E4296" t="s">
        <v>891</v>
      </c>
    </row>
    <row r="4297" spans="2:5">
      <c r="B4297" t="s">
        <v>6734</v>
      </c>
      <c r="C4297">
        <v>533216</v>
      </c>
      <c r="D4297" t="s">
        <v>6735</v>
      </c>
      <c r="E4297" t="s">
        <v>966</v>
      </c>
    </row>
    <row r="4298" spans="2:5">
      <c r="B4298" t="s">
        <v>6736</v>
      </c>
      <c r="C4298">
        <v>509917</v>
      </c>
      <c r="D4298" t="s">
        <v>568</v>
      </c>
      <c r="E4298" t="s">
        <v>1110</v>
      </c>
    </row>
    <row r="4299" spans="2:5">
      <c r="B4299" t="s">
        <v>6737</v>
      </c>
      <c r="C4299">
        <v>501421</v>
      </c>
      <c r="D4299" t="s">
        <v>568</v>
      </c>
      <c r="E4299" t="s">
        <v>661</v>
      </c>
    </row>
    <row r="4300" spans="2:5">
      <c r="B4300" t="s">
        <v>6738</v>
      </c>
      <c r="C4300">
        <v>524204</v>
      </c>
      <c r="D4300" t="s">
        <v>568</v>
      </c>
      <c r="E4300" t="s">
        <v>1076</v>
      </c>
    </row>
    <row r="4301" spans="2:5">
      <c r="B4301" t="s">
        <v>6739</v>
      </c>
      <c r="C4301">
        <v>540595</v>
      </c>
      <c r="D4301" t="s">
        <v>6740</v>
      </c>
      <c r="E4301" t="s">
        <v>1515</v>
      </c>
    </row>
    <row r="4302" spans="2:5">
      <c r="B4302" t="s">
        <v>6741</v>
      </c>
      <c r="C4302">
        <v>539428</v>
      </c>
      <c r="D4302" t="s">
        <v>568</v>
      </c>
      <c r="E4302" t="s">
        <v>1038</v>
      </c>
    </row>
    <row r="4303" spans="2:5">
      <c r="B4303" t="s">
        <v>6742</v>
      </c>
      <c r="C4303">
        <v>530595</v>
      </c>
      <c r="D4303" t="s">
        <v>568</v>
      </c>
      <c r="E4303" t="s">
        <v>661</v>
      </c>
    </row>
    <row r="4304" spans="2:5">
      <c r="B4304" t="s">
        <v>6743</v>
      </c>
      <c r="C4304">
        <v>533982</v>
      </c>
      <c r="D4304" t="s">
        <v>6744</v>
      </c>
      <c r="E4304" t="s">
        <v>554</v>
      </c>
    </row>
    <row r="4305" spans="2:5">
      <c r="B4305" t="s">
        <v>6745</v>
      </c>
      <c r="C4305">
        <v>530533</v>
      </c>
      <c r="D4305" t="s">
        <v>568</v>
      </c>
      <c r="E4305" t="s">
        <v>975</v>
      </c>
    </row>
    <row r="4306" spans="2:5">
      <c r="B4306" t="s">
        <v>6746</v>
      </c>
      <c r="C4306">
        <v>506162</v>
      </c>
      <c r="D4306" t="s">
        <v>568</v>
      </c>
      <c r="E4306" t="s">
        <v>551</v>
      </c>
    </row>
    <row r="4307" spans="2:5">
      <c r="B4307" t="s">
        <v>6747</v>
      </c>
      <c r="C4307">
        <v>512157</v>
      </c>
      <c r="D4307" t="s">
        <v>568</v>
      </c>
      <c r="E4307" t="s">
        <v>989</v>
      </c>
    </row>
    <row r="4308" spans="2:5">
      <c r="B4308" t="s">
        <v>6748</v>
      </c>
      <c r="C4308">
        <v>505400</v>
      </c>
      <c r="D4308" t="s">
        <v>6749</v>
      </c>
      <c r="E4308" t="s">
        <v>654</v>
      </c>
    </row>
    <row r="4309" spans="2:5">
      <c r="B4309" t="s">
        <v>6750</v>
      </c>
      <c r="C4309">
        <v>533326</v>
      </c>
      <c r="D4309" t="s">
        <v>6751</v>
      </c>
      <c r="E4309" t="s">
        <v>966</v>
      </c>
    </row>
    <row r="4310" spans="2:5">
      <c r="B4310" t="s">
        <v>6752</v>
      </c>
      <c r="C4310">
        <v>533164</v>
      </c>
      <c r="D4310" t="s">
        <v>6753</v>
      </c>
      <c r="E4310" t="s">
        <v>688</v>
      </c>
    </row>
    <row r="4311" spans="2:5">
      <c r="B4311" t="s">
        <v>6754</v>
      </c>
      <c r="C4311">
        <v>532845</v>
      </c>
      <c r="D4311" t="s">
        <v>6755</v>
      </c>
      <c r="E4311" t="s">
        <v>769</v>
      </c>
    </row>
    <row r="4312" spans="2:5">
      <c r="B4312" t="s">
        <v>6756</v>
      </c>
      <c r="C4312">
        <v>507753</v>
      </c>
      <c r="D4312" t="s">
        <v>568</v>
      </c>
      <c r="E4312" t="s">
        <v>616</v>
      </c>
    </row>
    <row r="4313" spans="2:5">
      <c r="B4313" t="s">
        <v>6757</v>
      </c>
      <c r="C4313">
        <v>509945</v>
      </c>
      <c r="D4313" t="s">
        <v>568</v>
      </c>
      <c r="E4313" t="s">
        <v>551</v>
      </c>
    </row>
    <row r="4314" spans="2:5">
      <c r="B4314" t="s">
        <v>6758</v>
      </c>
      <c r="C4314">
        <v>526654</v>
      </c>
      <c r="D4314" t="s">
        <v>568</v>
      </c>
      <c r="E4314" t="s">
        <v>654</v>
      </c>
    </row>
    <row r="4315" spans="2:5">
      <c r="B4315" t="s">
        <v>6759</v>
      </c>
      <c r="C4315">
        <v>509015</v>
      </c>
      <c r="D4315" t="s">
        <v>568</v>
      </c>
      <c r="E4315" t="s">
        <v>1110</v>
      </c>
    </row>
    <row r="4316" spans="2:5">
      <c r="B4316" t="s">
        <v>6760</v>
      </c>
      <c r="C4316">
        <v>509015</v>
      </c>
      <c r="D4316" t="s">
        <v>568</v>
      </c>
      <c r="E4316" t="s">
        <v>1110</v>
      </c>
    </row>
    <row r="4317" spans="2:5">
      <c r="B4317" t="s">
        <v>6761</v>
      </c>
      <c r="C4317">
        <v>514484</v>
      </c>
      <c r="D4317" t="s">
        <v>568</v>
      </c>
      <c r="E4317" t="s">
        <v>583</v>
      </c>
    </row>
    <row r="4318" spans="2:5">
      <c r="B4318" t="s">
        <v>6762</v>
      </c>
      <c r="C4318">
        <v>533158</v>
      </c>
      <c r="D4318" t="s">
        <v>6763</v>
      </c>
      <c r="E4318" t="s">
        <v>682</v>
      </c>
    </row>
    <row r="4319" spans="2:5">
      <c r="B4319" t="s">
        <v>6764</v>
      </c>
      <c r="C4319">
        <v>590062</v>
      </c>
      <c r="D4319" t="s">
        <v>6765</v>
      </c>
      <c r="E4319" t="s">
        <v>616</v>
      </c>
    </row>
    <row r="4320" spans="2:5">
      <c r="B4320" t="s">
        <v>6766</v>
      </c>
      <c r="C4320">
        <v>542460</v>
      </c>
      <c r="D4320" t="s">
        <v>6767</v>
      </c>
      <c r="E4320" t="s">
        <v>576</v>
      </c>
    </row>
    <row r="4321" spans="2:5">
      <c r="B4321" t="s">
        <v>6768</v>
      </c>
      <c r="C4321">
        <v>531373</v>
      </c>
      <c r="D4321" t="s">
        <v>6769</v>
      </c>
      <c r="E4321" t="s">
        <v>769</v>
      </c>
    </row>
    <row r="4322" spans="2:5">
      <c r="B4322" t="s">
        <v>6770</v>
      </c>
      <c r="C4322">
        <v>500469</v>
      </c>
      <c r="D4322" t="s">
        <v>6771</v>
      </c>
      <c r="E4322" t="s">
        <v>886</v>
      </c>
    </row>
    <row r="4323" spans="2:5">
      <c r="B4323" t="s">
        <v>6772</v>
      </c>
      <c r="C4323">
        <v>500620</v>
      </c>
      <c r="D4323" t="s">
        <v>6773</v>
      </c>
      <c r="E4323" t="s">
        <v>1816</v>
      </c>
    </row>
    <row r="4324" spans="2:5">
      <c r="B4324" t="s">
        <v>6774</v>
      </c>
      <c r="C4324" t="s">
        <v>568</v>
      </c>
      <c r="D4324" t="s">
        <v>6775</v>
      </c>
      <c r="E4324" t="s">
        <v>659</v>
      </c>
    </row>
    <row r="4325" spans="2:5">
      <c r="B4325" t="s">
        <v>6776</v>
      </c>
      <c r="C4325">
        <v>522073</v>
      </c>
      <c r="D4325" t="s">
        <v>6777</v>
      </c>
      <c r="E4325" t="s">
        <v>923</v>
      </c>
    </row>
    <row r="4326" spans="2:5">
      <c r="B4326" t="s">
        <v>6778</v>
      </c>
      <c r="C4326">
        <v>530005</v>
      </c>
      <c r="D4326" t="s">
        <v>6779</v>
      </c>
      <c r="E4326" t="s">
        <v>581</v>
      </c>
    </row>
    <row r="4327" spans="2:5">
      <c r="B4327" t="s">
        <v>6780</v>
      </c>
      <c r="C4327">
        <v>500850</v>
      </c>
      <c r="D4327" t="s">
        <v>6781</v>
      </c>
      <c r="E4327" t="s">
        <v>769</v>
      </c>
    </row>
    <row r="4328" spans="2:5">
      <c r="B4328" t="s">
        <v>6782</v>
      </c>
      <c r="C4328">
        <v>540954</v>
      </c>
      <c r="D4328" t="s">
        <v>568</v>
      </c>
      <c r="E4328" t="s">
        <v>1063</v>
      </c>
    </row>
    <row r="4329" spans="2:5">
      <c r="B4329" t="s">
        <v>6783</v>
      </c>
      <c r="C4329">
        <v>530023</v>
      </c>
      <c r="D4329" t="s">
        <v>6784</v>
      </c>
      <c r="E4329" t="s">
        <v>585</v>
      </c>
    </row>
    <row r="4330" spans="2:5">
      <c r="B4330" t="s">
        <v>6785</v>
      </c>
      <c r="C4330">
        <v>530023</v>
      </c>
      <c r="D4330" t="s">
        <v>6784</v>
      </c>
      <c r="E4330" t="s">
        <v>585</v>
      </c>
    </row>
    <row r="4331" spans="2:5">
      <c r="B4331" t="s">
        <v>6786</v>
      </c>
      <c r="C4331">
        <v>532209</v>
      </c>
      <c r="D4331" t="s">
        <v>6787</v>
      </c>
      <c r="E4331" t="s">
        <v>886</v>
      </c>
    </row>
    <row r="4332" spans="2:5">
      <c r="B4332" t="s">
        <v>6788</v>
      </c>
      <c r="C4332">
        <v>532652</v>
      </c>
      <c r="D4332" t="s">
        <v>6789</v>
      </c>
      <c r="E4332" t="s">
        <v>886</v>
      </c>
    </row>
    <row r="4333" spans="2:5">
      <c r="B4333" t="s">
        <v>6790</v>
      </c>
      <c r="C4333">
        <v>540210</v>
      </c>
      <c r="D4333" t="s">
        <v>6791</v>
      </c>
      <c r="E4333" t="s">
        <v>569</v>
      </c>
    </row>
    <row r="4334" spans="2:5">
      <c r="B4334" t="s">
        <v>6792</v>
      </c>
      <c r="C4334">
        <v>501343</v>
      </c>
      <c r="D4334" t="s">
        <v>6793</v>
      </c>
      <c r="E4334" t="s">
        <v>585</v>
      </c>
    </row>
    <row r="4335" spans="2:5">
      <c r="B4335" t="s">
        <v>6794</v>
      </c>
      <c r="C4335">
        <v>540769</v>
      </c>
      <c r="D4335" t="s">
        <v>6795</v>
      </c>
      <c r="E4335" t="s">
        <v>2651</v>
      </c>
    </row>
    <row r="4336" spans="2:5">
      <c r="B4336" t="s">
        <v>6796</v>
      </c>
      <c r="C4336">
        <v>590086</v>
      </c>
      <c r="D4336" t="s">
        <v>6797</v>
      </c>
      <c r="E4336" t="s">
        <v>548</v>
      </c>
    </row>
    <row r="4337" spans="2:5">
      <c r="B4337" t="s">
        <v>6798</v>
      </c>
      <c r="C4337" t="s">
        <v>568</v>
      </c>
      <c r="D4337" t="s">
        <v>6799</v>
      </c>
      <c r="E4337" t="s">
        <v>659</v>
      </c>
    </row>
    <row r="4338" spans="2:5">
      <c r="B4338" t="s">
        <v>6800</v>
      </c>
      <c r="C4338">
        <v>503100</v>
      </c>
      <c r="D4338" t="s">
        <v>6801</v>
      </c>
      <c r="E4338" t="s">
        <v>654</v>
      </c>
    </row>
    <row r="4339" spans="2:5">
      <c r="B4339" t="s">
        <v>6802</v>
      </c>
      <c r="C4339">
        <v>542123</v>
      </c>
      <c r="D4339" t="s">
        <v>568</v>
      </c>
      <c r="E4339" t="s">
        <v>1076</v>
      </c>
    </row>
    <row r="4340" spans="2:5">
      <c r="B4340" t="s">
        <v>6803</v>
      </c>
      <c r="C4340">
        <v>500260</v>
      </c>
      <c r="D4340" t="s">
        <v>6804</v>
      </c>
      <c r="E4340" t="s">
        <v>581</v>
      </c>
    </row>
    <row r="4341" spans="2:5">
      <c r="B4341" t="s">
        <v>6805</v>
      </c>
      <c r="C4341">
        <v>503169</v>
      </c>
      <c r="D4341" t="s">
        <v>6806</v>
      </c>
      <c r="E4341" t="s">
        <v>583</v>
      </c>
    </row>
    <row r="4342" spans="2:5">
      <c r="B4342" t="s">
        <v>6807</v>
      </c>
      <c r="C4342">
        <v>526725</v>
      </c>
      <c r="D4342" t="s">
        <v>6808</v>
      </c>
      <c r="E4342" t="s">
        <v>1092</v>
      </c>
    </row>
    <row r="4343" spans="2:5">
      <c r="B4343" t="s">
        <v>6809</v>
      </c>
      <c r="C4343">
        <v>532218</v>
      </c>
      <c r="D4343" t="s">
        <v>6810</v>
      </c>
      <c r="E4343" t="s">
        <v>886</v>
      </c>
    </row>
    <row r="4344" spans="2:5">
      <c r="B4344" t="s">
        <v>6811</v>
      </c>
      <c r="C4344">
        <v>512531</v>
      </c>
      <c r="D4344" t="s">
        <v>6812</v>
      </c>
      <c r="E4344" t="s">
        <v>590</v>
      </c>
    </row>
    <row r="4345" spans="2:5">
      <c r="B4345" t="s">
        <v>6813</v>
      </c>
      <c r="C4345">
        <v>512531</v>
      </c>
      <c r="D4345" t="s">
        <v>6814</v>
      </c>
      <c r="E4345" t="s">
        <v>590</v>
      </c>
    </row>
    <row r="4346" spans="2:5">
      <c r="B4346" t="s">
        <v>6815</v>
      </c>
      <c r="C4346">
        <v>504966</v>
      </c>
      <c r="D4346" t="s">
        <v>6816</v>
      </c>
      <c r="E4346" t="s">
        <v>763</v>
      </c>
    </row>
    <row r="4347" spans="2:5">
      <c r="B4347" t="s">
        <v>6817</v>
      </c>
      <c r="C4347">
        <v>504966</v>
      </c>
      <c r="D4347" t="s">
        <v>6816</v>
      </c>
      <c r="E4347" t="s">
        <v>763</v>
      </c>
    </row>
    <row r="4348" spans="2:5">
      <c r="B4348" t="s">
        <v>6818</v>
      </c>
      <c r="C4348">
        <v>530363</v>
      </c>
      <c r="D4348" t="s">
        <v>6819</v>
      </c>
      <c r="E4348" t="s">
        <v>1267</v>
      </c>
    </row>
    <row r="4349" spans="2:5">
      <c r="B4349" t="s">
        <v>6820</v>
      </c>
      <c r="C4349" t="s">
        <v>568</v>
      </c>
      <c r="D4349" t="s">
        <v>6821</v>
      </c>
      <c r="E4349" t="s">
        <v>659</v>
      </c>
    </row>
    <row r="4350" spans="2:5">
      <c r="B4350" t="s">
        <v>6822</v>
      </c>
      <c r="C4350" t="s">
        <v>568</v>
      </c>
      <c r="D4350" t="s">
        <v>6823</v>
      </c>
      <c r="E4350" t="s">
        <v>659</v>
      </c>
    </row>
    <row r="4351" spans="2:5">
      <c r="B4351" t="s">
        <v>6824</v>
      </c>
      <c r="C4351">
        <v>540980</v>
      </c>
      <c r="D4351" t="s">
        <v>568</v>
      </c>
      <c r="E4351" t="s">
        <v>590</v>
      </c>
    </row>
    <row r="4352" spans="2:5">
      <c r="B4352" t="s">
        <v>6825</v>
      </c>
      <c r="C4352" t="s">
        <v>568</v>
      </c>
      <c r="D4352" t="s">
        <v>6826</v>
      </c>
      <c r="E4352" t="s">
        <v>579</v>
      </c>
    </row>
    <row r="4353" spans="2:5">
      <c r="B4353" t="s">
        <v>6827</v>
      </c>
      <c r="C4353">
        <v>530199</v>
      </c>
      <c r="D4353" t="s">
        <v>6828</v>
      </c>
      <c r="E4353" t="s">
        <v>606</v>
      </c>
    </row>
    <row r="4354" spans="2:5">
      <c r="B4354" t="s">
        <v>6829</v>
      </c>
      <c r="C4354">
        <v>500411</v>
      </c>
      <c r="D4354" t="s">
        <v>6830</v>
      </c>
      <c r="E4354" t="s">
        <v>611</v>
      </c>
    </row>
    <row r="4355" spans="2:5">
      <c r="B4355" t="s">
        <v>6831</v>
      </c>
      <c r="C4355">
        <v>539310</v>
      </c>
      <c r="D4355" t="s">
        <v>568</v>
      </c>
      <c r="E4355" t="s">
        <v>2171</v>
      </c>
    </row>
    <row r="4356" spans="2:5">
      <c r="B4356" t="s">
        <v>6832</v>
      </c>
      <c r="C4356">
        <v>538464</v>
      </c>
      <c r="D4356" t="s">
        <v>568</v>
      </c>
      <c r="E4356" t="s">
        <v>585</v>
      </c>
    </row>
    <row r="4357" spans="2:5">
      <c r="B4357" t="s">
        <v>6833</v>
      </c>
      <c r="C4357">
        <v>531652</v>
      </c>
      <c r="D4357" t="s">
        <v>568</v>
      </c>
      <c r="E4357" t="s">
        <v>585</v>
      </c>
    </row>
    <row r="4358" spans="2:5">
      <c r="B4358" t="s">
        <v>6834</v>
      </c>
      <c r="C4358">
        <v>507450</v>
      </c>
      <c r="D4358" t="s">
        <v>6835</v>
      </c>
      <c r="E4358" t="s">
        <v>1267</v>
      </c>
    </row>
    <row r="4359" spans="2:5">
      <c r="B4359" t="s">
        <v>6836</v>
      </c>
      <c r="C4359">
        <v>500412</v>
      </c>
      <c r="D4359" t="s">
        <v>6837</v>
      </c>
      <c r="E4359" t="s">
        <v>616</v>
      </c>
    </row>
    <row r="4360" spans="2:5">
      <c r="B4360" t="s">
        <v>6838</v>
      </c>
      <c r="C4360">
        <v>500413</v>
      </c>
      <c r="D4360" t="s">
        <v>6839</v>
      </c>
      <c r="E4360" t="s">
        <v>1571</v>
      </c>
    </row>
    <row r="4361" spans="2:5">
      <c r="B4361" t="s">
        <v>6840</v>
      </c>
      <c r="C4361">
        <v>500413</v>
      </c>
      <c r="D4361" t="s">
        <v>6839</v>
      </c>
      <c r="E4361" t="s">
        <v>1571</v>
      </c>
    </row>
    <row r="4362" spans="2:5">
      <c r="B4362" t="s">
        <v>6841</v>
      </c>
      <c r="C4362">
        <v>533941</v>
      </c>
      <c r="D4362" t="s">
        <v>6842</v>
      </c>
      <c r="E4362" t="s">
        <v>682</v>
      </c>
    </row>
    <row r="4363" spans="2:5">
      <c r="B4363" t="s">
        <v>6843</v>
      </c>
      <c r="C4363">
        <v>533941</v>
      </c>
      <c r="D4363" t="s">
        <v>6842</v>
      </c>
      <c r="E4363" t="s">
        <v>682</v>
      </c>
    </row>
    <row r="4364" spans="2:5">
      <c r="B4364" t="s">
        <v>6844</v>
      </c>
      <c r="C4364">
        <v>539871</v>
      </c>
      <c r="D4364" t="s">
        <v>6845</v>
      </c>
      <c r="E4364" t="s">
        <v>757</v>
      </c>
    </row>
    <row r="4365" spans="2:5">
      <c r="B4365" t="s">
        <v>6846</v>
      </c>
      <c r="C4365">
        <v>504973</v>
      </c>
      <c r="D4365" t="s">
        <v>6847</v>
      </c>
      <c r="E4365" t="s">
        <v>923</v>
      </c>
    </row>
    <row r="4366" spans="2:5">
      <c r="B4366" t="s">
        <v>6848</v>
      </c>
      <c r="C4366">
        <v>540108</v>
      </c>
      <c r="D4366" t="s">
        <v>568</v>
      </c>
      <c r="E4366" t="s">
        <v>551</v>
      </c>
    </row>
    <row r="4367" spans="2:5">
      <c r="B4367" t="s">
        <v>6849</v>
      </c>
      <c r="C4367">
        <v>590005</v>
      </c>
      <c r="D4367" t="s">
        <v>6850</v>
      </c>
      <c r="E4367" t="s">
        <v>778</v>
      </c>
    </row>
    <row r="4368" spans="2:5">
      <c r="B4368" t="s">
        <v>6851</v>
      </c>
      <c r="C4368">
        <v>590005</v>
      </c>
      <c r="D4368" t="s">
        <v>6850</v>
      </c>
      <c r="E4368" t="s">
        <v>778</v>
      </c>
    </row>
    <row r="4369" spans="2:5">
      <c r="B4369" t="s">
        <v>6852</v>
      </c>
      <c r="C4369">
        <v>536264</v>
      </c>
      <c r="D4369" t="s">
        <v>568</v>
      </c>
      <c r="E4369" t="s">
        <v>889</v>
      </c>
    </row>
    <row r="4370" spans="2:5">
      <c r="B4370" t="s">
        <v>6853</v>
      </c>
      <c r="C4370">
        <v>536264</v>
      </c>
      <c r="D4370" t="s">
        <v>568</v>
      </c>
      <c r="E4370" t="s">
        <v>889</v>
      </c>
    </row>
    <row r="4371" spans="2:5">
      <c r="B4371" t="s">
        <v>6854</v>
      </c>
      <c r="C4371">
        <v>533629</v>
      </c>
      <c r="D4371" t="s">
        <v>6855</v>
      </c>
      <c r="E4371" t="s">
        <v>688</v>
      </c>
    </row>
    <row r="4372" spans="2:5">
      <c r="B4372" t="s">
        <v>6856</v>
      </c>
      <c r="C4372">
        <v>505196</v>
      </c>
      <c r="D4372" t="s">
        <v>6857</v>
      </c>
      <c r="E4372" t="s">
        <v>691</v>
      </c>
    </row>
    <row r="4373" spans="2:5">
      <c r="B4373" t="s">
        <v>6858</v>
      </c>
      <c r="C4373">
        <v>503663</v>
      </c>
      <c r="D4373" t="s">
        <v>6859</v>
      </c>
      <c r="E4373" t="s">
        <v>588</v>
      </c>
    </row>
    <row r="4374" spans="2:5">
      <c r="B4374" t="s">
        <v>6860</v>
      </c>
      <c r="C4374">
        <v>507205</v>
      </c>
      <c r="D4374" t="s">
        <v>6861</v>
      </c>
      <c r="E4374" t="s">
        <v>1200</v>
      </c>
    </row>
    <row r="4375" spans="2:5">
      <c r="B4375" t="s">
        <v>6862</v>
      </c>
      <c r="C4375">
        <v>532856</v>
      </c>
      <c r="D4375" t="s">
        <v>6863</v>
      </c>
      <c r="E4375" t="s">
        <v>688</v>
      </c>
    </row>
    <row r="4376" spans="2:5">
      <c r="B4376" t="s">
        <v>6864</v>
      </c>
      <c r="C4376">
        <v>511559</v>
      </c>
      <c r="D4376" t="s">
        <v>6865</v>
      </c>
      <c r="E4376" t="s">
        <v>585</v>
      </c>
    </row>
    <row r="4377" spans="2:5">
      <c r="B4377" t="s">
        <v>6866</v>
      </c>
      <c r="C4377">
        <v>500414</v>
      </c>
      <c r="D4377" t="s">
        <v>568</v>
      </c>
      <c r="E4377" t="s">
        <v>682</v>
      </c>
    </row>
    <row r="4378" spans="2:5">
      <c r="B4378" t="s">
        <v>6867</v>
      </c>
      <c r="C4378">
        <v>500414</v>
      </c>
      <c r="D4378" t="s">
        <v>568</v>
      </c>
      <c r="E4378" t="s">
        <v>682</v>
      </c>
    </row>
    <row r="4379" spans="2:5">
      <c r="B4379" t="s">
        <v>6868</v>
      </c>
      <c r="C4379">
        <v>522113</v>
      </c>
      <c r="D4379" t="s">
        <v>6869</v>
      </c>
      <c r="E4379" t="s">
        <v>576</v>
      </c>
    </row>
    <row r="4380" spans="2:5">
      <c r="B4380" t="s">
        <v>6870</v>
      </c>
      <c r="C4380">
        <v>522113</v>
      </c>
      <c r="D4380" t="s">
        <v>6869</v>
      </c>
      <c r="E4380" t="s">
        <v>576</v>
      </c>
    </row>
    <row r="4381" spans="2:5">
      <c r="B4381" t="s">
        <v>6871</v>
      </c>
      <c r="C4381">
        <v>530475</v>
      </c>
      <c r="D4381" t="s">
        <v>568</v>
      </c>
      <c r="E4381" t="s">
        <v>728</v>
      </c>
    </row>
    <row r="4382" spans="2:5">
      <c r="B4382" t="s">
        <v>6872</v>
      </c>
      <c r="C4382">
        <v>541741</v>
      </c>
      <c r="D4382" t="s">
        <v>568</v>
      </c>
      <c r="E4382" t="s">
        <v>590</v>
      </c>
    </row>
    <row r="4383" spans="2:5">
      <c r="B4383" t="s">
        <v>6873</v>
      </c>
      <c r="C4383">
        <v>532375</v>
      </c>
      <c r="D4383" t="s">
        <v>6874</v>
      </c>
      <c r="E4383" t="s">
        <v>571</v>
      </c>
    </row>
    <row r="4384" spans="2:5">
      <c r="B4384" t="s">
        <v>6875</v>
      </c>
      <c r="C4384">
        <v>539488</v>
      </c>
      <c r="D4384" t="s">
        <v>568</v>
      </c>
      <c r="E4384" t="s">
        <v>588</v>
      </c>
    </row>
    <row r="4385" spans="2:5">
      <c r="B4385" t="s">
        <v>6876</v>
      </c>
      <c r="C4385">
        <v>540904</v>
      </c>
      <c r="D4385" t="s">
        <v>568</v>
      </c>
      <c r="E4385" t="s">
        <v>845</v>
      </c>
    </row>
    <row r="4386" spans="2:5">
      <c r="B4386" t="s">
        <v>6877</v>
      </c>
      <c r="C4386" t="s">
        <v>568</v>
      </c>
      <c r="D4386" t="s">
        <v>6878</v>
      </c>
      <c r="E4386" t="s">
        <v>579</v>
      </c>
    </row>
    <row r="4387" spans="2:5">
      <c r="B4387" t="s">
        <v>6879</v>
      </c>
      <c r="C4387">
        <v>531547</v>
      </c>
      <c r="D4387" t="s">
        <v>568</v>
      </c>
      <c r="E4387" t="s">
        <v>766</v>
      </c>
    </row>
    <row r="4388" spans="2:5">
      <c r="B4388" t="s">
        <v>6880</v>
      </c>
      <c r="C4388">
        <v>531547</v>
      </c>
      <c r="D4388" t="s">
        <v>568</v>
      </c>
      <c r="E4388" t="s">
        <v>766</v>
      </c>
    </row>
    <row r="4389" spans="2:5">
      <c r="B4389" t="s">
        <v>6881</v>
      </c>
      <c r="C4389">
        <v>531814</v>
      </c>
      <c r="D4389" t="s">
        <v>568</v>
      </c>
      <c r="E4389" t="s">
        <v>654</v>
      </c>
    </row>
    <row r="4390" spans="2:5">
      <c r="B4390" t="s">
        <v>6882</v>
      </c>
      <c r="C4390">
        <v>524582</v>
      </c>
      <c r="D4390" t="s">
        <v>568</v>
      </c>
      <c r="E4390" t="s">
        <v>648</v>
      </c>
    </row>
    <row r="4391" spans="2:5">
      <c r="B4391" t="s">
        <v>6883</v>
      </c>
      <c r="C4391">
        <v>539040</v>
      </c>
      <c r="D4391" t="s">
        <v>568</v>
      </c>
      <c r="E4391" t="s">
        <v>1048</v>
      </c>
    </row>
    <row r="4392" spans="2:5">
      <c r="B4392" t="s">
        <v>6884</v>
      </c>
      <c r="C4392">
        <v>539985</v>
      </c>
      <c r="D4392" t="s">
        <v>568</v>
      </c>
      <c r="E4392" t="s">
        <v>583</v>
      </c>
    </row>
    <row r="4393" spans="2:5">
      <c r="B4393" t="s">
        <v>6885</v>
      </c>
      <c r="C4393">
        <v>532966</v>
      </c>
      <c r="D4393" t="s">
        <v>6886</v>
      </c>
      <c r="E4393" t="s">
        <v>646</v>
      </c>
    </row>
    <row r="4394" spans="2:5">
      <c r="B4394" t="s">
        <v>6887</v>
      </c>
      <c r="C4394">
        <v>524717</v>
      </c>
      <c r="D4394" t="s">
        <v>568</v>
      </c>
      <c r="E4394" t="s">
        <v>728</v>
      </c>
    </row>
    <row r="4395" spans="2:5">
      <c r="B4395" t="s">
        <v>6888</v>
      </c>
      <c r="C4395">
        <v>500114</v>
      </c>
      <c r="D4395" t="s">
        <v>6889</v>
      </c>
      <c r="E4395" t="s">
        <v>682</v>
      </c>
    </row>
    <row r="4396" spans="2:5">
      <c r="B4396" t="s">
        <v>6890</v>
      </c>
      <c r="C4396">
        <v>530045</v>
      </c>
      <c r="D4396" t="s">
        <v>568</v>
      </c>
      <c r="E4396" t="s">
        <v>585</v>
      </c>
    </row>
    <row r="4397" spans="2:5">
      <c r="B4397" t="s">
        <v>6891</v>
      </c>
      <c r="C4397">
        <v>511096</v>
      </c>
      <c r="D4397" t="s">
        <v>568</v>
      </c>
      <c r="E4397" t="s">
        <v>654</v>
      </c>
    </row>
    <row r="4398" spans="2:5">
      <c r="B4398" t="s">
        <v>6892</v>
      </c>
      <c r="C4398">
        <v>531830</v>
      </c>
      <c r="D4398" t="s">
        <v>6893</v>
      </c>
      <c r="E4398" t="s">
        <v>1114</v>
      </c>
    </row>
    <row r="4399" spans="2:5">
      <c r="B4399" t="s">
        <v>6894</v>
      </c>
      <c r="C4399">
        <v>531644</v>
      </c>
      <c r="D4399" t="s">
        <v>568</v>
      </c>
      <c r="E4399" t="s">
        <v>585</v>
      </c>
    </row>
    <row r="4400" spans="2:5">
      <c r="B4400" t="s">
        <v>6895</v>
      </c>
      <c r="C4400">
        <v>500418</v>
      </c>
      <c r="D4400" t="s">
        <v>6896</v>
      </c>
      <c r="E4400" t="s">
        <v>688</v>
      </c>
    </row>
    <row r="4401" spans="2:5">
      <c r="B4401" t="s">
        <v>6897</v>
      </c>
      <c r="C4401">
        <v>500420</v>
      </c>
      <c r="D4401" t="s">
        <v>6898</v>
      </c>
      <c r="E4401" t="s">
        <v>606</v>
      </c>
    </row>
    <row r="4402" spans="2:5">
      <c r="B4402" t="s">
        <v>6899</v>
      </c>
      <c r="C4402">
        <v>532779</v>
      </c>
      <c r="D4402" t="s">
        <v>6900</v>
      </c>
      <c r="E4402" t="s">
        <v>707</v>
      </c>
    </row>
    <row r="4403" spans="2:5">
      <c r="B4403" t="s">
        <v>6901</v>
      </c>
      <c r="C4403">
        <v>523878</v>
      </c>
      <c r="D4403" t="s">
        <v>568</v>
      </c>
      <c r="E4403" t="s">
        <v>893</v>
      </c>
    </row>
    <row r="4404" spans="2:5">
      <c r="B4404" t="s">
        <v>6902</v>
      </c>
      <c r="C4404" t="s">
        <v>568</v>
      </c>
      <c r="D4404" t="s">
        <v>6903</v>
      </c>
      <c r="E4404" t="s">
        <v>579</v>
      </c>
    </row>
    <row r="4405" spans="2:5">
      <c r="B4405" t="s">
        <v>6904</v>
      </c>
      <c r="C4405" t="s">
        <v>568</v>
      </c>
      <c r="D4405" t="s">
        <v>6905</v>
      </c>
      <c r="E4405" t="s">
        <v>579</v>
      </c>
    </row>
    <row r="4406" spans="2:5">
      <c r="B4406" t="s">
        <v>6906</v>
      </c>
      <c r="C4406">
        <v>526650</v>
      </c>
      <c r="D4406" t="s">
        <v>6907</v>
      </c>
      <c r="E4406" t="s">
        <v>2901</v>
      </c>
    </row>
    <row r="4407" spans="2:5">
      <c r="B4407" t="s">
        <v>6908</v>
      </c>
      <c r="C4407">
        <v>526650</v>
      </c>
      <c r="D4407" t="s">
        <v>6907</v>
      </c>
      <c r="E4407" t="s">
        <v>2901</v>
      </c>
    </row>
    <row r="4408" spans="2:5">
      <c r="B4408" t="s">
        <v>6909</v>
      </c>
      <c r="C4408">
        <v>531771</v>
      </c>
      <c r="D4408" t="s">
        <v>568</v>
      </c>
      <c r="E4408" t="s">
        <v>866</v>
      </c>
    </row>
    <row r="4409" spans="2:5">
      <c r="B4409" t="s">
        <v>6910</v>
      </c>
      <c r="C4409">
        <v>538607</v>
      </c>
      <c r="D4409" t="s">
        <v>568</v>
      </c>
      <c r="E4409" t="s">
        <v>551</v>
      </c>
    </row>
    <row r="4410" spans="2:5">
      <c r="B4410" t="s">
        <v>6911</v>
      </c>
      <c r="C4410">
        <v>500421</v>
      </c>
      <c r="D4410" t="s">
        <v>568</v>
      </c>
      <c r="E4410" t="s">
        <v>763</v>
      </c>
    </row>
    <row r="4411" spans="2:5">
      <c r="B4411" t="s">
        <v>6912</v>
      </c>
      <c r="C4411">
        <v>500421</v>
      </c>
      <c r="D4411" t="s">
        <v>568</v>
      </c>
      <c r="E4411" t="s">
        <v>763</v>
      </c>
    </row>
    <row r="4412" spans="2:5">
      <c r="B4412" t="s">
        <v>6913</v>
      </c>
      <c r="C4412">
        <v>526582</v>
      </c>
      <c r="D4412" t="s">
        <v>6914</v>
      </c>
      <c r="E4412" t="s">
        <v>688</v>
      </c>
    </row>
    <row r="4413" spans="2:5">
      <c r="B4413" t="s">
        <v>6915</v>
      </c>
      <c r="C4413">
        <v>509953</v>
      </c>
      <c r="D4413" t="s">
        <v>568</v>
      </c>
      <c r="E4413" t="s">
        <v>1571</v>
      </c>
    </row>
    <row r="4414" spans="2:5">
      <c r="B4414" t="s">
        <v>6916</v>
      </c>
      <c r="C4414">
        <v>530783</v>
      </c>
      <c r="D4414" t="s">
        <v>568</v>
      </c>
      <c r="E4414" t="s">
        <v>606</v>
      </c>
    </row>
    <row r="4415" spans="2:5">
      <c r="B4415" t="s">
        <v>6917</v>
      </c>
      <c r="C4415">
        <v>526961</v>
      </c>
      <c r="D4415" t="s">
        <v>6918</v>
      </c>
      <c r="E4415" t="s">
        <v>585</v>
      </c>
    </row>
    <row r="4416" spans="2:5">
      <c r="B4416" t="s">
        <v>6919</v>
      </c>
      <c r="C4416">
        <v>500422</v>
      </c>
      <c r="D4416" t="s">
        <v>568</v>
      </c>
      <c r="E4416" t="s">
        <v>606</v>
      </c>
    </row>
    <row r="4417" spans="2:5">
      <c r="B4417" t="s">
        <v>6920</v>
      </c>
      <c r="C4417">
        <v>532410</v>
      </c>
      <c r="D4417" t="s">
        <v>568</v>
      </c>
      <c r="E4417" t="s">
        <v>551</v>
      </c>
    </row>
    <row r="4418" spans="2:5">
      <c r="B4418" t="s">
        <v>6921</v>
      </c>
      <c r="C4418">
        <v>532928</v>
      </c>
      <c r="D4418" t="s">
        <v>6922</v>
      </c>
      <c r="E4418" t="s">
        <v>611</v>
      </c>
    </row>
    <row r="4419" spans="2:5">
      <c r="B4419" t="s">
        <v>6923</v>
      </c>
      <c r="C4419">
        <v>532928</v>
      </c>
      <c r="D4419" t="s">
        <v>6922</v>
      </c>
      <c r="E4419" t="s">
        <v>611</v>
      </c>
    </row>
    <row r="4420" spans="2:5">
      <c r="B4420" t="s">
        <v>6924</v>
      </c>
      <c r="C4420">
        <v>513063</v>
      </c>
      <c r="D4420" t="s">
        <v>568</v>
      </c>
      <c r="E4420" t="s">
        <v>891</v>
      </c>
    </row>
    <row r="4421" spans="2:5">
      <c r="B4421" t="s">
        <v>6925</v>
      </c>
      <c r="C4421">
        <v>526139</v>
      </c>
      <c r="D4421" t="s">
        <v>568</v>
      </c>
      <c r="E4421" t="s">
        <v>757</v>
      </c>
    </row>
    <row r="4422" spans="2:5">
      <c r="B4422" t="s">
        <v>6926</v>
      </c>
      <c r="C4422">
        <v>519367</v>
      </c>
      <c r="D4422" t="s">
        <v>568</v>
      </c>
      <c r="E4422" t="s">
        <v>1003</v>
      </c>
    </row>
    <row r="4423" spans="2:5">
      <c r="B4423" t="s">
        <v>6927</v>
      </c>
      <c r="C4423">
        <v>509003</v>
      </c>
      <c r="D4423" t="s">
        <v>568</v>
      </c>
      <c r="E4423" t="s">
        <v>989</v>
      </c>
    </row>
    <row r="4424" spans="2:5">
      <c r="B4424" t="s">
        <v>6928</v>
      </c>
      <c r="C4424">
        <v>506687</v>
      </c>
      <c r="D4424" t="s">
        <v>568</v>
      </c>
      <c r="E4424" t="s">
        <v>616</v>
      </c>
    </row>
    <row r="4425" spans="2:5">
      <c r="B4425" t="s">
        <v>6929</v>
      </c>
      <c r="C4425">
        <v>532349</v>
      </c>
      <c r="D4425" t="s">
        <v>6930</v>
      </c>
      <c r="E4425" t="s">
        <v>640</v>
      </c>
    </row>
    <row r="4426" spans="2:5">
      <c r="B4426" t="s">
        <v>6931</v>
      </c>
      <c r="C4426">
        <v>532349</v>
      </c>
      <c r="D4426" t="s">
        <v>6930</v>
      </c>
      <c r="E4426" t="s">
        <v>640</v>
      </c>
    </row>
    <row r="4427" spans="2:5">
      <c r="B4427" t="s">
        <v>6932</v>
      </c>
      <c r="C4427">
        <v>532812</v>
      </c>
      <c r="D4427" t="s">
        <v>6933</v>
      </c>
      <c r="E4427" t="s">
        <v>585</v>
      </c>
    </row>
    <row r="4428" spans="2:5">
      <c r="B4428" t="s">
        <v>6934</v>
      </c>
      <c r="C4428" t="s">
        <v>568</v>
      </c>
      <c r="D4428" t="s">
        <v>6935</v>
      </c>
      <c r="E4428" t="s">
        <v>579</v>
      </c>
    </row>
    <row r="4429" spans="2:5">
      <c r="B4429" t="s">
        <v>6936</v>
      </c>
      <c r="C4429">
        <v>533540</v>
      </c>
      <c r="D4429" t="s">
        <v>6937</v>
      </c>
      <c r="E4429" t="s">
        <v>673</v>
      </c>
    </row>
    <row r="4430" spans="2:5">
      <c r="B4430" t="s">
        <v>6938</v>
      </c>
      <c r="C4430">
        <v>542233</v>
      </c>
      <c r="D4430" t="s">
        <v>6939</v>
      </c>
      <c r="E4430" t="s">
        <v>1765</v>
      </c>
    </row>
    <row r="4431" spans="2:5">
      <c r="B4431" t="s">
        <v>6940</v>
      </c>
      <c r="C4431">
        <v>500251</v>
      </c>
      <c r="D4431" t="s">
        <v>6941</v>
      </c>
      <c r="E4431" t="s">
        <v>569</v>
      </c>
    </row>
    <row r="4432" spans="2:5">
      <c r="B4432" t="s">
        <v>6942</v>
      </c>
      <c r="C4432">
        <v>532159</v>
      </c>
      <c r="D4432" t="s">
        <v>568</v>
      </c>
      <c r="E4432" t="s">
        <v>551</v>
      </c>
    </row>
    <row r="4433" spans="2:5">
      <c r="B4433" t="s">
        <v>6943</v>
      </c>
      <c r="C4433">
        <v>505854</v>
      </c>
      <c r="D4433" t="s">
        <v>6944</v>
      </c>
      <c r="E4433" t="s">
        <v>576</v>
      </c>
    </row>
    <row r="4434" spans="2:5">
      <c r="B4434" t="s">
        <v>6945</v>
      </c>
      <c r="C4434">
        <v>534369</v>
      </c>
      <c r="D4434" t="s">
        <v>6946</v>
      </c>
      <c r="E4434" t="s">
        <v>682</v>
      </c>
    </row>
    <row r="4435" spans="2:5">
      <c r="B4435" t="s">
        <v>6947</v>
      </c>
      <c r="C4435">
        <v>531716</v>
      </c>
      <c r="D4435" t="s">
        <v>568</v>
      </c>
      <c r="E4435" t="s">
        <v>648</v>
      </c>
    </row>
    <row r="4436" spans="2:5">
      <c r="B4436" t="s">
        <v>6948</v>
      </c>
      <c r="C4436">
        <v>521064</v>
      </c>
      <c r="D4436" t="s">
        <v>6949</v>
      </c>
      <c r="E4436" t="s">
        <v>583</v>
      </c>
    </row>
    <row r="4437" spans="2:5">
      <c r="B4437" t="s">
        <v>6950</v>
      </c>
      <c r="C4437">
        <v>540726</v>
      </c>
      <c r="D4437" t="s">
        <v>568</v>
      </c>
      <c r="E4437" t="s">
        <v>590</v>
      </c>
    </row>
    <row r="4438" spans="2:5">
      <c r="B4438" t="s">
        <v>6951</v>
      </c>
      <c r="C4438">
        <v>531972</v>
      </c>
      <c r="D4438" t="s">
        <v>568</v>
      </c>
      <c r="E4438" t="s">
        <v>753</v>
      </c>
    </row>
    <row r="4439" spans="2:5">
      <c r="B4439" t="s">
        <v>6952</v>
      </c>
      <c r="C4439">
        <v>517562</v>
      </c>
      <c r="D4439" t="s">
        <v>6953</v>
      </c>
      <c r="E4439" t="s">
        <v>554</v>
      </c>
    </row>
    <row r="4440" spans="2:5">
      <c r="B4440" t="s">
        <v>6954</v>
      </c>
      <c r="C4440">
        <v>531658</v>
      </c>
      <c r="D4440" t="s">
        <v>568</v>
      </c>
      <c r="E4440" t="s">
        <v>585</v>
      </c>
    </row>
    <row r="4441" spans="2:5">
      <c r="B4441" t="s">
        <v>6955</v>
      </c>
      <c r="C4441">
        <v>536565</v>
      </c>
      <c r="D4441" t="s">
        <v>568</v>
      </c>
      <c r="E4441" t="s">
        <v>6956</v>
      </c>
    </row>
    <row r="4442" spans="2:5">
      <c r="B4442" t="s">
        <v>6957</v>
      </c>
      <c r="C4442">
        <v>531846</v>
      </c>
      <c r="D4442" t="s">
        <v>568</v>
      </c>
      <c r="E4442" t="s">
        <v>551</v>
      </c>
    </row>
    <row r="4443" spans="2:5">
      <c r="B4443" t="s">
        <v>6958</v>
      </c>
      <c r="C4443">
        <v>531846</v>
      </c>
      <c r="D4443" t="s">
        <v>568</v>
      </c>
      <c r="E4443" t="s">
        <v>551</v>
      </c>
    </row>
    <row r="4444" spans="2:5">
      <c r="B4444" t="s">
        <v>6959</v>
      </c>
      <c r="C4444">
        <v>534755</v>
      </c>
      <c r="D4444" t="s">
        <v>6960</v>
      </c>
      <c r="E4444" t="s">
        <v>551</v>
      </c>
    </row>
    <row r="4445" spans="2:5">
      <c r="B4445" t="s">
        <v>6961</v>
      </c>
      <c r="C4445">
        <v>512101</v>
      </c>
      <c r="D4445" t="s">
        <v>568</v>
      </c>
      <c r="E4445" t="s">
        <v>606</v>
      </c>
    </row>
    <row r="4446" spans="2:5">
      <c r="B4446" t="s">
        <v>6962</v>
      </c>
      <c r="C4446">
        <v>531279</v>
      </c>
      <c r="D4446" t="s">
        <v>568</v>
      </c>
      <c r="E4446" t="s">
        <v>585</v>
      </c>
    </row>
    <row r="4447" spans="2:5">
      <c r="B4447" t="s">
        <v>6963</v>
      </c>
      <c r="C4447">
        <v>523387</v>
      </c>
      <c r="D4447" t="s">
        <v>568</v>
      </c>
      <c r="E4447" t="s">
        <v>682</v>
      </c>
    </row>
    <row r="4448" spans="2:5">
      <c r="B4448" t="s">
        <v>6964</v>
      </c>
      <c r="C4448">
        <v>505978</v>
      </c>
      <c r="D4448" t="s">
        <v>568</v>
      </c>
      <c r="E4448" t="s">
        <v>923</v>
      </c>
    </row>
    <row r="4449" spans="2:5">
      <c r="B4449" t="s">
        <v>6965</v>
      </c>
      <c r="C4449">
        <v>532356</v>
      </c>
      <c r="D4449" t="s">
        <v>6966</v>
      </c>
      <c r="E4449" t="s">
        <v>1267</v>
      </c>
    </row>
    <row r="4450" spans="2:5">
      <c r="B4450" t="s">
        <v>6967</v>
      </c>
      <c r="C4450">
        <v>538569</v>
      </c>
      <c r="D4450" t="s">
        <v>6968</v>
      </c>
      <c r="E4450" t="s">
        <v>934</v>
      </c>
    </row>
    <row r="4451" spans="2:5">
      <c r="B4451" t="s">
        <v>6969</v>
      </c>
      <c r="C4451">
        <v>502281</v>
      </c>
      <c r="D4451" t="s">
        <v>568</v>
      </c>
      <c r="E4451" t="s">
        <v>1096</v>
      </c>
    </row>
    <row r="4452" spans="2:5">
      <c r="B4452" t="s">
        <v>6970</v>
      </c>
      <c r="C4452">
        <v>533655</v>
      </c>
      <c r="D4452" t="s">
        <v>6971</v>
      </c>
      <c r="E4452" t="s">
        <v>611</v>
      </c>
    </row>
    <row r="4453" spans="2:5">
      <c r="B4453" t="s">
        <v>6972</v>
      </c>
      <c r="C4453">
        <v>538579</v>
      </c>
      <c r="D4453" t="s">
        <v>568</v>
      </c>
      <c r="E4453" t="s">
        <v>590</v>
      </c>
    </row>
    <row r="4454" spans="2:5">
      <c r="B4454" t="s">
        <v>6973</v>
      </c>
      <c r="C4454">
        <v>519303</v>
      </c>
      <c r="D4454" t="s">
        <v>568</v>
      </c>
      <c r="E4454" t="s">
        <v>817</v>
      </c>
    </row>
    <row r="4455" spans="2:5">
      <c r="B4455" t="s">
        <v>6974</v>
      </c>
      <c r="C4455">
        <v>538597</v>
      </c>
      <c r="D4455" t="s">
        <v>568</v>
      </c>
      <c r="E4455" t="s">
        <v>585</v>
      </c>
    </row>
    <row r="4456" spans="2:5">
      <c r="B4456" t="s">
        <v>6975</v>
      </c>
      <c r="C4456">
        <v>507747</v>
      </c>
      <c r="D4456" t="s">
        <v>6976</v>
      </c>
      <c r="E4456" t="s">
        <v>606</v>
      </c>
    </row>
    <row r="4457" spans="2:5">
      <c r="B4457" t="s">
        <v>6977</v>
      </c>
      <c r="C4457">
        <v>517506</v>
      </c>
      <c r="D4457" t="s">
        <v>6978</v>
      </c>
      <c r="E4457" t="s">
        <v>1614</v>
      </c>
    </row>
    <row r="4458" spans="2:5">
      <c r="B4458" t="s">
        <v>6979</v>
      </c>
      <c r="C4458">
        <v>514236</v>
      </c>
      <c r="D4458" t="s">
        <v>6980</v>
      </c>
      <c r="E4458" t="s">
        <v>934</v>
      </c>
    </row>
    <row r="4459" spans="2:5">
      <c r="B4459" t="s">
        <v>6981</v>
      </c>
      <c r="C4459">
        <v>540762</v>
      </c>
      <c r="D4459" t="s">
        <v>6982</v>
      </c>
      <c r="E4459" t="s">
        <v>923</v>
      </c>
    </row>
    <row r="4460" spans="2:5">
      <c r="B4460" t="s">
        <v>6983</v>
      </c>
      <c r="C4460">
        <v>540762</v>
      </c>
      <c r="D4460" t="s">
        <v>6984</v>
      </c>
      <c r="E4460" t="s">
        <v>923</v>
      </c>
    </row>
    <row r="4461" spans="2:5">
      <c r="B4461" t="s">
        <v>6985</v>
      </c>
      <c r="C4461">
        <v>524514</v>
      </c>
      <c r="D4461" t="s">
        <v>568</v>
      </c>
      <c r="E4461" t="s">
        <v>616</v>
      </c>
    </row>
    <row r="4462" spans="2:5">
      <c r="B4462" t="s">
        <v>6986</v>
      </c>
      <c r="C4462">
        <v>531088</v>
      </c>
      <c r="D4462" t="s">
        <v>568</v>
      </c>
      <c r="E4462" t="s">
        <v>585</v>
      </c>
    </row>
    <row r="4463" spans="2:5">
      <c r="B4463" t="s">
        <v>6987</v>
      </c>
      <c r="C4463">
        <v>505285</v>
      </c>
      <c r="D4463" t="s">
        <v>568</v>
      </c>
      <c r="E4463" t="s">
        <v>753</v>
      </c>
    </row>
    <row r="4464" spans="2:5">
      <c r="B4464" t="s">
        <v>6988</v>
      </c>
      <c r="C4464">
        <v>532948</v>
      </c>
      <c r="D4464" t="s">
        <v>6989</v>
      </c>
      <c r="E4464" t="s">
        <v>688</v>
      </c>
    </row>
    <row r="4465" spans="2:5">
      <c r="B4465" t="s">
        <v>6990</v>
      </c>
      <c r="C4465">
        <v>504273</v>
      </c>
      <c r="D4465" t="s">
        <v>568</v>
      </c>
      <c r="E4465" t="s">
        <v>866</v>
      </c>
    </row>
    <row r="4466" spans="2:5">
      <c r="B4466" t="s">
        <v>6991</v>
      </c>
      <c r="C4466">
        <v>531411</v>
      </c>
      <c r="D4466" t="s">
        <v>568</v>
      </c>
      <c r="E4466" t="s">
        <v>583</v>
      </c>
    </row>
    <row r="4467" spans="2:5">
      <c r="B4467" t="s">
        <v>6992</v>
      </c>
      <c r="C4467">
        <v>506808</v>
      </c>
      <c r="D4467" t="s">
        <v>568</v>
      </c>
      <c r="E4467" t="s">
        <v>616</v>
      </c>
    </row>
    <row r="4468" spans="2:5">
      <c r="B4468" t="s">
        <v>6993</v>
      </c>
      <c r="C4468">
        <v>532515</v>
      </c>
      <c r="D4468" t="s">
        <v>6994</v>
      </c>
      <c r="E4468" t="s">
        <v>1307</v>
      </c>
    </row>
    <row r="4469" spans="2:5">
      <c r="B4469" t="s">
        <v>6995</v>
      </c>
      <c r="C4469">
        <v>540083</v>
      </c>
      <c r="D4469" t="s">
        <v>6996</v>
      </c>
      <c r="E4469" t="s">
        <v>1307</v>
      </c>
    </row>
    <row r="4470" spans="2:5">
      <c r="B4470" t="s">
        <v>6997</v>
      </c>
      <c r="C4470">
        <v>532800</v>
      </c>
      <c r="D4470" t="s">
        <v>6998</v>
      </c>
      <c r="E4470" t="s">
        <v>1307</v>
      </c>
    </row>
    <row r="4471" spans="2:5">
      <c r="B4471" t="s">
        <v>6999</v>
      </c>
      <c r="C4471">
        <v>532513</v>
      </c>
      <c r="D4471" t="s">
        <v>7000</v>
      </c>
      <c r="E4471" t="s">
        <v>665</v>
      </c>
    </row>
    <row r="4472" spans="2:5">
      <c r="B4472" t="s">
        <v>7001</v>
      </c>
      <c r="C4472">
        <v>532343</v>
      </c>
      <c r="D4472" t="s">
        <v>7002</v>
      </c>
      <c r="E4472" t="s">
        <v>1226</v>
      </c>
    </row>
    <row r="4473" spans="2:5">
      <c r="B4473" t="s">
        <v>7003</v>
      </c>
      <c r="C4473">
        <v>509243</v>
      </c>
      <c r="D4473" t="s">
        <v>7004</v>
      </c>
      <c r="E4473" t="s">
        <v>1048</v>
      </c>
    </row>
    <row r="4474" spans="2:5">
      <c r="B4474" t="s">
        <v>7005</v>
      </c>
      <c r="C4474">
        <v>512117</v>
      </c>
      <c r="D4474" t="s">
        <v>568</v>
      </c>
      <c r="E4474" t="s">
        <v>989</v>
      </c>
    </row>
    <row r="4475" spans="2:5">
      <c r="B4475" t="s">
        <v>7006</v>
      </c>
      <c r="C4475">
        <v>531917</v>
      </c>
      <c r="D4475" t="s">
        <v>568</v>
      </c>
      <c r="E4475" t="s">
        <v>661</v>
      </c>
    </row>
    <row r="4476" spans="2:5">
      <c r="B4476" t="s">
        <v>7007</v>
      </c>
      <c r="C4476">
        <v>532384</v>
      </c>
      <c r="D4476" t="s">
        <v>568</v>
      </c>
      <c r="E4476" t="s">
        <v>606</v>
      </c>
    </row>
    <row r="4477" spans="2:5">
      <c r="B4477" t="s">
        <v>7008</v>
      </c>
      <c r="C4477">
        <v>539468</v>
      </c>
      <c r="D4477" t="s">
        <v>568</v>
      </c>
      <c r="E4477" t="s">
        <v>585</v>
      </c>
    </row>
    <row r="4478" spans="2:5">
      <c r="B4478" t="s">
        <v>7009</v>
      </c>
      <c r="C4478">
        <v>512307</v>
      </c>
      <c r="D4478" t="s">
        <v>568</v>
      </c>
      <c r="E4478" t="s">
        <v>583</v>
      </c>
    </row>
    <row r="4479" spans="2:5">
      <c r="B4479" t="s">
        <v>7010</v>
      </c>
      <c r="C4479">
        <v>526945</v>
      </c>
      <c r="D4479" t="s">
        <v>568</v>
      </c>
      <c r="E4479" t="s">
        <v>975</v>
      </c>
    </row>
    <row r="4480" spans="2:5">
      <c r="B4480" t="s">
        <v>7011</v>
      </c>
      <c r="C4480">
        <v>541338</v>
      </c>
      <c r="D4480" t="s">
        <v>568</v>
      </c>
      <c r="E4480" t="s">
        <v>682</v>
      </c>
    </row>
    <row r="4481" spans="2:5">
      <c r="B4481" t="s">
        <v>7012</v>
      </c>
      <c r="C4481">
        <v>500464</v>
      </c>
      <c r="D4481" t="s">
        <v>7013</v>
      </c>
      <c r="E4481" t="s">
        <v>923</v>
      </c>
    </row>
    <row r="4482" spans="2:5">
      <c r="B4482" t="s">
        <v>7014</v>
      </c>
      <c r="C4482">
        <v>532505</v>
      </c>
      <c r="D4482" t="s">
        <v>7015</v>
      </c>
      <c r="E4482" t="s">
        <v>886</v>
      </c>
    </row>
    <row r="4483" spans="2:5">
      <c r="B4483" t="s">
        <v>7016</v>
      </c>
      <c r="C4483">
        <v>530131</v>
      </c>
      <c r="D4483" t="s">
        <v>568</v>
      </c>
      <c r="E4483" t="s">
        <v>581</v>
      </c>
    </row>
    <row r="4484" spans="2:5">
      <c r="B4484" t="s">
        <v>7017</v>
      </c>
      <c r="C4484">
        <v>539518</v>
      </c>
      <c r="D4484" t="s">
        <v>568</v>
      </c>
      <c r="E4484" t="s">
        <v>602</v>
      </c>
    </row>
    <row r="4485" spans="2:5">
      <c r="B4485" t="s">
        <v>7018</v>
      </c>
      <c r="C4485">
        <v>500148</v>
      </c>
      <c r="D4485" t="s">
        <v>7019</v>
      </c>
      <c r="E4485" t="s">
        <v>763</v>
      </c>
    </row>
    <row r="4486" spans="2:5">
      <c r="B4486" t="s">
        <v>7020</v>
      </c>
      <c r="C4486">
        <v>539141</v>
      </c>
      <c r="D4486" t="s">
        <v>7021</v>
      </c>
      <c r="E4486" t="s">
        <v>1307</v>
      </c>
    </row>
    <row r="4487" spans="2:5">
      <c r="B4487" t="s">
        <v>7022</v>
      </c>
      <c r="C4487">
        <v>539141</v>
      </c>
      <c r="D4487" t="s">
        <v>7021</v>
      </c>
      <c r="E4487" t="s">
        <v>1307</v>
      </c>
    </row>
    <row r="4488" spans="2:5">
      <c r="B4488" t="s">
        <v>7023</v>
      </c>
      <c r="C4488">
        <v>511742</v>
      </c>
      <c r="D4488" t="s">
        <v>568</v>
      </c>
      <c r="E4488" t="s">
        <v>585</v>
      </c>
    </row>
    <row r="4489" spans="2:5">
      <c r="B4489" t="s">
        <v>7024</v>
      </c>
      <c r="C4489">
        <v>533644</v>
      </c>
      <c r="D4489" t="s">
        <v>7025</v>
      </c>
      <c r="E4489" t="s">
        <v>611</v>
      </c>
    </row>
    <row r="4490" spans="2:5">
      <c r="B4490" t="s">
        <v>7026</v>
      </c>
      <c r="C4490">
        <v>539874</v>
      </c>
      <c r="D4490" t="s">
        <v>7027</v>
      </c>
      <c r="E4490" t="s">
        <v>585</v>
      </c>
    </row>
    <row r="4491" spans="2:5">
      <c r="B4491" t="s">
        <v>7028</v>
      </c>
      <c r="C4491" t="s">
        <v>568</v>
      </c>
      <c r="D4491" t="s">
        <v>7029</v>
      </c>
      <c r="E4491" t="s">
        <v>579</v>
      </c>
    </row>
    <row r="4492" spans="2:5">
      <c r="B4492" t="s">
        <v>7030</v>
      </c>
      <c r="C4492">
        <v>538706</v>
      </c>
      <c r="D4492" t="s">
        <v>568</v>
      </c>
      <c r="E4492" t="s">
        <v>866</v>
      </c>
    </row>
    <row r="4493" spans="2:5">
      <c r="B4493" t="s">
        <v>7031</v>
      </c>
      <c r="C4493">
        <v>538706</v>
      </c>
      <c r="D4493" t="s">
        <v>568</v>
      </c>
      <c r="E4493" t="s">
        <v>866</v>
      </c>
    </row>
    <row r="4494" spans="2:5">
      <c r="B4494" t="s">
        <v>7032</v>
      </c>
      <c r="C4494">
        <v>506685</v>
      </c>
      <c r="D4494" t="s">
        <v>568</v>
      </c>
      <c r="E4494" t="s">
        <v>728</v>
      </c>
    </row>
    <row r="4495" spans="2:5">
      <c r="B4495" t="s">
        <v>7033</v>
      </c>
      <c r="C4495">
        <v>532538</v>
      </c>
      <c r="D4495" t="s">
        <v>7034</v>
      </c>
      <c r="E4495" t="s">
        <v>581</v>
      </c>
    </row>
    <row r="4496" spans="2:5">
      <c r="B4496" t="s">
        <v>7035</v>
      </c>
      <c r="C4496">
        <v>500231</v>
      </c>
      <c r="D4496" t="s">
        <v>7036</v>
      </c>
      <c r="E4496" t="s">
        <v>628</v>
      </c>
    </row>
    <row r="4497" spans="2:5">
      <c r="B4497" t="s">
        <v>7037</v>
      </c>
      <c r="C4497">
        <v>539798</v>
      </c>
      <c r="D4497" t="s">
        <v>568</v>
      </c>
      <c r="E4497" t="s">
        <v>891</v>
      </c>
    </row>
    <row r="4498" spans="2:5">
      <c r="B4498" t="s">
        <v>7038</v>
      </c>
      <c r="C4498">
        <v>504605</v>
      </c>
      <c r="D4498" t="s">
        <v>568</v>
      </c>
      <c r="E4498" t="s">
        <v>891</v>
      </c>
    </row>
    <row r="4499" spans="2:5">
      <c r="B4499" t="s">
        <v>7039</v>
      </c>
      <c r="C4499">
        <v>506690</v>
      </c>
      <c r="D4499" t="s">
        <v>7040</v>
      </c>
      <c r="E4499" t="s">
        <v>606</v>
      </c>
    </row>
    <row r="4500" spans="2:5">
      <c r="B4500" t="s">
        <v>7041</v>
      </c>
      <c r="C4500">
        <v>541503</v>
      </c>
      <c r="D4500" t="s">
        <v>568</v>
      </c>
      <c r="E4500" t="s">
        <v>2561</v>
      </c>
    </row>
    <row r="4501" spans="2:5">
      <c r="B4501" t="s">
        <v>7042</v>
      </c>
      <c r="C4501" t="s">
        <v>568</v>
      </c>
      <c r="D4501" t="s">
        <v>7043</v>
      </c>
      <c r="E4501" t="s">
        <v>579</v>
      </c>
    </row>
    <row r="4502" spans="2:5">
      <c r="B4502" t="s">
        <v>7044</v>
      </c>
      <c r="C4502">
        <v>503671</v>
      </c>
      <c r="D4502" t="s">
        <v>568</v>
      </c>
      <c r="E4502" t="s">
        <v>551</v>
      </c>
    </row>
    <row r="4503" spans="2:5">
      <c r="B4503" t="s">
        <v>7045</v>
      </c>
      <c r="C4503">
        <v>512595</v>
      </c>
      <c r="D4503" t="s">
        <v>7046</v>
      </c>
      <c r="E4503" t="s">
        <v>1124</v>
      </c>
    </row>
    <row r="4504" spans="2:5">
      <c r="B4504" t="s">
        <v>7047</v>
      </c>
      <c r="C4504">
        <v>532477</v>
      </c>
      <c r="D4504" t="s">
        <v>7048</v>
      </c>
      <c r="E4504" t="s">
        <v>886</v>
      </c>
    </row>
    <row r="4505" spans="2:5">
      <c r="B4505" t="s">
        <v>7049</v>
      </c>
      <c r="C4505">
        <v>526799</v>
      </c>
      <c r="D4505" t="s">
        <v>568</v>
      </c>
      <c r="E4505" t="s">
        <v>763</v>
      </c>
    </row>
    <row r="4506" spans="2:5">
      <c r="B4506" t="s">
        <v>7050</v>
      </c>
      <c r="C4506">
        <v>500429</v>
      </c>
      <c r="D4506" t="s">
        <v>7051</v>
      </c>
      <c r="E4506" t="s">
        <v>590</v>
      </c>
    </row>
    <row r="4507" spans="2:5">
      <c r="B4507" t="s">
        <v>7052</v>
      </c>
      <c r="C4507">
        <v>526957</v>
      </c>
      <c r="D4507" t="s">
        <v>568</v>
      </c>
      <c r="E4507" t="s">
        <v>1063</v>
      </c>
    </row>
    <row r="4508" spans="2:5">
      <c r="B4508" t="s">
        <v>7053</v>
      </c>
      <c r="C4508">
        <v>532646</v>
      </c>
      <c r="D4508" t="s">
        <v>7054</v>
      </c>
      <c r="E4508" t="s">
        <v>1063</v>
      </c>
    </row>
    <row r="4509" spans="2:5">
      <c r="B4509" t="s">
        <v>7055</v>
      </c>
      <c r="C4509">
        <v>530997</v>
      </c>
      <c r="D4509" t="s">
        <v>568</v>
      </c>
      <c r="E4509" t="s">
        <v>766</v>
      </c>
    </row>
    <row r="4510" spans="2:5">
      <c r="B4510" t="s">
        <v>7056</v>
      </c>
      <c r="C4510">
        <v>521226</v>
      </c>
      <c r="D4510" t="s">
        <v>568</v>
      </c>
      <c r="E4510" t="s">
        <v>583</v>
      </c>
    </row>
    <row r="4511" spans="2:5">
      <c r="B4511" t="s">
        <v>7057</v>
      </c>
      <c r="C4511">
        <v>526113</v>
      </c>
      <c r="D4511" t="s">
        <v>568</v>
      </c>
      <c r="E4511" t="s">
        <v>628</v>
      </c>
    </row>
    <row r="4512" spans="2:5">
      <c r="B4512" t="s">
        <v>7058</v>
      </c>
      <c r="C4512">
        <v>537582</v>
      </c>
      <c r="D4512" t="s">
        <v>568</v>
      </c>
      <c r="E4512" t="s">
        <v>654</v>
      </c>
    </row>
    <row r="4513" spans="2:5">
      <c r="B4513" t="s">
        <v>7059</v>
      </c>
      <c r="C4513">
        <v>538610</v>
      </c>
      <c r="D4513" t="s">
        <v>568</v>
      </c>
      <c r="E4513" t="s">
        <v>891</v>
      </c>
    </row>
    <row r="4514" spans="2:5">
      <c r="B4514" t="s">
        <v>7060</v>
      </c>
      <c r="C4514">
        <v>532035</v>
      </c>
      <c r="D4514" t="s">
        <v>568</v>
      </c>
      <c r="E4514" t="s">
        <v>585</v>
      </c>
    </row>
    <row r="4515" spans="2:5">
      <c r="B4515" t="s">
        <v>7061</v>
      </c>
      <c r="C4515">
        <v>531831</v>
      </c>
      <c r="D4515" t="s">
        <v>568</v>
      </c>
      <c r="E4515" t="s">
        <v>626</v>
      </c>
    </row>
    <row r="4516" spans="2:5">
      <c r="B4516" t="s">
        <v>7062</v>
      </c>
      <c r="C4516">
        <v>531867</v>
      </c>
      <c r="D4516" t="s">
        <v>568</v>
      </c>
      <c r="E4516" t="s">
        <v>590</v>
      </c>
    </row>
    <row r="4517" spans="2:5">
      <c r="B4517" t="s">
        <v>7063</v>
      </c>
      <c r="C4517">
        <v>507878</v>
      </c>
      <c r="D4517" t="s">
        <v>7064</v>
      </c>
      <c r="E4517" t="s">
        <v>654</v>
      </c>
    </row>
    <row r="4518" spans="2:5">
      <c r="B4518" t="s">
        <v>7065</v>
      </c>
      <c r="C4518">
        <v>533171</v>
      </c>
      <c r="D4518" t="s">
        <v>7066</v>
      </c>
      <c r="E4518" t="s">
        <v>886</v>
      </c>
    </row>
    <row r="4519" spans="2:5">
      <c r="B4519" t="s">
        <v>7067</v>
      </c>
      <c r="C4519">
        <v>532478</v>
      </c>
      <c r="D4519" t="s">
        <v>7068</v>
      </c>
      <c r="E4519" t="s">
        <v>1200</v>
      </c>
    </row>
    <row r="4520" spans="2:5">
      <c r="B4520" t="s">
        <v>7069</v>
      </c>
      <c r="C4520">
        <v>531091</v>
      </c>
      <c r="D4520" t="s">
        <v>568</v>
      </c>
      <c r="E4520" t="s">
        <v>585</v>
      </c>
    </row>
    <row r="4521" spans="2:5">
      <c r="B4521" t="s">
        <v>7070</v>
      </c>
      <c r="C4521">
        <v>522014</v>
      </c>
      <c r="D4521" t="s">
        <v>568</v>
      </c>
      <c r="E4521" t="s">
        <v>753</v>
      </c>
    </row>
    <row r="4522" spans="2:5">
      <c r="B4522" t="s">
        <v>7071</v>
      </c>
      <c r="C4522">
        <v>502893</v>
      </c>
      <c r="D4522" t="s">
        <v>568</v>
      </c>
      <c r="E4522" t="s">
        <v>574</v>
      </c>
    </row>
    <row r="4523" spans="2:5">
      <c r="B4523" t="s">
        <v>7072</v>
      </c>
      <c r="C4523">
        <v>507808</v>
      </c>
      <c r="D4523" t="s">
        <v>568</v>
      </c>
      <c r="E4523" t="s">
        <v>585</v>
      </c>
    </row>
    <row r="4524" spans="2:5">
      <c r="B4524" t="s">
        <v>7073</v>
      </c>
      <c r="C4524" t="s">
        <v>568</v>
      </c>
      <c r="D4524" t="s">
        <v>7074</v>
      </c>
      <c r="E4524" t="s">
        <v>579</v>
      </c>
    </row>
    <row r="4525" spans="2:5">
      <c r="B4525" t="s">
        <v>7075</v>
      </c>
      <c r="C4525">
        <v>532432</v>
      </c>
      <c r="D4525" t="s">
        <v>7076</v>
      </c>
      <c r="E4525" t="s">
        <v>1200</v>
      </c>
    </row>
    <row r="4526" spans="2:5">
      <c r="B4526" t="s">
        <v>7077</v>
      </c>
      <c r="C4526">
        <v>521188</v>
      </c>
      <c r="D4526" t="s">
        <v>568</v>
      </c>
      <c r="E4526" t="s">
        <v>583</v>
      </c>
    </row>
    <row r="4527" spans="2:5">
      <c r="B4527" t="s">
        <v>7078</v>
      </c>
      <c r="C4527">
        <v>522091</v>
      </c>
      <c r="D4527" t="s">
        <v>568</v>
      </c>
      <c r="E4527" t="s">
        <v>611</v>
      </c>
    </row>
    <row r="4528" spans="2:5">
      <c r="B4528" t="s">
        <v>7079</v>
      </c>
      <c r="C4528">
        <v>532746</v>
      </c>
      <c r="D4528" t="s">
        <v>7080</v>
      </c>
      <c r="E4528" t="s">
        <v>966</v>
      </c>
    </row>
    <row r="4529" spans="2:5">
      <c r="B4529" t="s">
        <v>7081</v>
      </c>
      <c r="C4529" t="s">
        <v>568</v>
      </c>
      <c r="D4529" t="s">
        <v>7082</v>
      </c>
      <c r="E4529" t="s">
        <v>579</v>
      </c>
    </row>
    <row r="4530" spans="2:5">
      <c r="B4530" t="s">
        <v>7083</v>
      </c>
      <c r="C4530" t="s">
        <v>568</v>
      </c>
      <c r="D4530" t="s">
        <v>7082</v>
      </c>
      <c r="E4530" t="s">
        <v>579</v>
      </c>
    </row>
    <row r="4531" spans="2:5">
      <c r="B4531" t="s">
        <v>7084</v>
      </c>
      <c r="C4531">
        <v>532378</v>
      </c>
      <c r="D4531" t="s">
        <v>568</v>
      </c>
      <c r="E4531" t="s">
        <v>571</v>
      </c>
    </row>
    <row r="4532" spans="2:5">
      <c r="B4532" t="s">
        <v>7085</v>
      </c>
      <c r="C4532">
        <v>539314</v>
      </c>
      <c r="D4532" t="s">
        <v>568</v>
      </c>
      <c r="E4532" t="s">
        <v>923</v>
      </c>
    </row>
    <row r="4533" spans="2:5">
      <c r="B4533" t="s">
        <v>7086</v>
      </c>
      <c r="C4533">
        <v>504212</v>
      </c>
      <c r="D4533" t="s">
        <v>7087</v>
      </c>
      <c r="E4533" t="s">
        <v>866</v>
      </c>
    </row>
    <row r="4534" spans="2:5">
      <c r="B4534" t="s">
        <v>7088</v>
      </c>
      <c r="C4534">
        <v>531963</v>
      </c>
      <c r="D4534" t="s">
        <v>568</v>
      </c>
      <c r="E4534" t="s">
        <v>989</v>
      </c>
    </row>
    <row r="4535" spans="2:5">
      <c r="B4535" t="s">
        <v>7089</v>
      </c>
      <c r="C4535">
        <v>523519</v>
      </c>
      <c r="D4535" t="s">
        <v>568</v>
      </c>
      <c r="E4535" t="s">
        <v>590</v>
      </c>
    </row>
    <row r="4536" spans="2:5">
      <c r="B4536" t="s">
        <v>7090</v>
      </c>
      <c r="C4536">
        <v>504673</v>
      </c>
      <c r="D4536" t="s">
        <v>568</v>
      </c>
      <c r="E4536" t="s">
        <v>873</v>
      </c>
    </row>
    <row r="4537" spans="2:5">
      <c r="B4537" t="s">
        <v>7091</v>
      </c>
      <c r="C4537">
        <v>524408</v>
      </c>
      <c r="D4537" t="s">
        <v>568</v>
      </c>
      <c r="E4537" t="s">
        <v>616</v>
      </c>
    </row>
    <row r="4538" spans="2:5">
      <c r="B4538" t="s">
        <v>7092</v>
      </c>
      <c r="C4538">
        <v>514144</v>
      </c>
      <c r="D4538" t="s">
        <v>568</v>
      </c>
      <c r="E4538" t="s">
        <v>583</v>
      </c>
    </row>
    <row r="4539" spans="2:5">
      <c r="B4539" t="s">
        <v>7093</v>
      </c>
      <c r="C4539">
        <v>512408</v>
      </c>
      <c r="D4539" t="s">
        <v>568</v>
      </c>
      <c r="E4539" t="s">
        <v>583</v>
      </c>
    </row>
    <row r="4540" spans="2:5">
      <c r="B4540" t="s">
        <v>7094</v>
      </c>
      <c r="C4540">
        <v>531762</v>
      </c>
      <c r="D4540" t="s">
        <v>568</v>
      </c>
      <c r="E4540" t="s">
        <v>606</v>
      </c>
    </row>
    <row r="4541" spans="2:5">
      <c r="B4541" t="s">
        <v>7095</v>
      </c>
      <c r="C4541">
        <v>511764</v>
      </c>
      <c r="D4541" t="s">
        <v>568</v>
      </c>
      <c r="E4541" t="s">
        <v>585</v>
      </c>
    </row>
    <row r="4542" spans="2:5">
      <c r="B4542" t="s">
        <v>7096</v>
      </c>
      <c r="C4542">
        <v>512070</v>
      </c>
      <c r="D4542" t="s">
        <v>7097</v>
      </c>
      <c r="E4542" t="s">
        <v>712</v>
      </c>
    </row>
    <row r="4543" spans="2:5">
      <c r="B4543" t="s">
        <v>7098</v>
      </c>
      <c r="C4543">
        <v>531390</v>
      </c>
      <c r="D4543" t="s">
        <v>568</v>
      </c>
      <c r="E4543" t="s">
        <v>585</v>
      </c>
    </row>
    <row r="4544" spans="2:5">
      <c r="B4544" t="s">
        <v>7099</v>
      </c>
      <c r="C4544" t="s">
        <v>568</v>
      </c>
      <c r="D4544" t="s">
        <v>7100</v>
      </c>
      <c r="E4544" t="s">
        <v>579</v>
      </c>
    </row>
    <row r="4545" spans="2:5">
      <c r="B4545" t="s">
        <v>7101</v>
      </c>
      <c r="C4545">
        <v>526987</v>
      </c>
      <c r="D4545" t="s">
        <v>7102</v>
      </c>
      <c r="E4545" t="s">
        <v>590</v>
      </c>
    </row>
    <row r="4546" spans="2:5">
      <c r="B4546" t="s">
        <v>7103</v>
      </c>
      <c r="C4546">
        <v>532402</v>
      </c>
      <c r="D4546" t="s">
        <v>568</v>
      </c>
      <c r="E4546" t="s">
        <v>661</v>
      </c>
    </row>
    <row r="4547" spans="2:5">
      <c r="B4547" t="s">
        <v>7104</v>
      </c>
      <c r="C4547">
        <v>532398</v>
      </c>
      <c r="D4547" t="s">
        <v>7105</v>
      </c>
      <c r="E4547" t="s">
        <v>661</v>
      </c>
    </row>
    <row r="4548" spans="2:5">
      <c r="B4548" t="s">
        <v>7106</v>
      </c>
      <c r="C4548">
        <v>517146</v>
      </c>
      <c r="D4548" t="s">
        <v>7107</v>
      </c>
      <c r="E4548" t="s">
        <v>891</v>
      </c>
    </row>
    <row r="4549" spans="2:5">
      <c r="B4549" t="s">
        <v>7108</v>
      </c>
      <c r="C4549">
        <v>511507</v>
      </c>
      <c r="D4549" t="s">
        <v>568</v>
      </c>
      <c r="E4549" t="s">
        <v>585</v>
      </c>
    </row>
    <row r="4550" spans="2:5">
      <c r="B4550" t="s">
        <v>7109</v>
      </c>
      <c r="C4550" t="s">
        <v>568</v>
      </c>
      <c r="D4550" t="s">
        <v>7110</v>
      </c>
      <c r="E4550" t="s">
        <v>579</v>
      </c>
    </row>
    <row r="4551" spans="2:5">
      <c r="B4551" t="s">
        <v>7111</v>
      </c>
      <c r="C4551">
        <v>511736</v>
      </c>
      <c r="D4551" t="s">
        <v>568</v>
      </c>
      <c r="E4551" t="s">
        <v>590</v>
      </c>
    </row>
    <row r="4552" spans="2:5">
      <c r="B4552" t="s">
        <v>7112</v>
      </c>
      <c r="C4552">
        <v>532765</v>
      </c>
      <c r="D4552" t="s">
        <v>7113</v>
      </c>
      <c r="E4552" t="s">
        <v>766</v>
      </c>
    </row>
    <row r="4553" spans="2:5">
      <c r="B4553" t="s">
        <v>7114</v>
      </c>
      <c r="C4553">
        <v>590101</v>
      </c>
      <c r="D4553" t="s">
        <v>7115</v>
      </c>
      <c r="E4553" t="s">
        <v>551</v>
      </c>
    </row>
    <row r="4554" spans="2:5">
      <c r="B4554" t="s">
        <v>7116</v>
      </c>
      <c r="C4554">
        <v>500426</v>
      </c>
      <c r="D4554" t="s">
        <v>568</v>
      </c>
      <c r="E4554" t="s">
        <v>654</v>
      </c>
    </row>
    <row r="4555" spans="2:5">
      <c r="B4555" t="s">
        <v>7117</v>
      </c>
      <c r="C4555">
        <v>513216</v>
      </c>
      <c r="D4555" t="s">
        <v>7118</v>
      </c>
      <c r="E4555" t="s">
        <v>600</v>
      </c>
    </row>
    <row r="4556" spans="2:5">
      <c r="B4556" t="s">
        <v>7119</v>
      </c>
      <c r="C4556">
        <v>532729</v>
      </c>
      <c r="D4556" t="s">
        <v>7120</v>
      </c>
      <c r="E4556" t="s">
        <v>1267</v>
      </c>
    </row>
    <row r="4557" spans="2:5">
      <c r="B4557" t="s">
        <v>7121</v>
      </c>
      <c r="C4557">
        <v>500254</v>
      </c>
      <c r="D4557" t="s">
        <v>7122</v>
      </c>
      <c r="E4557" t="s">
        <v>600</v>
      </c>
    </row>
    <row r="4558" spans="2:5">
      <c r="B4558" t="s">
        <v>7123</v>
      </c>
      <c r="C4558">
        <v>511110</v>
      </c>
      <c r="D4558" t="s">
        <v>568</v>
      </c>
      <c r="E4558" t="s">
        <v>551</v>
      </c>
    </row>
    <row r="4559" spans="2:5">
      <c r="B4559" t="s">
        <v>7124</v>
      </c>
      <c r="C4559">
        <v>539123</v>
      </c>
      <c r="D4559" t="s">
        <v>568</v>
      </c>
      <c r="E4559" t="s">
        <v>588</v>
      </c>
    </row>
    <row r="4560" spans="2:5">
      <c r="B4560" t="s">
        <v>7125</v>
      </c>
      <c r="C4560">
        <v>542654</v>
      </c>
      <c r="D4560" t="s">
        <v>7126</v>
      </c>
      <c r="E4560" t="s">
        <v>569</v>
      </c>
    </row>
    <row r="4561" spans="2:5">
      <c r="B4561" t="s">
        <v>7127</v>
      </c>
      <c r="C4561">
        <v>523888</v>
      </c>
      <c r="D4561" t="s">
        <v>568</v>
      </c>
      <c r="E4561" t="s">
        <v>1048</v>
      </c>
    </row>
    <row r="4562" spans="2:5">
      <c r="B4562" t="s">
        <v>7128</v>
      </c>
      <c r="C4562">
        <v>531266</v>
      </c>
      <c r="D4562" t="s">
        <v>7129</v>
      </c>
      <c r="E4562" t="s">
        <v>646</v>
      </c>
    </row>
    <row r="4563" spans="2:5">
      <c r="B4563" t="s">
        <v>7130</v>
      </c>
      <c r="C4563">
        <v>532867</v>
      </c>
      <c r="D4563" t="s">
        <v>7131</v>
      </c>
      <c r="E4563" t="s">
        <v>737</v>
      </c>
    </row>
    <row r="4564" spans="2:5">
      <c r="B4564" t="s">
        <v>7132</v>
      </c>
      <c r="C4564">
        <v>533269</v>
      </c>
      <c r="D4564" t="s">
        <v>7133</v>
      </c>
      <c r="E4564" t="s">
        <v>593</v>
      </c>
    </row>
    <row r="4565" spans="2:5">
      <c r="B4565" t="s">
        <v>7134</v>
      </c>
      <c r="C4565">
        <v>532320</v>
      </c>
      <c r="D4565" t="s">
        <v>568</v>
      </c>
      <c r="E4565" t="s">
        <v>585</v>
      </c>
    </row>
    <row r="4566" spans="2:5">
      <c r="B4566" t="s">
        <v>7135</v>
      </c>
      <c r="C4566">
        <v>519152</v>
      </c>
      <c r="D4566" t="s">
        <v>568</v>
      </c>
      <c r="E4566" t="s">
        <v>590</v>
      </c>
    </row>
    <row r="4567" spans="2:5">
      <c r="B4567" t="s">
        <v>7136</v>
      </c>
      <c r="C4567">
        <v>519156</v>
      </c>
      <c r="D4567" t="s">
        <v>7137</v>
      </c>
      <c r="E4567" t="s">
        <v>628</v>
      </c>
    </row>
    <row r="4568" spans="2:5">
      <c r="B4568" t="s">
        <v>7138</v>
      </c>
      <c r="C4568" t="s">
        <v>568</v>
      </c>
      <c r="D4568" t="s">
        <v>7139</v>
      </c>
      <c r="E4568" t="s">
        <v>579</v>
      </c>
    </row>
    <row r="4569" spans="2:5">
      <c r="B4569" t="s">
        <v>7140</v>
      </c>
      <c r="C4569">
        <v>531676</v>
      </c>
      <c r="D4569" t="s">
        <v>568</v>
      </c>
      <c r="E4569" t="s">
        <v>628</v>
      </c>
    </row>
    <row r="4570" spans="2:5">
      <c r="B4570" t="s">
        <v>7141</v>
      </c>
      <c r="C4570">
        <v>532156</v>
      </c>
      <c r="D4570" t="s">
        <v>7142</v>
      </c>
      <c r="E4570" t="s">
        <v>682</v>
      </c>
    </row>
    <row r="4571" spans="2:5">
      <c r="B4571" t="s">
        <v>7143</v>
      </c>
      <c r="C4571" t="s">
        <v>568</v>
      </c>
      <c r="D4571" t="s">
        <v>7144</v>
      </c>
      <c r="E4571" t="s">
        <v>579</v>
      </c>
    </row>
    <row r="4572" spans="2:5">
      <c r="B4572" t="s">
        <v>7145</v>
      </c>
      <c r="C4572">
        <v>511431</v>
      </c>
      <c r="D4572" t="s">
        <v>7146</v>
      </c>
      <c r="E4572" t="s">
        <v>569</v>
      </c>
    </row>
    <row r="4573" spans="2:5">
      <c r="B4573" t="s">
        <v>7147</v>
      </c>
      <c r="C4573">
        <v>539402</v>
      </c>
      <c r="D4573" t="s">
        <v>568</v>
      </c>
      <c r="E4573" t="s">
        <v>766</v>
      </c>
    </row>
    <row r="4574" spans="2:5">
      <c r="B4574" t="s">
        <v>7148</v>
      </c>
      <c r="C4574">
        <v>526775</v>
      </c>
      <c r="D4574" t="s">
        <v>568</v>
      </c>
      <c r="E4574" t="s">
        <v>714</v>
      </c>
    </row>
    <row r="4575" spans="2:5">
      <c r="B4575" t="s">
        <v>7149</v>
      </c>
      <c r="C4575">
        <v>540145</v>
      </c>
      <c r="D4575" t="s">
        <v>568</v>
      </c>
      <c r="E4575" t="s">
        <v>606</v>
      </c>
    </row>
    <row r="4576" spans="2:5">
      <c r="B4576" t="s">
        <v>7150</v>
      </c>
      <c r="C4576">
        <v>530403</v>
      </c>
      <c r="D4576" t="s">
        <v>568</v>
      </c>
      <c r="E4576" t="s">
        <v>763</v>
      </c>
    </row>
    <row r="4577" spans="2:5">
      <c r="B4577" t="s">
        <v>7151</v>
      </c>
      <c r="C4577">
        <v>513397</v>
      </c>
      <c r="D4577" t="s">
        <v>568</v>
      </c>
      <c r="E4577" t="s">
        <v>891</v>
      </c>
    </row>
    <row r="4578" spans="2:5">
      <c r="B4578" t="s">
        <v>7152</v>
      </c>
      <c r="C4578">
        <v>539543</v>
      </c>
      <c r="D4578" t="s">
        <v>568</v>
      </c>
      <c r="E4578" t="s">
        <v>588</v>
      </c>
    </row>
    <row r="4579" spans="2:5">
      <c r="B4579" t="s">
        <v>7153</v>
      </c>
      <c r="C4579">
        <v>530459</v>
      </c>
      <c r="D4579" t="s">
        <v>568</v>
      </c>
      <c r="E4579" t="s">
        <v>583</v>
      </c>
    </row>
    <row r="4580" spans="2:5">
      <c r="B4580" t="s">
        <v>7154</v>
      </c>
      <c r="C4580">
        <v>512175</v>
      </c>
      <c r="D4580" t="s">
        <v>568</v>
      </c>
      <c r="E4580" t="s">
        <v>554</v>
      </c>
    </row>
    <row r="4581" spans="2:5">
      <c r="B4581" t="s">
        <v>7155</v>
      </c>
      <c r="C4581">
        <v>530369</v>
      </c>
      <c r="D4581" t="s">
        <v>568</v>
      </c>
      <c r="E4581" t="s">
        <v>1048</v>
      </c>
    </row>
    <row r="4582" spans="2:5">
      <c r="B4582" t="s">
        <v>7156</v>
      </c>
      <c r="C4582">
        <v>532090</v>
      </c>
      <c r="D4582" t="s">
        <v>568</v>
      </c>
      <c r="E4582" t="s">
        <v>583</v>
      </c>
    </row>
    <row r="4583" spans="2:5">
      <c r="B4583" t="s">
        <v>7157</v>
      </c>
      <c r="C4583">
        <v>538918</v>
      </c>
      <c r="D4583" t="s">
        <v>568</v>
      </c>
      <c r="E4583" t="s">
        <v>585</v>
      </c>
    </row>
    <row r="4584" spans="2:5">
      <c r="B4584" t="s">
        <v>7158</v>
      </c>
      <c r="C4584">
        <v>540729</v>
      </c>
      <c r="D4584" t="s">
        <v>568</v>
      </c>
      <c r="E4584" t="s">
        <v>606</v>
      </c>
    </row>
    <row r="4585" spans="2:5">
      <c r="B4585" t="s">
        <v>7159</v>
      </c>
      <c r="C4585">
        <v>539761</v>
      </c>
      <c r="D4585" t="s">
        <v>568</v>
      </c>
      <c r="E4585" t="s">
        <v>673</v>
      </c>
    </row>
    <row r="4586" spans="2:5">
      <c r="B4586" t="s">
        <v>7160</v>
      </c>
      <c r="C4586">
        <v>502589</v>
      </c>
      <c r="D4586" t="s">
        <v>568</v>
      </c>
      <c r="E4586" t="s">
        <v>562</v>
      </c>
    </row>
    <row r="4587" spans="2:5">
      <c r="B4587" t="s">
        <v>7161</v>
      </c>
      <c r="C4587">
        <v>524796</v>
      </c>
      <c r="D4587" t="s">
        <v>568</v>
      </c>
      <c r="E4587" t="s">
        <v>606</v>
      </c>
    </row>
    <row r="4588" spans="2:5">
      <c r="B4588" t="s">
        <v>7162</v>
      </c>
      <c r="C4588" t="s">
        <v>568</v>
      </c>
      <c r="D4588" t="s">
        <v>7163</v>
      </c>
      <c r="E4588" t="s">
        <v>659</v>
      </c>
    </row>
    <row r="4589" spans="2:5">
      <c r="B4589" t="s">
        <v>7164</v>
      </c>
      <c r="C4589">
        <v>531444</v>
      </c>
      <c r="D4589" t="s">
        <v>568</v>
      </c>
      <c r="E4589" t="s">
        <v>581</v>
      </c>
    </row>
    <row r="4590" spans="2:5">
      <c r="B4590" t="s">
        <v>7165</v>
      </c>
      <c r="C4590">
        <v>500439</v>
      </c>
      <c r="D4590" t="s">
        <v>7166</v>
      </c>
      <c r="E4590" t="s">
        <v>585</v>
      </c>
    </row>
    <row r="4591" spans="2:5">
      <c r="B4591" t="s">
        <v>7167</v>
      </c>
      <c r="C4591">
        <v>513534</v>
      </c>
      <c r="D4591" t="s">
        <v>568</v>
      </c>
      <c r="E4591" t="s">
        <v>600</v>
      </c>
    </row>
    <row r="4592" spans="2:5">
      <c r="B4592" t="s">
        <v>7168</v>
      </c>
      <c r="C4592">
        <v>514175</v>
      </c>
      <c r="D4592" t="s">
        <v>7169</v>
      </c>
      <c r="E4592" t="s">
        <v>583</v>
      </c>
    </row>
    <row r="4593" spans="2:5">
      <c r="B4593" t="s">
        <v>7170</v>
      </c>
      <c r="C4593">
        <v>534392</v>
      </c>
      <c r="D4593" t="s">
        <v>7171</v>
      </c>
      <c r="E4593" t="s">
        <v>891</v>
      </c>
    </row>
    <row r="4594" spans="2:5">
      <c r="B4594" t="s">
        <v>7172</v>
      </c>
      <c r="C4594">
        <v>502986</v>
      </c>
      <c r="D4594" t="s">
        <v>7173</v>
      </c>
      <c r="E4594" t="s">
        <v>583</v>
      </c>
    </row>
    <row r="4595" spans="2:5">
      <c r="B4595" t="s">
        <v>7174</v>
      </c>
      <c r="C4595">
        <v>541578</v>
      </c>
      <c r="D4595" t="s">
        <v>7175</v>
      </c>
      <c r="E4595" t="s">
        <v>923</v>
      </c>
    </row>
    <row r="4596" spans="2:5">
      <c r="B4596" t="s">
        <v>7176</v>
      </c>
      <c r="C4596">
        <v>540180</v>
      </c>
      <c r="D4596" t="s">
        <v>7177</v>
      </c>
      <c r="E4596" t="s">
        <v>763</v>
      </c>
    </row>
    <row r="4597" spans="2:5">
      <c r="B4597" t="s">
        <v>7178</v>
      </c>
      <c r="C4597">
        <v>512511</v>
      </c>
      <c r="D4597" t="s">
        <v>568</v>
      </c>
      <c r="E4597" t="s">
        <v>989</v>
      </c>
    </row>
    <row r="4598" spans="2:5">
      <c r="B4598" t="s">
        <v>7179</v>
      </c>
      <c r="C4598">
        <v>531574</v>
      </c>
      <c r="D4598" t="s">
        <v>568</v>
      </c>
      <c r="E4598" t="s">
        <v>654</v>
      </c>
    </row>
    <row r="4599" spans="2:5">
      <c r="B4599" t="s">
        <v>7180</v>
      </c>
      <c r="C4599" t="s">
        <v>568</v>
      </c>
      <c r="D4599" t="s">
        <v>7181</v>
      </c>
      <c r="E4599" t="s">
        <v>579</v>
      </c>
    </row>
    <row r="4600" spans="2:5">
      <c r="B4600" t="s">
        <v>7182</v>
      </c>
      <c r="C4600">
        <v>533156</v>
      </c>
      <c r="D4600" t="s">
        <v>7183</v>
      </c>
      <c r="E4600" t="s">
        <v>654</v>
      </c>
    </row>
    <row r="4601" spans="2:5">
      <c r="B4601" t="s">
        <v>7184</v>
      </c>
      <c r="C4601">
        <v>538634</v>
      </c>
      <c r="D4601" t="s">
        <v>568</v>
      </c>
      <c r="E4601" t="s">
        <v>606</v>
      </c>
    </row>
    <row r="4602" spans="2:5">
      <c r="B4602" t="s">
        <v>7185</v>
      </c>
      <c r="C4602">
        <v>533576</v>
      </c>
      <c r="D4602" t="s">
        <v>7186</v>
      </c>
      <c r="E4602" t="s">
        <v>600</v>
      </c>
    </row>
    <row r="4603" spans="2:5">
      <c r="B4603" t="s">
        <v>7187</v>
      </c>
      <c r="C4603">
        <v>531650</v>
      </c>
      <c r="D4603" t="s">
        <v>568</v>
      </c>
      <c r="E4603" t="s">
        <v>989</v>
      </c>
    </row>
    <row r="4604" spans="2:5">
      <c r="B4604" t="s">
        <v>7188</v>
      </c>
      <c r="C4604">
        <v>513005</v>
      </c>
      <c r="D4604" t="s">
        <v>568</v>
      </c>
      <c r="E4604" t="s">
        <v>600</v>
      </c>
    </row>
    <row r="4605" spans="2:5">
      <c r="B4605" t="s">
        <v>7189</v>
      </c>
      <c r="C4605">
        <v>511493</v>
      </c>
      <c r="D4605" t="s">
        <v>568</v>
      </c>
      <c r="E4605" t="s">
        <v>585</v>
      </c>
    </row>
    <row r="4606" spans="2:5">
      <c r="B4606" t="s">
        <v>7190</v>
      </c>
      <c r="C4606">
        <v>536672</v>
      </c>
      <c r="D4606" t="s">
        <v>568</v>
      </c>
      <c r="E4606" t="s">
        <v>2195</v>
      </c>
    </row>
    <row r="4607" spans="2:5">
      <c r="B4607" t="s">
        <v>7191</v>
      </c>
      <c r="C4607">
        <v>500295</v>
      </c>
      <c r="D4607" t="s">
        <v>7192</v>
      </c>
      <c r="E4607" t="s">
        <v>3084</v>
      </c>
    </row>
    <row r="4608" spans="2:5">
      <c r="B4608" t="s">
        <v>7193</v>
      </c>
      <c r="C4608">
        <v>533056</v>
      </c>
      <c r="D4608" t="s">
        <v>568</v>
      </c>
      <c r="E4608" t="s">
        <v>574</v>
      </c>
    </row>
    <row r="4609" spans="2:5">
      <c r="B4609" t="s">
        <v>7194</v>
      </c>
      <c r="C4609">
        <v>522267</v>
      </c>
      <c r="D4609" t="s">
        <v>568</v>
      </c>
      <c r="E4609" t="s">
        <v>576</v>
      </c>
    </row>
    <row r="4610" spans="2:5">
      <c r="B4610" t="s">
        <v>7195</v>
      </c>
      <c r="C4610">
        <v>503657</v>
      </c>
      <c r="D4610" t="s">
        <v>568</v>
      </c>
      <c r="E4610" t="s">
        <v>707</v>
      </c>
    </row>
    <row r="4611" spans="2:5">
      <c r="B4611" t="s">
        <v>7196</v>
      </c>
      <c r="C4611">
        <v>542046</v>
      </c>
      <c r="D4611" t="s">
        <v>568</v>
      </c>
      <c r="E4611" t="s">
        <v>654</v>
      </c>
    </row>
    <row r="4612" spans="2:5">
      <c r="B4612" t="s">
        <v>7197</v>
      </c>
      <c r="C4612">
        <v>540252</v>
      </c>
      <c r="D4612" t="s">
        <v>568</v>
      </c>
      <c r="E4612" t="s">
        <v>682</v>
      </c>
    </row>
    <row r="4613" spans="2:5">
      <c r="B4613" t="s">
        <v>7198</v>
      </c>
      <c r="C4613">
        <v>511523</v>
      </c>
      <c r="D4613" t="s">
        <v>568</v>
      </c>
      <c r="E4613" t="s">
        <v>606</v>
      </c>
    </row>
    <row r="4614" spans="2:5">
      <c r="B4614" t="s">
        <v>7199</v>
      </c>
      <c r="C4614">
        <v>539132</v>
      </c>
      <c r="D4614" t="s">
        <v>568</v>
      </c>
      <c r="E4614" t="s">
        <v>817</v>
      </c>
    </row>
    <row r="4615" spans="2:5">
      <c r="B4615" t="s">
        <v>7200</v>
      </c>
      <c r="C4615">
        <v>526755</v>
      </c>
      <c r="D4615" t="s">
        <v>568</v>
      </c>
      <c r="E4615" t="s">
        <v>769</v>
      </c>
    </row>
    <row r="4616" spans="2:5">
      <c r="B4616" t="s">
        <v>7201</v>
      </c>
      <c r="C4616">
        <v>505232</v>
      </c>
      <c r="D4616" t="s">
        <v>568</v>
      </c>
      <c r="E4616" t="s">
        <v>923</v>
      </c>
    </row>
    <row r="4617" spans="2:5">
      <c r="B4617" t="s">
        <v>7202</v>
      </c>
      <c r="C4617">
        <v>523261</v>
      </c>
      <c r="D4617" t="s">
        <v>7203</v>
      </c>
      <c r="E4617" t="s">
        <v>628</v>
      </c>
    </row>
    <row r="4618" spans="2:5">
      <c r="B4618" t="s">
        <v>7204</v>
      </c>
      <c r="C4618">
        <v>523261</v>
      </c>
      <c r="D4618" t="s">
        <v>7203</v>
      </c>
      <c r="E4618" t="s">
        <v>628</v>
      </c>
    </row>
    <row r="4619" spans="2:5">
      <c r="B4619" t="s">
        <v>7205</v>
      </c>
      <c r="C4619">
        <v>524038</v>
      </c>
      <c r="D4619" t="s">
        <v>568</v>
      </c>
      <c r="E4619" t="s">
        <v>616</v>
      </c>
    </row>
    <row r="4620" spans="2:5">
      <c r="B4620" t="s">
        <v>7206</v>
      </c>
      <c r="C4620">
        <v>512060</v>
      </c>
      <c r="D4620" t="s">
        <v>7207</v>
      </c>
      <c r="E4620" t="s">
        <v>989</v>
      </c>
    </row>
    <row r="4621" spans="2:5">
      <c r="B4621" t="s">
        <v>7208</v>
      </c>
      <c r="C4621">
        <v>516098</v>
      </c>
      <c r="D4621" t="s">
        <v>568</v>
      </c>
      <c r="E4621" t="s">
        <v>583</v>
      </c>
    </row>
    <row r="4622" spans="2:5">
      <c r="B4622" t="s">
        <v>7209</v>
      </c>
      <c r="C4622">
        <v>526953</v>
      </c>
      <c r="D4622" t="s">
        <v>7210</v>
      </c>
      <c r="E4622" t="s">
        <v>606</v>
      </c>
    </row>
    <row r="4623" spans="2:5">
      <c r="B4623" t="s">
        <v>7211</v>
      </c>
      <c r="C4623" t="s">
        <v>568</v>
      </c>
      <c r="D4623" t="s">
        <v>7212</v>
      </c>
      <c r="E4623" t="s">
        <v>579</v>
      </c>
    </row>
    <row r="4624" spans="2:5">
      <c r="B4624" t="s">
        <v>7213</v>
      </c>
      <c r="C4624">
        <v>512229</v>
      </c>
      <c r="D4624" t="s">
        <v>568</v>
      </c>
      <c r="E4624" t="s">
        <v>590</v>
      </c>
    </row>
    <row r="4625" spans="2:5">
      <c r="B4625" t="s">
        <v>7214</v>
      </c>
      <c r="C4625">
        <v>512229</v>
      </c>
      <c r="D4625" t="s">
        <v>568</v>
      </c>
      <c r="E4625" t="s">
        <v>590</v>
      </c>
    </row>
    <row r="4626" spans="2:5">
      <c r="B4626" t="s">
        <v>7215</v>
      </c>
      <c r="C4626">
        <v>531695</v>
      </c>
      <c r="D4626" t="s">
        <v>568</v>
      </c>
      <c r="E4626" t="s">
        <v>571</v>
      </c>
    </row>
    <row r="4627" spans="2:5">
      <c r="B4627" t="s">
        <v>7216</v>
      </c>
      <c r="C4627">
        <v>531950</v>
      </c>
      <c r="D4627" t="s">
        <v>568</v>
      </c>
      <c r="E4627" t="s">
        <v>551</v>
      </c>
    </row>
    <row r="4628" spans="2:5">
      <c r="B4628" t="s">
        <v>7217</v>
      </c>
      <c r="C4628">
        <v>515099</v>
      </c>
      <c r="D4628" t="s">
        <v>568</v>
      </c>
      <c r="E4628" t="s">
        <v>1096</v>
      </c>
    </row>
    <row r="4629" spans="2:5">
      <c r="B4629" t="s">
        <v>7218</v>
      </c>
      <c r="C4629" t="s">
        <v>568</v>
      </c>
      <c r="D4629" t="s">
        <v>7219</v>
      </c>
      <c r="E4629" t="s">
        <v>579</v>
      </c>
    </row>
    <row r="4630" spans="2:5">
      <c r="B4630" t="s">
        <v>7220</v>
      </c>
      <c r="C4630">
        <v>520113</v>
      </c>
      <c r="D4630" t="s">
        <v>7221</v>
      </c>
      <c r="E4630" t="s">
        <v>753</v>
      </c>
    </row>
    <row r="4631" spans="2:5">
      <c r="B4631" t="s">
        <v>7222</v>
      </c>
      <c r="C4631">
        <v>520113</v>
      </c>
      <c r="D4631" t="s">
        <v>7221</v>
      </c>
      <c r="E4631" t="s">
        <v>753</v>
      </c>
    </row>
    <row r="4632" spans="2:5">
      <c r="B4632" t="s">
        <v>7223</v>
      </c>
      <c r="C4632">
        <v>539331</v>
      </c>
      <c r="D4632" t="s">
        <v>7224</v>
      </c>
      <c r="E4632" t="s">
        <v>866</v>
      </c>
    </row>
    <row r="4633" spans="2:5">
      <c r="B4633" t="s">
        <v>7225</v>
      </c>
      <c r="C4633">
        <v>532953</v>
      </c>
      <c r="D4633" t="s">
        <v>7226</v>
      </c>
      <c r="E4633" t="s">
        <v>866</v>
      </c>
    </row>
    <row r="4634" spans="2:5">
      <c r="B4634" t="s">
        <v>7227</v>
      </c>
      <c r="C4634">
        <v>537524</v>
      </c>
      <c r="D4634" t="s">
        <v>568</v>
      </c>
      <c r="E4634" t="s">
        <v>1614</v>
      </c>
    </row>
    <row r="4635" spans="2:5">
      <c r="B4635" t="s">
        <v>7228</v>
      </c>
      <c r="C4635">
        <v>538732</v>
      </c>
      <c r="D4635" t="s">
        <v>568</v>
      </c>
      <c r="E4635" t="s">
        <v>585</v>
      </c>
    </row>
    <row r="4636" spans="2:5">
      <c r="B4636" t="s">
        <v>7229</v>
      </c>
      <c r="C4636">
        <v>523796</v>
      </c>
      <c r="D4636" t="s">
        <v>7230</v>
      </c>
      <c r="E4636" t="s">
        <v>769</v>
      </c>
    </row>
    <row r="4637" spans="2:5">
      <c r="B4637" t="s">
        <v>7231</v>
      </c>
      <c r="C4637">
        <v>503349</v>
      </c>
      <c r="D4637" t="s">
        <v>568</v>
      </c>
      <c r="E4637" t="s">
        <v>583</v>
      </c>
    </row>
    <row r="4638" spans="2:5">
      <c r="B4638" t="s">
        <v>7232</v>
      </c>
      <c r="C4638">
        <v>531234</v>
      </c>
      <c r="D4638" t="s">
        <v>568</v>
      </c>
      <c r="E4638" t="s">
        <v>562</v>
      </c>
    </row>
    <row r="4639" spans="2:5">
      <c r="B4639" t="s">
        <v>7233</v>
      </c>
      <c r="C4639">
        <v>531234</v>
      </c>
      <c r="D4639" t="s">
        <v>568</v>
      </c>
      <c r="E4639" t="s">
        <v>562</v>
      </c>
    </row>
    <row r="4640" spans="2:5">
      <c r="B4640" t="s">
        <v>7234</v>
      </c>
      <c r="C4640">
        <v>511389</v>
      </c>
      <c r="D4640" t="s">
        <v>7235</v>
      </c>
      <c r="E4640" t="s">
        <v>937</v>
      </c>
    </row>
    <row r="4641" spans="2:5">
      <c r="B4641" t="s">
        <v>7236</v>
      </c>
      <c r="C4641">
        <v>531717</v>
      </c>
      <c r="D4641" t="s">
        <v>7237</v>
      </c>
      <c r="E4641" t="s">
        <v>728</v>
      </c>
    </row>
    <row r="4642" spans="2:5">
      <c r="B4642" t="s">
        <v>7238</v>
      </c>
      <c r="C4642">
        <v>539659</v>
      </c>
      <c r="D4642" t="s">
        <v>568</v>
      </c>
      <c r="E4642" t="s">
        <v>1057</v>
      </c>
    </row>
    <row r="4643" spans="2:5">
      <c r="B4643" t="s">
        <v>7239</v>
      </c>
      <c r="C4643">
        <v>523724</v>
      </c>
      <c r="D4643" t="s">
        <v>7240</v>
      </c>
      <c r="E4643" t="s">
        <v>654</v>
      </c>
    </row>
    <row r="4644" spans="2:5">
      <c r="B4644" t="s">
        <v>7241</v>
      </c>
      <c r="C4644">
        <v>531069</v>
      </c>
      <c r="D4644" t="s">
        <v>568</v>
      </c>
      <c r="E4644" t="s">
        <v>817</v>
      </c>
    </row>
    <row r="4645" spans="2:5">
      <c r="B4645" t="s">
        <v>7242</v>
      </c>
      <c r="C4645">
        <v>530151</v>
      </c>
      <c r="D4645" t="s">
        <v>568</v>
      </c>
      <c r="E4645" t="s">
        <v>590</v>
      </c>
    </row>
    <row r="4646" spans="2:5">
      <c r="B4646" t="s">
        <v>7243</v>
      </c>
      <c r="C4646">
        <v>532401</v>
      </c>
      <c r="D4646" t="s">
        <v>7244</v>
      </c>
      <c r="E4646" t="s">
        <v>886</v>
      </c>
    </row>
    <row r="4647" spans="2:5">
      <c r="B4647" t="s">
        <v>7245</v>
      </c>
      <c r="C4647">
        <v>537820</v>
      </c>
      <c r="D4647" t="s">
        <v>7246</v>
      </c>
      <c r="E4647" t="s">
        <v>585</v>
      </c>
    </row>
    <row r="4648" spans="2:5">
      <c r="B4648" t="s">
        <v>7247</v>
      </c>
      <c r="C4648">
        <v>531334</v>
      </c>
      <c r="D4648" t="s">
        <v>568</v>
      </c>
      <c r="E4648" t="s">
        <v>989</v>
      </c>
    </row>
    <row r="4649" spans="2:5">
      <c r="B4649" t="s">
        <v>7248</v>
      </c>
      <c r="C4649">
        <v>530961</v>
      </c>
      <c r="D4649" t="s">
        <v>7249</v>
      </c>
      <c r="E4649" t="s">
        <v>728</v>
      </c>
    </row>
    <row r="4650" spans="2:5">
      <c r="B4650" t="s">
        <v>7250</v>
      </c>
      <c r="C4650">
        <v>542655</v>
      </c>
      <c r="D4650" t="s">
        <v>7251</v>
      </c>
      <c r="E4650" t="s">
        <v>934</v>
      </c>
    </row>
    <row r="4651" spans="2:5">
      <c r="B4651" t="s">
        <v>7252</v>
      </c>
      <c r="C4651">
        <v>531518</v>
      </c>
      <c r="D4651" t="s">
        <v>568</v>
      </c>
      <c r="E4651" t="s">
        <v>766</v>
      </c>
    </row>
    <row r="4652" spans="2:5">
      <c r="B4652" t="s">
        <v>7253</v>
      </c>
      <c r="C4652">
        <v>519307</v>
      </c>
      <c r="D4652" t="s">
        <v>568</v>
      </c>
      <c r="E4652" t="s">
        <v>728</v>
      </c>
    </row>
    <row r="4653" spans="2:5">
      <c r="B4653" t="s">
        <v>7254</v>
      </c>
      <c r="C4653">
        <v>530477</v>
      </c>
      <c r="D4653" t="s">
        <v>568</v>
      </c>
      <c r="E4653" t="s">
        <v>606</v>
      </c>
    </row>
    <row r="4654" spans="2:5">
      <c r="B4654" t="s">
        <v>7255</v>
      </c>
      <c r="C4654">
        <v>530477</v>
      </c>
      <c r="D4654" t="s">
        <v>568</v>
      </c>
      <c r="E4654" t="s">
        <v>606</v>
      </c>
    </row>
    <row r="4655" spans="2:5">
      <c r="B4655" t="s">
        <v>7256</v>
      </c>
      <c r="C4655">
        <v>506196</v>
      </c>
      <c r="D4655" t="s">
        <v>568</v>
      </c>
      <c r="E4655" t="s">
        <v>590</v>
      </c>
    </row>
    <row r="4656" spans="2:5">
      <c r="B4656" t="s">
        <v>7257</v>
      </c>
      <c r="C4656">
        <v>519373</v>
      </c>
      <c r="D4656" t="s">
        <v>7258</v>
      </c>
      <c r="E4656" t="s">
        <v>817</v>
      </c>
    </row>
    <row r="4657" spans="2:5">
      <c r="B4657" t="s">
        <v>7259</v>
      </c>
      <c r="C4657">
        <v>524394</v>
      </c>
      <c r="D4657" t="s">
        <v>7260</v>
      </c>
      <c r="E4657" t="s">
        <v>757</v>
      </c>
    </row>
    <row r="4658" spans="2:5">
      <c r="B4658" t="s">
        <v>7261</v>
      </c>
      <c r="C4658">
        <v>504380</v>
      </c>
      <c r="D4658" t="s">
        <v>568</v>
      </c>
      <c r="E4658" t="s">
        <v>590</v>
      </c>
    </row>
    <row r="4659" spans="2:5">
      <c r="B4659" t="s">
        <v>7262</v>
      </c>
      <c r="C4659">
        <v>524200</v>
      </c>
      <c r="D4659" t="s">
        <v>7263</v>
      </c>
      <c r="E4659" t="s">
        <v>616</v>
      </c>
    </row>
    <row r="4660" spans="2:5">
      <c r="B4660" t="s">
        <v>7264</v>
      </c>
      <c r="C4660">
        <v>534639</v>
      </c>
      <c r="D4660" t="s">
        <v>568</v>
      </c>
      <c r="E4660" t="s">
        <v>763</v>
      </c>
    </row>
    <row r="4661" spans="2:5">
      <c r="B4661" t="s">
        <v>7265</v>
      </c>
      <c r="C4661">
        <v>517015</v>
      </c>
      <c r="D4661" t="s">
        <v>7266</v>
      </c>
      <c r="E4661" t="s">
        <v>838</v>
      </c>
    </row>
    <row r="4662" spans="2:5">
      <c r="B4662" t="s">
        <v>7267</v>
      </c>
      <c r="C4662" t="s">
        <v>568</v>
      </c>
      <c r="D4662" t="s">
        <v>7268</v>
      </c>
      <c r="E4662" t="s">
        <v>579</v>
      </c>
    </row>
    <row r="4663" spans="2:5">
      <c r="B4663" t="s">
        <v>7269</v>
      </c>
      <c r="C4663">
        <v>531051</v>
      </c>
      <c r="D4663" t="s">
        <v>568</v>
      </c>
      <c r="E4663" t="s">
        <v>585</v>
      </c>
    </row>
    <row r="4664" spans="2:5">
      <c r="B4664" t="s">
        <v>7270</v>
      </c>
      <c r="C4664">
        <v>524129</v>
      </c>
      <c r="D4664" t="s">
        <v>7271</v>
      </c>
      <c r="E4664" t="s">
        <v>945</v>
      </c>
    </row>
    <row r="4665" spans="2:5">
      <c r="B4665" t="s">
        <v>7272</v>
      </c>
      <c r="C4665">
        <v>524129</v>
      </c>
      <c r="D4665" t="s">
        <v>7273</v>
      </c>
      <c r="E4665" t="s">
        <v>945</v>
      </c>
    </row>
    <row r="4666" spans="2:5">
      <c r="B4666" t="s">
        <v>7274</v>
      </c>
      <c r="C4666">
        <v>530401</v>
      </c>
      <c r="D4666" t="s">
        <v>568</v>
      </c>
      <c r="E4666" t="s">
        <v>616</v>
      </c>
    </row>
    <row r="4667" spans="2:5">
      <c r="B4667" t="s">
        <v>7275</v>
      </c>
      <c r="C4667">
        <v>532613</v>
      </c>
      <c r="D4667" t="s">
        <v>7276</v>
      </c>
      <c r="E4667" t="s">
        <v>590</v>
      </c>
    </row>
    <row r="4668" spans="2:5">
      <c r="B4668" t="s">
        <v>7277</v>
      </c>
      <c r="C4668">
        <v>507880</v>
      </c>
      <c r="D4668" t="s">
        <v>7278</v>
      </c>
      <c r="E4668" t="s">
        <v>682</v>
      </c>
    </row>
    <row r="4669" spans="2:5">
      <c r="B4669" t="s">
        <v>7279</v>
      </c>
      <c r="C4669">
        <v>514302</v>
      </c>
      <c r="D4669" t="s">
        <v>568</v>
      </c>
      <c r="E4669" t="s">
        <v>583</v>
      </c>
    </row>
    <row r="4670" spans="2:5">
      <c r="B4670" t="s">
        <v>7280</v>
      </c>
      <c r="C4670">
        <v>511726</v>
      </c>
      <c r="D4670" t="s">
        <v>7281</v>
      </c>
      <c r="E4670" t="s">
        <v>654</v>
      </c>
    </row>
    <row r="4671" spans="2:5">
      <c r="B4671" t="s">
        <v>7282</v>
      </c>
      <c r="C4671">
        <v>530627</v>
      </c>
      <c r="D4671" t="s">
        <v>568</v>
      </c>
      <c r="E4671" t="s">
        <v>728</v>
      </c>
    </row>
    <row r="4672" spans="2:5">
      <c r="B4672" t="s">
        <v>7283</v>
      </c>
      <c r="C4672">
        <v>519457</v>
      </c>
      <c r="D4672" t="s">
        <v>568</v>
      </c>
      <c r="E4672" t="s">
        <v>628</v>
      </c>
    </row>
    <row r="4673" spans="2:5">
      <c r="B4673" t="s">
        <v>7284</v>
      </c>
      <c r="C4673">
        <v>530521</v>
      </c>
      <c r="D4673" t="s">
        <v>568</v>
      </c>
      <c r="E4673" t="s">
        <v>682</v>
      </c>
    </row>
    <row r="4674" spans="2:5">
      <c r="B4674" t="s">
        <v>7285</v>
      </c>
      <c r="C4674">
        <v>539167</v>
      </c>
      <c r="D4674" t="s">
        <v>568</v>
      </c>
      <c r="E4674" t="s">
        <v>585</v>
      </c>
    </row>
    <row r="4675" spans="2:5">
      <c r="B4675" t="s">
        <v>7286</v>
      </c>
      <c r="C4675">
        <v>532354</v>
      </c>
      <c r="D4675" t="s">
        <v>568</v>
      </c>
      <c r="E4675" t="s">
        <v>661</v>
      </c>
    </row>
    <row r="4676" spans="2:5">
      <c r="B4676" t="s">
        <v>7287</v>
      </c>
      <c r="C4676">
        <v>532372</v>
      </c>
      <c r="D4676" t="s">
        <v>568</v>
      </c>
      <c r="E4676" t="s">
        <v>661</v>
      </c>
    </row>
    <row r="4677" spans="2:5">
      <c r="B4677" t="s">
        <v>7288</v>
      </c>
      <c r="C4677">
        <v>534741</v>
      </c>
      <c r="D4677" t="s">
        <v>568</v>
      </c>
      <c r="E4677" t="s">
        <v>673</v>
      </c>
    </row>
    <row r="4678" spans="2:5">
      <c r="B4678" t="s">
        <v>7289</v>
      </c>
      <c r="C4678">
        <v>531126</v>
      </c>
      <c r="D4678" t="s">
        <v>568</v>
      </c>
      <c r="E4678" t="s">
        <v>661</v>
      </c>
    </row>
    <row r="4679" spans="2:5">
      <c r="B4679" t="s">
        <v>7290</v>
      </c>
      <c r="C4679">
        <v>532721</v>
      </c>
      <c r="D4679" t="s">
        <v>7291</v>
      </c>
      <c r="E4679" t="s">
        <v>600</v>
      </c>
    </row>
    <row r="4680" spans="2:5">
      <c r="B4680" t="s">
        <v>7292</v>
      </c>
      <c r="C4680">
        <v>531025</v>
      </c>
      <c r="D4680" t="s">
        <v>568</v>
      </c>
      <c r="E4680" t="s">
        <v>551</v>
      </c>
    </row>
    <row r="4681" spans="2:5">
      <c r="B4681" t="s">
        <v>7293</v>
      </c>
      <c r="C4681">
        <v>506146</v>
      </c>
      <c r="D4681" t="s">
        <v>7294</v>
      </c>
      <c r="E4681" t="s">
        <v>583</v>
      </c>
    </row>
    <row r="4682" spans="2:5">
      <c r="B4682" t="s">
        <v>7295</v>
      </c>
      <c r="C4682">
        <v>509055</v>
      </c>
      <c r="D4682" t="s">
        <v>7296</v>
      </c>
      <c r="E4682" t="s">
        <v>581</v>
      </c>
    </row>
    <row r="4683" spans="2:5">
      <c r="B4683" t="s">
        <v>7297</v>
      </c>
      <c r="C4683">
        <v>540097</v>
      </c>
      <c r="D4683" t="s">
        <v>568</v>
      </c>
      <c r="E4683" t="s">
        <v>551</v>
      </c>
    </row>
    <row r="4684" spans="2:5">
      <c r="B4684" t="s">
        <v>7298</v>
      </c>
      <c r="C4684">
        <v>532411</v>
      </c>
      <c r="D4684" t="s">
        <v>7299</v>
      </c>
      <c r="E4684" t="s">
        <v>661</v>
      </c>
    </row>
    <row r="4685" spans="2:5">
      <c r="B4685" t="s">
        <v>7300</v>
      </c>
      <c r="C4685">
        <v>539398</v>
      </c>
      <c r="D4685" t="s">
        <v>568</v>
      </c>
      <c r="E4685" t="s">
        <v>576</v>
      </c>
    </row>
    <row r="4686" spans="2:5">
      <c r="B4686" t="s">
        <v>7301</v>
      </c>
      <c r="C4686">
        <v>538598</v>
      </c>
      <c r="D4686" t="s">
        <v>568</v>
      </c>
      <c r="E4686" t="s">
        <v>583</v>
      </c>
    </row>
    <row r="4687" spans="2:5">
      <c r="B4687" t="s">
        <v>7302</v>
      </c>
      <c r="C4687">
        <v>516072</v>
      </c>
      <c r="D4687" t="s">
        <v>7303</v>
      </c>
      <c r="E4687" t="s">
        <v>616</v>
      </c>
    </row>
    <row r="4688" spans="2:5">
      <c r="B4688" t="s">
        <v>7304</v>
      </c>
      <c r="C4688">
        <v>512064</v>
      </c>
      <c r="D4688" t="s">
        <v>7305</v>
      </c>
      <c r="E4688" t="s">
        <v>989</v>
      </c>
    </row>
    <row r="4689" spans="2:5">
      <c r="B4689" t="s">
        <v>7306</v>
      </c>
      <c r="C4689">
        <v>526441</v>
      </c>
      <c r="D4689" t="s">
        <v>568</v>
      </c>
      <c r="E4689" t="s">
        <v>2171</v>
      </c>
    </row>
    <row r="4690" spans="2:5">
      <c r="B4690" t="s">
        <v>7307</v>
      </c>
      <c r="C4690">
        <v>531668</v>
      </c>
      <c r="D4690" t="s">
        <v>568</v>
      </c>
      <c r="E4690" t="s">
        <v>571</v>
      </c>
    </row>
    <row r="4691" spans="2:5">
      <c r="B4691" t="s">
        <v>7308</v>
      </c>
      <c r="C4691">
        <v>524711</v>
      </c>
      <c r="D4691" t="s">
        <v>568</v>
      </c>
      <c r="E4691" t="s">
        <v>606</v>
      </c>
    </row>
    <row r="4692" spans="2:5">
      <c r="B4692" t="s">
        <v>7309</v>
      </c>
      <c r="C4692">
        <v>538565</v>
      </c>
      <c r="D4692" t="s">
        <v>568</v>
      </c>
      <c r="E4692" t="s">
        <v>585</v>
      </c>
    </row>
    <row r="4693" spans="2:5">
      <c r="B4693" t="s">
        <v>7310</v>
      </c>
      <c r="C4693">
        <v>540823</v>
      </c>
      <c r="D4693" t="s">
        <v>568</v>
      </c>
      <c r="E4693" t="s">
        <v>590</v>
      </c>
    </row>
    <row r="4694" spans="2:5">
      <c r="B4694" t="s">
        <v>7311</v>
      </c>
      <c r="C4694">
        <v>541735</v>
      </c>
      <c r="D4694" t="s">
        <v>568</v>
      </c>
      <c r="E4694" t="s">
        <v>966</v>
      </c>
    </row>
    <row r="4695" spans="2:5">
      <c r="B4695" t="s">
        <v>7312</v>
      </c>
      <c r="C4695">
        <v>530057</v>
      </c>
      <c r="D4695" t="s">
        <v>568</v>
      </c>
      <c r="E4695" t="s">
        <v>606</v>
      </c>
    </row>
    <row r="4696" spans="2:5">
      <c r="B4696" t="s">
        <v>7313</v>
      </c>
      <c r="C4696">
        <v>524576</v>
      </c>
      <c r="D4696" t="s">
        <v>568</v>
      </c>
      <c r="E4696" t="s">
        <v>616</v>
      </c>
    </row>
    <row r="4697" spans="2:5">
      <c r="B4697" t="s">
        <v>7314</v>
      </c>
      <c r="C4697">
        <v>532660</v>
      </c>
      <c r="D4697" t="s">
        <v>7315</v>
      </c>
      <c r="E4697" t="s">
        <v>606</v>
      </c>
    </row>
    <row r="4698" spans="2:5">
      <c r="B4698" t="s">
        <v>7316</v>
      </c>
      <c r="C4698">
        <v>511509</v>
      </c>
      <c r="D4698" t="s">
        <v>568</v>
      </c>
      <c r="E4698" t="s">
        <v>906</v>
      </c>
    </row>
    <row r="4699" spans="2:5">
      <c r="B4699" t="s">
        <v>7317</v>
      </c>
      <c r="C4699">
        <v>509026</v>
      </c>
      <c r="D4699" t="s">
        <v>568</v>
      </c>
      <c r="E4699" t="s">
        <v>673</v>
      </c>
    </row>
    <row r="4700" spans="2:5">
      <c r="B4700" t="s">
        <v>7318</v>
      </c>
      <c r="C4700">
        <v>536128</v>
      </c>
      <c r="D4700" t="s">
        <v>568</v>
      </c>
      <c r="E4700" t="s">
        <v>966</v>
      </c>
    </row>
    <row r="4701" spans="2:5">
      <c r="B4701" t="s">
        <v>7319</v>
      </c>
      <c r="C4701">
        <v>511333</v>
      </c>
      <c r="D4701" t="s">
        <v>7320</v>
      </c>
      <c r="E4701" t="s">
        <v>551</v>
      </c>
    </row>
    <row r="4702" spans="2:5">
      <c r="B4702" t="s">
        <v>7321</v>
      </c>
      <c r="C4702">
        <v>534976</v>
      </c>
      <c r="D4702" t="s">
        <v>7322</v>
      </c>
      <c r="E4702" t="s">
        <v>737</v>
      </c>
    </row>
    <row r="4703" spans="2:5">
      <c r="B4703" t="s">
        <v>7323</v>
      </c>
      <c r="C4703">
        <v>533427</v>
      </c>
      <c r="D4703" t="s">
        <v>568</v>
      </c>
      <c r="E4703" t="s">
        <v>704</v>
      </c>
    </row>
    <row r="4704" spans="2:5">
      <c r="B4704" t="s">
        <v>7324</v>
      </c>
      <c r="C4704">
        <v>539222</v>
      </c>
      <c r="D4704" t="s">
        <v>568</v>
      </c>
      <c r="E4704" t="s">
        <v>1571</v>
      </c>
    </row>
    <row r="4705" spans="2:5">
      <c r="B4705" t="s">
        <v>7325</v>
      </c>
      <c r="C4705">
        <v>532822</v>
      </c>
      <c r="D4705" t="s">
        <v>7326</v>
      </c>
      <c r="E4705" t="s">
        <v>1512</v>
      </c>
    </row>
    <row r="4706" spans="2:5">
      <c r="B4706" t="s">
        <v>7327</v>
      </c>
      <c r="C4706">
        <v>522122</v>
      </c>
      <c r="D4706" t="s">
        <v>568</v>
      </c>
      <c r="E4706" t="s">
        <v>583</v>
      </c>
    </row>
    <row r="4707" spans="2:5">
      <c r="B4707" t="s">
        <v>7328</v>
      </c>
      <c r="C4707">
        <v>522122</v>
      </c>
      <c r="D4707" t="s">
        <v>568</v>
      </c>
      <c r="E4707" t="s">
        <v>583</v>
      </c>
    </row>
    <row r="4708" spans="2:5">
      <c r="B4708" t="s">
        <v>7329</v>
      </c>
      <c r="C4708">
        <v>509038</v>
      </c>
      <c r="D4708" t="s">
        <v>568</v>
      </c>
      <c r="E4708" t="s">
        <v>585</v>
      </c>
    </row>
    <row r="4709" spans="2:5">
      <c r="B4709" t="s">
        <v>7330</v>
      </c>
      <c r="C4709">
        <v>532757</v>
      </c>
      <c r="D4709" t="s">
        <v>7331</v>
      </c>
      <c r="E4709" t="s">
        <v>611</v>
      </c>
    </row>
    <row r="4710" spans="2:5">
      <c r="B4710" t="s">
        <v>7332</v>
      </c>
      <c r="C4710">
        <v>500575</v>
      </c>
      <c r="D4710" t="s">
        <v>7333</v>
      </c>
      <c r="E4710" t="s">
        <v>937</v>
      </c>
    </row>
    <row r="4711" spans="2:5">
      <c r="B4711" t="s">
        <v>7334</v>
      </c>
      <c r="C4711">
        <v>512215</v>
      </c>
      <c r="D4711" t="s">
        <v>568</v>
      </c>
      <c r="E4711" t="s">
        <v>551</v>
      </c>
    </row>
    <row r="4712" spans="2:5">
      <c r="B4712" t="s">
        <v>7335</v>
      </c>
      <c r="C4712">
        <v>539118</v>
      </c>
      <c r="D4712" t="s">
        <v>7336</v>
      </c>
      <c r="E4712" t="s">
        <v>889</v>
      </c>
    </row>
    <row r="4713" spans="2:5">
      <c r="B4713" t="s">
        <v>7337</v>
      </c>
      <c r="C4713">
        <v>519331</v>
      </c>
      <c r="D4713" t="s">
        <v>568</v>
      </c>
      <c r="E4713" t="s">
        <v>966</v>
      </c>
    </row>
    <row r="4714" spans="2:5">
      <c r="B4714" t="s">
        <v>7338</v>
      </c>
      <c r="C4714">
        <v>509966</v>
      </c>
      <c r="D4714" t="s">
        <v>7339</v>
      </c>
      <c r="E4714" t="s">
        <v>2739</v>
      </c>
    </row>
    <row r="4715" spans="2:5">
      <c r="B4715" t="s">
        <v>7340</v>
      </c>
      <c r="C4715">
        <v>532893</v>
      </c>
      <c r="D4715" t="s">
        <v>568</v>
      </c>
      <c r="E4715" t="s">
        <v>583</v>
      </c>
    </row>
    <row r="4716" spans="2:5">
      <c r="B4716" t="s">
        <v>7341</v>
      </c>
      <c r="C4716">
        <v>517399</v>
      </c>
      <c r="D4716" t="s">
        <v>7342</v>
      </c>
      <c r="E4716" t="s">
        <v>937</v>
      </c>
    </row>
    <row r="4717" spans="2:5">
      <c r="B4717" t="s">
        <v>7343</v>
      </c>
      <c r="C4717">
        <v>506142</v>
      </c>
      <c r="D4717" t="s">
        <v>568</v>
      </c>
      <c r="E4717" t="s">
        <v>551</v>
      </c>
    </row>
    <row r="4718" spans="2:5">
      <c r="B4718" t="s">
        <v>7344</v>
      </c>
      <c r="C4718">
        <v>501391</v>
      </c>
      <c r="D4718" t="s">
        <v>568</v>
      </c>
      <c r="E4718" t="s">
        <v>590</v>
      </c>
    </row>
    <row r="4719" spans="2:5">
      <c r="B4719" t="s">
        <v>7345</v>
      </c>
      <c r="C4719">
        <v>504220</v>
      </c>
      <c r="D4719" t="s">
        <v>568</v>
      </c>
      <c r="E4719" t="s">
        <v>576</v>
      </c>
    </row>
    <row r="4720" spans="2:5">
      <c r="B4720" t="s">
        <v>7346</v>
      </c>
      <c r="C4720" t="s">
        <v>568</v>
      </c>
      <c r="D4720" t="s">
        <v>7347</v>
      </c>
      <c r="E4720" t="s">
        <v>659</v>
      </c>
    </row>
    <row r="4721" spans="2:5">
      <c r="B4721" t="s">
        <v>7348</v>
      </c>
      <c r="C4721">
        <v>504220</v>
      </c>
      <c r="D4721" t="s">
        <v>568</v>
      </c>
      <c r="E4721" t="s">
        <v>576</v>
      </c>
    </row>
    <row r="4722" spans="2:5">
      <c r="B4722" t="s">
        <v>7349</v>
      </c>
      <c r="C4722">
        <v>505583</v>
      </c>
      <c r="D4722" t="s">
        <v>568</v>
      </c>
      <c r="E4722" t="s">
        <v>654</v>
      </c>
    </row>
    <row r="4723" spans="2:5">
      <c r="B4723" t="s">
        <v>7350</v>
      </c>
      <c r="C4723">
        <v>541445</v>
      </c>
      <c r="D4723" t="s">
        <v>568</v>
      </c>
      <c r="E4723" t="s">
        <v>866</v>
      </c>
    </row>
    <row r="4724" spans="2:5">
      <c r="B4724" t="s">
        <v>7351</v>
      </c>
      <c r="C4724">
        <v>533023</v>
      </c>
      <c r="D4724" t="s">
        <v>7352</v>
      </c>
      <c r="E4724" t="s">
        <v>923</v>
      </c>
    </row>
    <row r="4725" spans="2:5">
      <c r="B4725" t="s">
        <v>7353</v>
      </c>
      <c r="C4725">
        <v>533023</v>
      </c>
      <c r="D4725" t="s">
        <v>7354</v>
      </c>
      <c r="E4725" t="s">
        <v>923</v>
      </c>
    </row>
    <row r="4726" spans="2:5">
      <c r="B4726" t="s">
        <v>7355</v>
      </c>
      <c r="C4726">
        <v>503675</v>
      </c>
      <c r="D4726" t="s">
        <v>568</v>
      </c>
      <c r="E4726" t="s">
        <v>989</v>
      </c>
    </row>
    <row r="4727" spans="2:5">
      <c r="B4727" t="s">
        <v>7356</v>
      </c>
      <c r="C4727">
        <v>501370</v>
      </c>
      <c r="D4727" t="s">
        <v>568</v>
      </c>
      <c r="E4727" t="s">
        <v>652</v>
      </c>
    </row>
    <row r="4728" spans="2:5">
      <c r="B4728" t="s">
        <v>7357</v>
      </c>
      <c r="C4728">
        <v>507410</v>
      </c>
      <c r="D4728" t="s">
        <v>7358</v>
      </c>
      <c r="E4728" t="s">
        <v>557</v>
      </c>
    </row>
    <row r="4729" spans="2:5">
      <c r="B4729" t="s">
        <v>7359</v>
      </c>
      <c r="C4729">
        <v>511147</v>
      </c>
      <c r="D4729" t="s">
        <v>568</v>
      </c>
      <c r="E4729" t="s">
        <v>585</v>
      </c>
    </row>
    <row r="4730" spans="2:5">
      <c r="B4730" t="s">
        <v>7360</v>
      </c>
      <c r="C4730">
        <v>532053</v>
      </c>
      <c r="D4730" t="s">
        <v>568</v>
      </c>
      <c r="E4730" t="s">
        <v>551</v>
      </c>
    </row>
    <row r="4731" spans="2:5">
      <c r="B4731" t="s">
        <v>7361</v>
      </c>
      <c r="C4731">
        <v>524212</v>
      </c>
      <c r="D4731" t="s">
        <v>7362</v>
      </c>
      <c r="E4731" t="s">
        <v>606</v>
      </c>
    </row>
    <row r="4732" spans="2:5">
      <c r="B4732" t="s">
        <v>7363</v>
      </c>
      <c r="C4732">
        <v>511690</v>
      </c>
      <c r="D4732" t="s">
        <v>568</v>
      </c>
      <c r="E4732" t="s">
        <v>585</v>
      </c>
    </row>
    <row r="4733" spans="2:5">
      <c r="B4733" t="s">
        <v>7364</v>
      </c>
      <c r="C4733">
        <v>508494</v>
      </c>
      <c r="D4733" t="s">
        <v>568</v>
      </c>
      <c r="E4733" t="s">
        <v>975</v>
      </c>
    </row>
    <row r="4734" spans="2:5">
      <c r="B4734" t="s">
        <v>7365</v>
      </c>
      <c r="C4734">
        <v>523660</v>
      </c>
      <c r="D4734" t="s">
        <v>568</v>
      </c>
      <c r="E4734" t="s">
        <v>648</v>
      </c>
    </row>
    <row r="4735" spans="2:5">
      <c r="B4735" t="s">
        <v>7366</v>
      </c>
      <c r="C4735" t="s">
        <v>568</v>
      </c>
      <c r="D4735" t="s">
        <v>7367</v>
      </c>
      <c r="E4735" t="s">
        <v>579</v>
      </c>
    </row>
    <row r="4736" spans="2:5">
      <c r="B4736" t="s">
        <v>7368</v>
      </c>
      <c r="C4736">
        <v>780016</v>
      </c>
      <c r="D4736" t="s">
        <v>568</v>
      </c>
      <c r="E4736" t="s">
        <v>659</v>
      </c>
    </row>
    <row r="4737" spans="2:5">
      <c r="B4737" t="s">
        <v>7369</v>
      </c>
      <c r="C4737">
        <v>517498</v>
      </c>
      <c r="D4737" t="s">
        <v>7370</v>
      </c>
      <c r="E4737" t="s">
        <v>866</v>
      </c>
    </row>
    <row r="4738" spans="2:5">
      <c r="B4738" t="s">
        <v>7371</v>
      </c>
      <c r="C4738">
        <v>511074</v>
      </c>
      <c r="D4738" t="s">
        <v>568</v>
      </c>
      <c r="E4738" t="s">
        <v>585</v>
      </c>
    </row>
    <row r="4739" spans="2:5">
      <c r="B4739" t="s">
        <v>7372</v>
      </c>
      <c r="C4739">
        <v>533452</v>
      </c>
      <c r="D4739" t="s">
        <v>7373</v>
      </c>
      <c r="E4739" t="s">
        <v>551</v>
      </c>
    </row>
    <row r="4740" spans="2:5">
      <c r="B4740" t="s">
        <v>7374</v>
      </c>
      <c r="C4740">
        <v>523011</v>
      </c>
      <c r="D4740" t="s">
        <v>7375</v>
      </c>
      <c r="E4740" t="s">
        <v>590</v>
      </c>
    </row>
    <row r="4741" spans="2:5">
      <c r="B4741" t="s">
        <v>7376</v>
      </c>
      <c r="C4741">
        <v>504988</v>
      </c>
      <c r="D4741" t="s">
        <v>568</v>
      </c>
      <c r="E4741" t="s">
        <v>1488</v>
      </c>
    </row>
    <row r="4742" spans="2:5">
      <c r="B4742" t="s">
        <v>7377</v>
      </c>
      <c r="C4742">
        <v>524661</v>
      </c>
      <c r="D4742" t="s">
        <v>568</v>
      </c>
      <c r="E4742" t="s">
        <v>606</v>
      </c>
    </row>
    <row r="4743" spans="2:5">
      <c r="B4743" t="s">
        <v>7378</v>
      </c>
      <c r="C4743">
        <v>532016</v>
      </c>
      <c r="D4743" t="s">
        <v>568</v>
      </c>
      <c r="E4743" t="s">
        <v>654</v>
      </c>
    </row>
    <row r="4744" spans="2:5">
      <c r="B4744" t="s">
        <v>7379</v>
      </c>
      <c r="C4744">
        <v>531211</v>
      </c>
      <c r="D4744" t="s">
        <v>568</v>
      </c>
      <c r="E4744" t="s">
        <v>551</v>
      </c>
    </row>
    <row r="4745" spans="2:5">
      <c r="B4745" t="s">
        <v>7380</v>
      </c>
      <c r="C4745">
        <v>514162</v>
      </c>
      <c r="D4745" t="s">
        <v>7381</v>
      </c>
      <c r="E4745" t="s">
        <v>583</v>
      </c>
    </row>
    <row r="4746" spans="2:5">
      <c r="B4746" t="s">
        <v>7382</v>
      </c>
      <c r="C4746">
        <v>532144</v>
      </c>
      <c r="D4746" t="s">
        <v>7383</v>
      </c>
      <c r="E4746" t="s">
        <v>966</v>
      </c>
    </row>
    <row r="4747" spans="2:5">
      <c r="B4747" t="s">
        <v>7384</v>
      </c>
      <c r="C4747">
        <v>532553</v>
      </c>
      <c r="D4747" t="s">
        <v>7385</v>
      </c>
      <c r="E4747" t="s">
        <v>966</v>
      </c>
    </row>
    <row r="4748" spans="2:5">
      <c r="B4748" t="s">
        <v>7386</v>
      </c>
      <c r="C4748">
        <v>514162</v>
      </c>
      <c r="D4748" t="s">
        <v>7381</v>
      </c>
      <c r="E4748" t="s">
        <v>583</v>
      </c>
    </row>
    <row r="4749" spans="2:5">
      <c r="B4749" t="s">
        <v>7387</v>
      </c>
      <c r="C4749">
        <v>533252</v>
      </c>
      <c r="D4749" t="s">
        <v>7388</v>
      </c>
      <c r="E4749" t="s">
        <v>551</v>
      </c>
    </row>
    <row r="4750" spans="2:5">
      <c r="B4750" t="s">
        <v>7389</v>
      </c>
      <c r="C4750">
        <v>526431</v>
      </c>
      <c r="D4750" t="s">
        <v>568</v>
      </c>
      <c r="E4750" t="s">
        <v>994</v>
      </c>
    </row>
    <row r="4751" spans="2:5">
      <c r="B4751" t="s">
        <v>7390</v>
      </c>
      <c r="C4751">
        <v>505412</v>
      </c>
      <c r="D4751" t="s">
        <v>7391</v>
      </c>
      <c r="E4751" t="s">
        <v>576</v>
      </c>
    </row>
    <row r="4752" spans="2:5">
      <c r="B4752" t="s">
        <v>7392</v>
      </c>
      <c r="C4752">
        <v>505412</v>
      </c>
      <c r="D4752" t="s">
        <v>7391</v>
      </c>
      <c r="E4752" t="s">
        <v>576</v>
      </c>
    </row>
    <row r="4753" spans="2:5">
      <c r="B4753" t="s">
        <v>7393</v>
      </c>
      <c r="C4753">
        <v>532373</v>
      </c>
      <c r="D4753" t="s">
        <v>568</v>
      </c>
      <c r="E4753" t="s">
        <v>590</v>
      </c>
    </row>
    <row r="4754" spans="2:5">
      <c r="B4754" t="s">
        <v>7394</v>
      </c>
      <c r="C4754">
        <v>500444</v>
      </c>
      <c r="D4754" t="s">
        <v>7395</v>
      </c>
      <c r="E4754" t="s">
        <v>562</v>
      </c>
    </row>
    <row r="4755" spans="2:5">
      <c r="B4755" t="s">
        <v>7396</v>
      </c>
      <c r="C4755">
        <v>538382</v>
      </c>
      <c r="D4755" t="s">
        <v>568</v>
      </c>
      <c r="E4755" t="s">
        <v>590</v>
      </c>
    </row>
    <row r="4756" spans="2:5">
      <c r="B4756" t="s">
        <v>7397</v>
      </c>
      <c r="C4756">
        <v>504998</v>
      </c>
      <c r="D4756" t="s">
        <v>568</v>
      </c>
      <c r="E4756" t="s">
        <v>600</v>
      </c>
    </row>
    <row r="4757" spans="2:5">
      <c r="B4757" t="s">
        <v>7398</v>
      </c>
      <c r="C4757">
        <v>505533</v>
      </c>
      <c r="D4757" t="s">
        <v>568</v>
      </c>
      <c r="E4757" t="s">
        <v>1057</v>
      </c>
    </row>
    <row r="4758" spans="2:5">
      <c r="B4758" t="s">
        <v>7399</v>
      </c>
      <c r="C4758">
        <v>590073</v>
      </c>
      <c r="D4758" t="s">
        <v>7400</v>
      </c>
      <c r="E4758" t="s">
        <v>923</v>
      </c>
    </row>
    <row r="4759" spans="2:5">
      <c r="B4759" t="s">
        <v>7401</v>
      </c>
      <c r="C4759">
        <v>590073</v>
      </c>
      <c r="D4759" t="s">
        <v>7400</v>
      </c>
      <c r="E4759" t="s">
        <v>923</v>
      </c>
    </row>
    <row r="4760" spans="2:5">
      <c r="B4760" t="s">
        <v>7402</v>
      </c>
      <c r="C4760">
        <v>500238</v>
      </c>
      <c r="D4760" t="s">
        <v>7403</v>
      </c>
      <c r="E4760" t="s">
        <v>937</v>
      </c>
    </row>
    <row r="4761" spans="2:5">
      <c r="B4761" t="s">
        <v>7404</v>
      </c>
      <c r="C4761">
        <v>500238</v>
      </c>
      <c r="D4761" t="s">
        <v>7403</v>
      </c>
      <c r="E4761" t="s">
        <v>937</v>
      </c>
    </row>
    <row r="4762" spans="2:5">
      <c r="B4762" t="s">
        <v>7405</v>
      </c>
      <c r="C4762">
        <v>513713</v>
      </c>
      <c r="D4762" t="s">
        <v>568</v>
      </c>
      <c r="E4762" t="s">
        <v>682</v>
      </c>
    </row>
    <row r="4763" spans="2:5">
      <c r="B4763" t="s">
        <v>7406</v>
      </c>
      <c r="C4763">
        <v>542667</v>
      </c>
      <c r="D4763" t="s">
        <v>7407</v>
      </c>
      <c r="E4763" t="s">
        <v>934</v>
      </c>
    </row>
    <row r="4764" spans="2:5">
      <c r="B4764" t="s">
        <v>7408</v>
      </c>
      <c r="C4764">
        <v>519214</v>
      </c>
      <c r="D4764" t="s">
        <v>568</v>
      </c>
      <c r="E4764" t="s">
        <v>585</v>
      </c>
    </row>
    <row r="4765" spans="2:5">
      <c r="B4765" t="s">
        <v>7409</v>
      </c>
      <c r="C4765">
        <v>519224</v>
      </c>
      <c r="D4765" t="s">
        <v>7410</v>
      </c>
      <c r="E4765" t="s">
        <v>590</v>
      </c>
    </row>
    <row r="4766" spans="2:5">
      <c r="B4766" t="s">
        <v>7411</v>
      </c>
      <c r="C4766">
        <v>526586</v>
      </c>
      <c r="D4766" t="s">
        <v>568</v>
      </c>
      <c r="E4766" t="s">
        <v>688</v>
      </c>
    </row>
    <row r="4767" spans="2:5">
      <c r="B4767" t="s">
        <v>7412</v>
      </c>
      <c r="C4767">
        <v>522029</v>
      </c>
      <c r="D4767" t="s">
        <v>7413</v>
      </c>
      <c r="E4767" t="s">
        <v>576</v>
      </c>
    </row>
    <row r="4768" spans="2:5">
      <c r="B4768" t="s">
        <v>7414</v>
      </c>
      <c r="C4768">
        <v>512022</v>
      </c>
      <c r="D4768" t="s">
        <v>568</v>
      </c>
      <c r="E4768" t="s">
        <v>551</v>
      </c>
    </row>
    <row r="4769" spans="2:5">
      <c r="B4769" t="s">
        <v>7415</v>
      </c>
      <c r="C4769">
        <v>512022</v>
      </c>
      <c r="D4769" t="s">
        <v>568</v>
      </c>
      <c r="E4769" t="s">
        <v>551</v>
      </c>
    </row>
    <row r="4770" spans="2:5">
      <c r="B4770" t="s">
        <v>7416</v>
      </c>
      <c r="C4770">
        <v>526471</v>
      </c>
      <c r="D4770" t="s">
        <v>568</v>
      </c>
      <c r="E4770" t="s">
        <v>1200</v>
      </c>
    </row>
    <row r="4771" spans="2:5">
      <c r="B4771" t="s">
        <v>7417</v>
      </c>
      <c r="C4771">
        <v>514470</v>
      </c>
      <c r="D4771" t="s">
        <v>568</v>
      </c>
      <c r="E4771" t="s">
        <v>583</v>
      </c>
    </row>
    <row r="4772" spans="2:5">
      <c r="B4772" t="s">
        <v>7418</v>
      </c>
      <c r="C4772">
        <v>514348</v>
      </c>
      <c r="D4772" t="s">
        <v>7419</v>
      </c>
      <c r="E4772" t="s">
        <v>583</v>
      </c>
    </row>
    <row r="4773" spans="2:5">
      <c r="B4773" t="s">
        <v>7420</v>
      </c>
      <c r="C4773">
        <v>524758</v>
      </c>
      <c r="D4773" t="s">
        <v>568</v>
      </c>
      <c r="E4773" t="s">
        <v>606</v>
      </c>
    </row>
    <row r="4774" spans="2:5">
      <c r="B4774" t="s">
        <v>7421</v>
      </c>
      <c r="C4774">
        <v>538873</v>
      </c>
      <c r="D4774" t="s">
        <v>568</v>
      </c>
      <c r="E4774" t="s">
        <v>585</v>
      </c>
    </row>
    <row r="4775" spans="2:5">
      <c r="B4775" t="s">
        <v>7422</v>
      </c>
      <c r="C4775">
        <v>507685</v>
      </c>
      <c r="D4775" t="s">
        <v>7423</v>
      </c>
      <c r="E4775" t="s">
        <v>554</v>
      </c>
    </row>
    <row r="4776" spans="2:5">
      <c r="B4776" t="s">
        <v>7424</v>
      </c>
      <c r="C4776">
        <v>507817</v>
      </c>
      <c r="D4776" t="s">
        <v>568</v>
      </c>
      <c r="E4776" t="s">
        <v>583</v>
      </c>
    </row>
    <row r="4777" spans="2:5">
      <c r="B4777" t="s">
        <v>7425</v>
      </c>
      <c r="C4777">
        <v>511642</v>
      </c>
      <c r="D4777" t="s">
        <v>568</v>
      </c>
      <c r="E4777" t="s">
        <v>585</v>
      </c>
    </row>
    <row r="4778" spans="2:5">
      <c r="B4778" t="s">
        <v>7426</v>
      </c>
      <c r="C4778">
        <v>532300</v>
      </c>
      <c r="D4778" t="s">
        <v>7427</v>
      </c>
      <c r="E4778" t="s">
        <v>606</v>
      </c>
    </row>
    <row r="4779" spans="2:5">
      <c r="B4779" t="s">
        <v>7428</v>
      </c>
      <c r="C4779">
        <v>531396</v>
      </c>
      <c r="D4779" t="s">
        <v>568</v>
      </c>
      <c r="E4779" t="s">
        <v>661</v>
      </c>
    </row>
    <row r="4780" spans="2:5">
      <c r="B4780" t="s">
        <v>7429</v>
      </c>
      <c r="C4780">
        <v>538128</v>
      </c>
      <c r="D4780" t="s">
        <v>568</v>
      </c>
      <c r="E4780" t="s">
        <v>682</v>
      </c>
    </row>
    <row r="4781" spans="2:5">
      <c r="B4781" t="s">
        <v>7430</v>
      </c>
      <c r="C4781">
        <v>538268</v>
      </c>
      <c r="D4781" t="s">
        <v>7431</v>
      </c>
      <c r="E4781" t="s">
        <v>746</v>
      </c>
    </row>
    <row r="4782" spans="2:5">
      <c r="B4782" t="s">
        <v>7432</v>
      </c>
      <c r="C4782">
        <v>526959</v>
      </c>
      <c r="D4782" t="s">
        <v>568</v>
      </c>
      <c r="E4782" t="s">
        <v>769</v>
      </c>
    </row>
    <row r="4783" spans="2:5">
      <c r="B4783" t="s">
        <v>7433</v>
      </c>
      <c r="C4783">
        <v>526525</v>
      </c>
      <c r="D4783" t="s">
        <v>568</v>
      </c>
      <c r="E4783" t="s">
        <v>682</v>
      </c>
    </row>
    <row r="4784" spans="2:5">
      <c r="B4784" t="s">
        <v>7434</v>
      </c>
      <c r="C4784">
        <v>538451</v>
      </c>
      <c r="D4784" t="s">
        <v>568</v>
      </c>
      <c r="E4784" t="s">
        <v>588</v>
      </c>
    </row>
    <row r="4785" spans="2:5">
      <c r="B4785" t="s">
        <v>7435</v>
      </c>
      <c r="C4785" t="s">
        <v>568</v>
      </c>
      <c r="D4785" t="s">
        <v>7436</v>
      </c>
      <c r="E4785" t="s">
        <v>579</v>
      </c>
    </row>
    <row r="4786" spans="2:5">
      <c r="B4786" t="s">
        <v>7437</v>
      </c>
      <c r="C4786">
        <v>505872</v>
      </c>
      <c r="D4786" t="s">
        <v>568</v>
      </c>
      <c r="E4786" t="s">
        <v>576</v>
      </c>
    </row>
    <row r="4787" spans="2:5">
      <c r="B4787" t="s">
        <v>7438</v>
      </c>
      <c r="C4787">
        <v>532616</v>
      </c>
      <c r="D4787" t="s">
        <v>7439</v>
      </c>
      <c r="E4787" t="s">
        <v>898</v>
      </c>
    </row>
    <row r="4788" spans="2:5">
      <c r="B4788" t="s">
        <v>7440</v>
      </c>
      <c r="C4788">
        <v>542367</v>
      </c>
      <c r="D4788" t="s">
        <v>7441</v>
      </c>
      <c r="E4788" t="s">
        <v>5693</v>
      </c>
    </row>
    <row r="4789" spans="2:5">
      <c r="B4789" t="s">
        <v>7442</v>
      </c>
      <c r="C4789">
        <v>532788</v>
      </c>
      <c r="D4789" t="s">
        <v>7443</v>
      </c>
      <c r="E4789" t="s">
        <v>714</v>
      </c>
    </row>
    <row r="4790" spans="2:5">
      <c r="B4790" t="s">
        <v>7444</v>
      </c>
      <c r="C4790">
        <v>590013</v>
      </c>
      <c r="D4790" t="s">
        <v>7445</v>
      </c>
      <c r="E4790" t="s">
        <v>616</v>
      </c>
    </row>
    <row r="4791" spans="2:5">
      <c r="B4791" t="s">
        <v>7446</v>
      </c>
      <c r="C4791">
        <v>590013</v>
      </c>
      <c r="D4791" t="s">
        <v>7447</v>
      </c>
      <c r="E4791" t="s">
        <v>616</v>
      </c>
    </row>
    <row r="4792" spans="2:5">
      <c r="B4792" t="s">
        <v>7448</v>
      </c>
      <c r="C4792">
        <v>511012</v>
      </c>
      <c r="D4792" t="s">
        <v>568</v>
      </c>
      <c r="E4792" t="s">
        <v>588</v>
      </c>
    </row>
    <row r="4793" spans="2:5">
      <c r="B4793" t="s">
        <v>7449</v>
      </c>
      <c r="C4793">
        <v>514378</v>
      </c>
      <c r="D4793" t="s">
        <v>568</v>
      </c>
      <c r="E4793" t="s">
        <v>590</v>
      </c>
    </row>
    <row r="4794" spans="2:5">
      <c r="B4794" t="s">
        <v>7450</v>
      </c>
      <c r="C4794">
        <v>539939</v>
      </c>
      <c r="D4794" t="s">
        <v>568</v>
      </c>
      <c r="E4794" t="s">
        <v>728</v>
      </c>
    </row>
    <row r="4795" spans="2:5">
      <c r="B4795" t="s">
        <v>7451</v>
      </c>
      <c r="C4795">
        <v>511601</v>
      </c>
      <c r="D4795" t="s">
        <v>568</v>
      </c>
      <c r="E4795" t="s">
        <v>590</v>
      </c>
    </row>
    <row r="4796" spans="2:5">
      <c r="B4796" t="s">
        <v>7452</v>
      </c>
      <c r="C4796">
        <v>516030</v>
      </c>
      <c r="D4796" t="s">
        <v>568</v>
      </c>
      <c r="E4796" t="s">
        <v>562</v>
      </c>
    </row>
    <row r="4797" spans="2:5">
      <c r="B4797" t="s">
        <v>7453</v>
      </c>
      <c r="C4797">
        <v>541167</v>
      </c>
      <c r="D4797" t="s">
        <v>568</v>
      </c>
      <c r="E4797" t="s">
        <v>728</v>
      </c>
    </row>
    <row r="4798" spans="2:5">
      <c r="B4798" t="s">
        <v>7454</v>
      </c>
      <c r="C4798">
        <v>530063</v>
      </c>
      <c r="D4798" t="s">
        <v>568</v>
      </c>
      <c r="E4798" t="s">
        <v>763</v>
      </c>
    </row>
    <row r="4799" spans="2:5">
      <c r="B4799" t="s">
        <v>7455</v>
      </c>
      <c r="C4799">
        <v>532648</v>
      </c>
      <c r="D4799" t="s">
        <v>7456</v>
      </c>
      <c r="E4799" t="s">
        <v>886</v>
      </c>
    </row>
    <row r="4800" spans="2:5">
      <c r="B4800" t="s">
        <v>7457</v>
      </c>
      <c r="C4800">
        <v>531260</v>
      </c>
      <c r="D4800" t="s">
        <v>568</v>
      </c>
      <c r="E4800" t="s">
        <v>628</v>
      </c>
    </row>
    <row r="4801" spans="2:5">
      <c r="B4801" t="s">
        <v>7458</v>
      </c>
      <c r="C4801">
        <v>522209</v>
      </c>
      <c r="D4801" t="s">
        <v>568</v>
      </c>
      <c r="E4801" t="s">
        <v>551</v>
      </c>
    </row>
    <row r="4802" spans="2:5">
      <c r="B4802" t="s">
        <v>7459</v>
      </c>
      <c r="C4802">
        <v>522209</v>
      </c>
      <c r="D4802" t="s">
        <v>568</v>
      </c>
      <c r="E4802" t="s">
        <v>551</v>
      </c>
    </row>
    <row r="4803" spans="2:5">
      <c r="B4803" t="s">
        <v>7460</v>
      </c>
      <c r="C4803">
        <v>539097</v>
      </c>
      <c r="D4803" t="s">
        <v>568</v>
      </c>
      <c r="E4803" t="s">
        <v>590</v>
      </c>
    </row>
    <row r="4804" spans="2:5">
      <c r="B4804" t="s">
        <v>7461</v>
      </c>
      <c r="C4804">
        <v>530675</v>
      </c>
      <c r="D4804" t="s">
        <v>568</v>
      </c>
      <c r="E4804" t="s">
        <v>682</v>
      </c>
    </row>
    <row r="4805" spans="2:5">
      <c r="B4805" t="s">
        <v>7462</v>
      </c>
      <c r="C4805">
        <v>540550</v>
      </c>
      <c r="D4805" t="s">
        <v>568</v>
      </c>
      <c r="E4805" t="s">
        <v>728</v>
      </c>
    </row>
    <row r="4806" spans="2:5">
      <c r="B4806" t="s">
        <v>7463</v>
      </c>
      <c r="C4806">
        <v>522108</v>
      </c>
      <c r="D4806" t="s">
        <v>568</v>
      </c>
      <c r="E4806" t="s">
        <v>923</v>
      </c>
    </row>
    <row r="4807" spans="2:5">
      <c r="B4807" t="s">
        <v>7464</v>
      </c>
      <c r="C4807">
        <v>522108</v>
      </c>
      <c r="D4807" t="s">
        <v>568</v>
      </c>
      <c r="E4807" t="s">
        <v>923</v>
      </c>
    </row>
    <row r="4808" spans="2:5">
      <c r="B4808" t="s">
        <v>7465</v>
      </c>
      <c r="C4808">
        <v>536846</v>
      </c>
      <c r="D4808" t="s">
        <v>568</v>
      </c>
      <c r="E4808" t="s">
        <v>966</v>
      </c>
    </row>
    <row r="4809" spans="2:5">
      <c r="B4809" t="s">
        <v>7466</v>
      </c>
      <c r="C4809">
        <v>531663</v>
      </c>
      <c r="D4809" t="s">
        <v>7467</v>
      </c>
      <c r="E4809" t="s">
        <v>2387</v>
      </c>
    </row>
    <row r="4810" spans="2:5">
      <c r="B4810" t="s">
        <v>7468</v>
      </c>
      <c r="C4810">
        <v>505163</v>
      </c>
      <c r="D4810" t="s">
        <v>568</v>
      </c>
      <c r="E4810" t="s">
        <v>923</v>
      </c>
    </row>
    <row r="4811" spans="2:5">
      <c r="B4811" t="s">
        <v>7469</v>
      </c>
      <c r="C4811">
        <v>505163</v>
      </c>
      <c r="D4811" t="s">
        <v>568</v>
      </c>
      <c r="E4811" t="s">
        <v>923</v>
      </c>
    </row>
    <row r="4812" spans="2:5">
      <c r="B4812" t="s">
        <v>7470</v>
      </c>
      <c r="C4812">
        <v>539963</v>
      </c>
      <c r="D4812" t="s">
        <v>568</v>
      </c>
      <c r="E4812" t="s">
        <v>648</v>
      </c>
    </row>
    <row r="4813" spans="2:5">
      <c r="B4813" t="s">
        <v>7471</v>
      </c>
      <c r="C4813">
        <v>505537</v>
      </c>
      <c r="D4813" t="s">
        <v>7472</v>
      </c>
      <c r="E4813" t="s">
        <v>1307</v>
      </c>
    </row>
    <row r="4814" spans="2:5">
      <c r="B4814" t="s">
        <v>7473</v>
      </c>
      <c r="C4814">
        <v>533287</v>
      </c>
      <c r="D4814" t="s">
        <v>7474</v>
      </c>
      <c r="E4814" t="s">
        <v>673</v>
      </c>
    </row>
    <row r="4815" spans="2:5">
      <c r="B4815" t="s">
        <v>7475</v>
      </c>
      <c r="C4815">
        <v>532794</v>
      </c>
      <c r="D4815" t="s">
        <v>7476</v>
      </c>
      <c r="E4815" t="s">
        <v>1307</v>
      </c>
    </row>
    <row r="4816" spans="2:5">
      <c r="B4816" t="s">
        <v>7477</v>
      </c>
      <c r="C4816">
        <v>533339</v>
      </c>
      <c r="D4816" t="s">
        <v>7478</v>
      </c>
      <c r="E4816" t="s">
        <v>661</v>
      </c>
    </row>
    <row r="4817" spans="2:5">
      <c r="B4817" t="s">
        <v>7479</v>
      </c>
      <c r="C4817">
        <v>531845</v>
      </c>
      <c r="D4817" t="s">
        <v>7480</v>
      </c>
      <c r="E4817" t="s">
        <v>966</v>
      </c>
    </row>
    <row r="4818" spans="2:5">
      <c r="B4818" t="s">
        <v>7481</v>
      </c>
      <c r="C4818">
        <v>531845</v>
      </c>
      <c r="D4818" t="s">
        <v>7480</v>
      </c>
      <c r="E4818" t="s">
        <v>966</v>
      </c>
    </row>
    <row r="4819" spans="2:5">
      <c r="B4819" t="s">
        <v>7482</v>
      </c>
      <c r="C4819">
        <v>512553</v>
      </c>
      <c r="D4819" t="s">
        <v>7483</v>
      </c>
      <c r="E4819" t="s">
        <v>583</v>
      </c>
    </row>
    <row r="4820" spans="2:5">
      <c r="B4820" t="s">
        <v>7484</v>
      </c>
      <c r="C4820">
        <v>514266</v>
      </c>
      <c r="D4820" t="s">
        <v>568</v>
      </c>
      <c r="E4820" t="s">
        <v>583</v>
      </c>
    </row>
    <row r="4821" spans="2:5">
      <c r="B4821" t="s">
        <v>7485</v>
      </c>
      <c r="C4821">
        <v>530665</v>
      </c>
      <c r="D4821" t="s">
        <v>568</v>
      </c>
      <c r="E4821" t="s">
        <v>606</v>
      </c>
    </row>
    <row r="4822" spans="2:5">
      <c r="B4822" t="s">
        <v>7486</v>
      </c>
      <c r="C4822">
        <v>530697</v>
      </c>
      <c r="D4822" t="s">
        <v>568</v>
      </c>
      <c r="E4822" t="s">
        <v>989</v>
      </c>
    </row>
    <row r="4823" spans="2:5">
      <c r="B4823" t="s">
        <v>7487</v>
      </c>
      <c r="C4823">
        <v>532039</v>
      </c>
      <c r="D4823" t="s">
        <v>568</v>
      </c>
      <c r="E4823" t="s">
        <v>606</v>
      </c>
    </row>
    <row r="4824" spans="2:5">
      <c r="B4824" t="s">
        <v>7488</v>
      </c>
      <c r="C4824">
        <v>504067</v>
      </c>
      <c r="D4824" t="s">
        <v>7489</v>
      </c>
      <c r="E4824" t="s">
        <v>554</v>
      </c>
    </row>
    <row r="4825" spans="2:5">
      <c r="B4825" t="s">
        <v>7490</v>
      </c>
      <c r="C4825">
        <v>531404</v>
      </c>
      <c r="D4825" t="s">
        <v>7491</v>
      </c>
      <c r="E4825" t="s">
        <v>1110</v>
      </c>
    </row>
    <row r="4826" spans="2:5">
      <c r="B4826" t="s">
        <v>7492</v>
      </c>
      <c r="C4826">
        <v>541400</v>
      </c>
      <c r="D4826" t="s">
        <v>568</v>
      </c>
      <c r="E4826" t="s">
        <v>606</v>
      </c>
    </row>
    <row r="4827" spans="2:5">
      <c r="B4827" t="s">
        <v>7493</v>
      </c>
      <c r="C4827">
        <v>521163</v>
      </c>
      <c r="D4827" t="s">
        <v>7494</v>
      </c>
      <c r="E4827" t="s">
        <v>682</v>
      </c>
    </row>
    <row r="4828" spans="2:5">
      <c r="B4828" t="s">
        <v>7495</v>
      </c>
      <c r="C4828" t="s">
        <v>568</v>
      </c>
      <c r="D4828" t="s">
        <v>7496</v>
      </c>
      <c r="E4828" t="s">
        <v>579</v>
      </c>
    </row>
    <row r="4829" spans="2:5">
      <c r="B4829" t="s">
        <v>7497</v>
      </c>
      <c r="C4829">
        <v>512587</v>
      </c>
      <c r="D4829" t="s">
        <v>7498</v>
      </c>
      <c r="E4829" t="s">
        <v>682</v>
      </c>
    </row>
    <row r="4830" spans="2:5">
      <c r="B4830" t="s">
        <v>7499</v>
      </c>
      <c r="C4830">
        <v>503641</v>
      </c>
      <c r="D4830" t="s">
        <v>7500</v>
      </c>
      <c r="E4830" t="s">
        <v>652</v>
      </c>
    </row>
    <row r="4831" spans="2:5">
      <c r="B4831" t="s">
        <v>7501</v>
      </c>
      <c r="C4831" t="s">
        <v>568</v>
      </c>
      <c r="D4831" t="s">
        <v>7502</v>
      </c>
      <c r="E4831" t="s">
        <v>579</v>
      </c>
    </row>
    <row r="4832" spans="2:5">
      <c r="B4832" t="s">
        <v>7503</v>
      </c>
      <c r="C4832">
        <v>534742</v>
      </c>
      <c r="D4832" t="s">
        <v>7504</v>
      </c>
      <c r="E4832" t="s">
        <v>1076</v>
      </c>
    </row>
    <row r="4833" spans="2:5">
      <c r="B4833" t="s">
        <v>7505</v>
      </c>
      <c r="C4833">
        <v>500780</v>
      </c>
      <c r="D4833" t="s">
        <v>7506</v>
      </c>
      <c r="E4833" t="s">
        <v>1076</v>
      </c>
    </row>
    <row r="4834" spans="2:5">
      <c r="B4834" t="s">
        <v>7507</v>
      </c>
      <c r="C4834">
        <v>531335</v>
      </c>
      <c r="D4834" t="s">
        <v>7508</v>
      </c>
      <c r="E4834" t="s">
        <v>628</v>
      </c>
    </row>
    <row r="4835" spans="2:5">
      <c r="B4835" t="s">
        <v>7509</v>
      </c>
      <c r="C4835">
        <v>532883</v>
      </c>
      <c r="D4835" t="s">
        <v>7510</v>
      </c>
      <c r="E4835" t="s">
        <v>661</v>
      </c>
    </row>
    <row r="4836" spans="2:5">
      <c r="B4836" t="s">
        <v>7511</v>
      </c>
      <c r="C4836">
        <v>500202</v>
      </c>
      <c r="D4836" t="s">
        <v>7512</v>
      </c>
      <c r="E4836" t="s">
        <v>585</v>
      </c>
    </row>
    <row r="4837" spans="2:5">
      <c r="B4837" t="s">
        <v>7513</v>
      </c>
      <c r="C4837">
        <v>500458</v>
      </c>
      <c r="D4837" t="s">
        <v>7514</v>
      </c>
      <c r="E4837" t="s">
        <v>648</v>
      </c>
    </row>
    <row r="4838" spans="2:5">
      <c r="B4838" t="s">
        <v>7515</v>
      </c>
      <c r="C4838">
        <v>501111</v>
      </c>
      <c r="D4838" t="s">
        <v>7516</v>
      </c>
      <c r="E4838" t="s">
        <v>590</v>
      </c>
    </row>
    <row r="4839" spans="2:5">
      <c r="B4839" t="s">
        <v>7517</v>
      </c>
      <c r="C4839">
        <v>501151</v>
      </c>
      <c r="D4839" t="s">
        <v>7518</v>
      </c>
      <c r="E4839" t="s">
        <v>551</v>
      </c>
    </row>
    <row r="4840" spans="2:5">
      <c r="B4840" t="s">
        <v>7519</v>
      </c>
      <c r="C4840">
        <v>501311</v>
      </c>
      <c r="D4840" t="s">
        <v>7520</v>
      </c>
      <c r="E4840" t="s">
        <v>585</v>
      </c>
    </row>
    <row r="4841" spans="2:5">
      <c r="B4841" t="s">
        <v>7521</v>
      </c>
      <c r="C4841">
        <v>501622</v>
      </c>
      <c r="D4841" t="s">
        <v>7522</v>
      </c>
      <c r="E4841" t="s">
        <v>7523</v>
      </c>
    </row>
    <row r="4842" spans="2:5">
      <c r="B4842" t="s">
        <v>7524</v>
      </c>
      <c r="C4842">
        <v>502850</v>
      </c>
      <c r="D4842" t="s">
        <v>7525</v>
      </c>
      <c r="E4842" t="s">
        <v>583</v>
      </c>
    </row>
    <row r="4843" spans="2:5">
      <c r="B4843" t="s">
        <v>7526</v>
      </c>
      <c r="C4843">
        <v>503669</v>
      </c>
      <c r="D4843" t="s">
        <v>7527</v>
      </c>
      <c r="E4843" t="s">
        <v>7523</v>
      </c>
    </row>
    <row r="4844" spans="2:5">
      <c r="B4844" t="s">
        <v>7528</v>
      </c>
      <c r="C4844">
        <v>506975</v>
      </c>
      <c r="D4844" t="s">
        <v>7529</v>
      </c>
      <c r="E4844" t="s">
        <v>583</v>
      </c>
    </row>
    <row r="4845" spans="2:5">
      <c r="B4845" t="s">
        <v>7530</v>
      </c>
      <c r="C4845">
        <v>508924</v>
      </c>
      <c r="D4845" t="s">
        <v>7531</v>
      </c>
      <c r="E4845" t="s">
        <v>7523</v>
      </c>
    </row>
    <row r="4846" spans="2:5">
      <c r="B4846" t="s">
        <v>7532</v>
      </c>
      <c r="C4846">
        <v>511260</v>
      </c>
      <c r="D4846" t="s">
        <v>7533</v>
      </c>
      <c r="E4846" t="s">
        <v>551</v>
      </c>
    </row>
    <row r="4847" spans="2:5">
      <c r="B4847" t="s">
        <v>7534</v>
      </c>
      <c r="C4847">
        <v>511730</v>
      </c>
      <c r="D4847" t="s">
        <v>7535</v>
      </c>
      <c r="E4847" t="s">
        <v>585</v>
      </c>
    </row>
    <row r="4848" spans="2:5">
      <c r="B4848" t="s">
        <v>7536</v>
      </c>
      <c r="C4848">
        <v>512221</v>
      </c>
      <c r="D4848" t="s">
        <v>7537</v>
      </c>
      <c r="E4848" t="s">
        <v>585</v>
      </c>
    </row>
    <row r="4849" spans="2:5">
      <c r="B4849" t="s">
        <v>7538</v>
      </c>
      <c r="C4849">
        <v>512344</v>
      </c>
      <c r="D4849" t="s">
        <v>7539</v>
      </c>
      <c r="E4849" t="s">
        <v>590</v>
      </c>
    </row>
    <row r="4850" spans="2:5">
      <c r="B4850" t="s">
        <v>7540</v>
      </c>
      <c r="C4850">
        <v>512345</v>
      </c>
      <c r="D4850" t="s">
        <v>7541</v>
      </c>
      <c r="E4850" t="s">
        <v>551</v>
      </c>
    </row>
    <row r="4851" spans="2:5">
      <c r="B4851" t="s">
        <v>7542</v>
      </c>
      <c r="C4851">
        <v>512479</v>
      </c>
      <c r="D4851" t="s">
        <v>7543</v>
      </c>
      <c r="E4851" t="s">
        <v>654</v>
      </c>
    </row>
    <row r="4852" spans="2:5">
      <c r="B4852" t="s">
        <v>7544</v>
      </c>
      <c r="C4852">
        <v>513343</v>
      </c>
      <c r="D4852" t="s">
        <v>7545</v>
      </c>
      <c r="E4852" t="s">
        <v>891</v>
      </c>
    </row>
    <row r="4853" spans="2:5">
      <c r="B4853" t="s">
        <v>7546</v>
      </c>
      <c r="C4853">
        <v>513418</v>
      </c>
      <c r="D4853" t="s">
        <v>7547</v>
      </c>
      <c r="E4853" t="s">
        <v>1488</v>
      </c>
    </row>
    <row r="4854" spans="2:5">
      <c r="B4854" t="s">
        <v>7548</v>
      </c>
      <c r="C4854">
        <v>515008</v>
      </c>
      <c r="D4854" t="s">
        <v>7549</v>
      </c>
      <c r="E4854" t="s">
        <v>866</v>
      </c>
    </row>
    <row r="4855" spans="2:5">
      <c r="B4855" t="s">
        <v>7550</v>
      </c>
      <c r="C4855">
        <v>517273</v>
      </c>
      <c r="D4855" t="s">
        <v>7551</v>
      </c>
      <c r="E4855" t="s">
        <v>866</v>
      </c>
    </row>
    <row r="4856" spans="2:5">
      <c r="B4856" t="s">
        <v>7552</v>
      </c>
      <c r="C4856">
        <v>517360</v>
      </c>
      <c r="D4856" t="s">
        <v>7553</v>
      </c>
      <c r="E4856" t="s">
        <v>590</v>
      </c>
    </row>
    <row r="4857" spans="2:5">
      <c r="B4857" t="s">
        <v>7554</v>
      </c>
      <c r="C4857">
        <v>517393</v>
      </c>
      <c r="D4857" t="s">
        <v>7555</v>
      </c>
      <c r="E4857" t="s">
        <v>893</v>
      </c>
    </row>
    <row r="4858" spans="2:5">
      <c r="B4858" t="s">
        <v>7556</v>
      </c>
      <c r="C4858">
        <v>519397</v>
      </c>
      <c r="D4858" t="s">
        <v>7557</v>
      </c>
      <c r="E4858" t="s">
        <v>628</v>
      </c>
    </row>
    <row r="4859" spans="2:5">
      <c r="B4859" t="s">
        <v>7558</v>
      </c>
      <c r="C4859">
        <v>519500</v>
      </c>
      <c r="D4859" t="s">
        <v>7559</v>
      </c>
      <c r="E4859" t="s">
        <v>628</v>
      </c>
    </row>
    <row r="4860" spans="2:5">
      <c r="B4860" t="s">
        <v>7560</v>
      </c>
      <c r="C4860">
        <v>522171</v>
      </c>
      <c r="D4860" t="s">
        <v>7561</v>
      </c>
      <c r="E4860" t="s">
        <v>576</v>
      </c>
    </row>
    <row r="4861" spans="2:5">
      <c r="B4861" t="s">
        <v>7562</v>
      </c>
      <c r="C4861">
        <v>524572</v>
      </c>
      <c r="D4861" t="s">
        <v>7563</v>
      </c>
      <c r="E4861" t="s">
        <v>606</v>
      </c>
    </row>
    <row r="4862" spans="2:5">
      <c r="B4862" t="s">
        <v>7564</v>
      </c>
      <c r="C4862">
        <v>526211</v>
      </c>
      <c r="D4862" t="s">
        <v>7565</v>
      </c>
      <c r="E4862" t="s">
        <v>817</v>
      </c>
    </row>
    <row r="4863" spans="2:5">
      <c r="B4863" t="s">
        <v>7566</v>
      </c>
      <c r="C4863">
        <v>526638</v>
      </c>
      <c r="D4863" t="s">
        <v>7567</v>
      </c>
      <c r="E4863" t="s">
        <v>688</v>
      </c>
    </row>
    <row r="4864" spans="2:5">
      <c r="B4864" t="s">
        <v>7568</v>
      </c>
      <c r="C4864">
        <v>530291</v>
      </c>
      <c r="D4864" t="s">
        <v>7569</v>
      </c>
      <c r="E4864" t="s">
        <v>817</v>
      </c>
    </row>
    <row r="4865" spans="2:5">
      <c r="B4865" t="s">
        <v>7570</v>
      </c>
      <c r="C4865">
        <v>530439</v>
      </c>
      <c r="D4865" t="s">
        <v>7571</v>
      </c>
      <c r="E4865" t="s">
        <v>585</v>
      </c>
    </row>
    <row r="4866" spans="2:5">
      <c r="B4866" t="s">
        <v>7572</v>
      </c>
      <c r="C4866">
        <v>530443</v>
      </c>
      <c r="D4866" t="s">
        <v>7573</v>
      </c>
      <c r="E4866" t="s">
        <v>583</v>
      </c>
    </row>
    <row r="4867" spans="2:5">
      <c r="B4867" t="s">
        <v>7574</v>
      </c>
      <c r="C4867">
        <v>531205</v>
      </c>
      <c r="D4867" t="s">
        <v>7575</v>
      </c>
      <c r="E4867" t="s">
        <v>590</v>
      </c>
    </row>
    <row r="4868" spans="2:5">
      <c r="B4868" t="s">
        <v>7576</v>
      </c>
      <c r="C4868">
        <v>531225</v>
      </c>
      <c r="D4868" t="s">
        <v>7577</v>
      </c>
      <c r="E4868" t="s">
        <v>661</v>
      </c>
    </row>
    <row r="4869" spans="2:5">
      <c r="B4869" t="s">
        <v>7578</v>
      </c>
      <c r="C4869">
        <v>531436</v>
      </c>
      <c r="D4869" t="s">
        <v>7579</v>
      </c>
      <c r="E4869" t="s">
        <v>562</v>
      </c>
    </row>
    <row r="4870" spans="2:5">
      <c r="B4870" t="s">
        <v>7580</v>
      </c>
      <c r="C4870">
        <v>531621</v>
      </c>
      <c r="D4870" t="s">
        <v>7581</v>
      </c>
      <c r="E4870" t="s">
        <v>574</v>
      </c>
    </row>
    <row r="4871" spans="2:5">
      <c r="B4871" t="s">
        <v>7582</v>
      </c>
      <c r="C4871">
        <v>531944</v>
      </c>
      <c r="D4871" t="s">
        <v>7583</v>
      </c>
      <c r="E4871" t="s">
        <v>576</v>
      </c>
    </row>
    <row r="4872" spans="2:5">
      <c r="B4872" t="s">
        <v>7584</v>
      </c>
      <c r="C4872">
        <v>532138</v>
      </c>
      <c r="D4872" t="s">
        <v>7585</v>
      </c>
      <c r="E4872" t="s">
        <v>585</v>
      </c>
    </row>
    <row r="4873" spans="2:5">
      <c r="B4873" t="s">
        <v>7586</v>
      </c>
      <c r="C4873">
        <v>533093</v>
      </c>
      <c r="D4873" t="s">
        <v>7587</v>
      </c>
      <c r="E4873" t="s">
        <v>817</v>
      </c>
    </row>
    <row r="4874" spans="2:5">
      <c r="B4874" t="s">
        <v>7588</v>
      </c>
      <c r="C4874">
        <v>533570</v>
      </c>
      <c r="D4874" t="s">
        <v>7589</v>
      </c>
      <c r="E4874" t="s">
        <v>48</v>
      </c>
    </row>
    <row r="4875" spans="2:5">
      <c r="B4875" t="s">
        <v>7590</v>
      </c>
      <c r="C4875">
        <v>533719</v>
      </c>
      <c r="D4875" t="s">
        <v>7591</v>
      </c>
      <c r="E4875" t="s">
        <v>48</v>
      </c>
    </row>
    <row r="4876" spans="2:5">
      <c r="B4876" t="s">
        <v>7592</v>
      </c>
      <c r="C4876">
        <v>535276</v>
      </c>
      <c r="D4876" t="s">
        <v>7593</v>
      </c>
      <c r="E4876" t="s">
        <v>48</v>
      </c>
    </row>
    <row r="4877" spans="2:5">
      <c r="B4877" t="s">
        <v>7594</v>
      </c>
      <c r="C4877">
        <v>536960</v>
      </c>
      <c r="D4877" t="s">
        <v>7595</v>
      </c>
      <c r="E4877" t="s">
        <v>48</v>
      </c>
    </row>
    <row r="4878" spans="2:5">
      <c r="B4878" t="s">
        <v>7596</v>
      </c>
      <c r="C4878">
        <v>537007</v>
      </c>
      <c r="D4878" t="s">
        <v>7597</v>
      </c>
      <c r="E4878" t="s">
        <v>48</v>
      </c>
    </row>
    <row r="4879" spans="2:5">
      <c r="B4879" t="s">
        <v>7598</v>
      </c>
      <c r="C4879">
        <v>537008</v>
      </c>
      <c r="D4879" t="s">
        <v>7599</v>
      </c>
      <c r="E4879" t="s">
        <v>48</v>
      </c>
    </row>
    <row r="4880" spans="2:5">
      <c r="B4880" t="s">
        <v>7600</v>
      </c>
      <c r="C4880">
        <v>537483</v>
      </c>
      <c r="D4880" t="s">
        <v>7601</v>
      </c>
      <c r="E4880" t="s">
        <v>48</v>
      </c>
    </row>
    <row r="4881" spans="2:5">
      <c r="B4881" t="s">
        <v>7602</v>
      </c>
      <c r="C4881">
        <v>537708</v>
      </c>
      <c r="D4881" t="s">
        <v>7603</v>
      </c>
      <c r="E4881" t="s">
        <v>48</v>
      </c>
    </row>
    <row r="4882" spans="2:5">
      <c r="B4882" t="s">
        <v>7604</v>
      </c>
      <c r="C4882">
        <v>538057</v>
      </c>
      <c r="D4882" t="s">
        <v>7605</v>
      </c>
      <c r="E4882" t="s">
        <v>48</v>
      </c>
    </row>
    <row r="4883" spans="2:5">
      <c r="B4883" t="s">
        <v>7606</v>
      </c>
      <c r="C4883">
        <v>538273</v>
      </c>
      <c r="D4883" t="s">
        <v>7607</v>
      </c>
      <c r="E4883" t="s">
        <v>661</v>
      </c>
    </row>
    <row r="4884" spans="2:5">
      <c r="B4884" t="s">
        <v>7608</v>
      </c>
      <c r="C4884">
        <v>538452</v>
      </c>
      <c r="D4884" t="s">
        <v>7609</v>
      </c>
      <c r="E4884" t="s">
        <v>590</v>
      </c>
    </row>
    <row r="4885" spans="2:5">
      <c r="B4885" t="s">
        <v>7610</v>
      </c>
      <c r="C4885">
        <v>538501</v>
      </c>
      <c r="D4885" t="s">
        <v>7611</v>
      </c>
      <c r="E4885" t="s">
        <v>48</v>
      </c>
    </row>
    <row r="4886" spans="2:5">
      <c r="B4886" t="s">
        <v>7612</v>
      </c>
      <c r="C4886">
        <v>538502</v>
      </c>
      <c r="D4886" t="s">
        <v>7613</v>
      </c>
      <c r="E4886" t="s">
        <v>48</v>
      </c>
    </row>
    <row r="4887" spans="2:5">
      <c r="B4887" t="s">
        <v>7614</v>
      </c>
      <c r="C4887">
        <v>538577</v>
      </c>
      <c r="D4887" t="s">
        <v>7615</v>
      </c>
      <c r="E4887" t="s">
        <v>48</v>
      </c>
    </row>
    <row r="4888" spans="2:5">
      <c r="B4888" t="s">
        <v>7616</v>
      </c>
      <c r="C4888">
        <v>538578</v>
      </c>
      <c r="D4888" t="s">
        <v>7617</v>
      </c>
      <c r="E4888" t="s">
        <v>48</v>
      </c>
    </row>
    <row r="4889" spans="2:5">
      <c r="B4889" t="s">
        <v>7618</v>
      </c>
      <c r="C4889">
        <v>538646</v>
      </c>
      <c r="D4889" t="s">
        <v>7619</v>
      </c>
      <c r="E4889" t="s">
        <v>585</v>
      </c>
    </row>
    <row r="4890" spans="2:5">
      <c r="B4890" t="s">
        <v>7620</v>
      </c>
      <c r="C4890">
        <v>538683</v>
      </c>
      <c r="D4890" t="s">
        <v>7621</v>
      </c>
      <c r="E4890" t="s">
        <v>48</v>
      </c>
    </row>
    <row r="4891" spans="2:5">
      <c r="B4891" t="s">
        <v>7622</v>
      </c>
      <c r="C4891">
        <v>538728</v>
      </c>
      <c r="D4891" t="s">
        <v>7623</v>
      </c>
      <c r="E4891" t="s">
        <v>48</v>
      </c>
    </row>
    <row r="4892" spans="2:5">
      <c r="B4892" t="s">
        <v>7624</v>
      </c>
      <c r="C4892">
        <v>538729</v>
      </c>
      <c r="D4892" t="s">
        <v>7625</v>
      </c>
      <c r="E4892" t="s">
        <v>48</v>
      </c>
    </row>
    <row r="4893" spans="2:5">
      <c r="B4893" t="s">
        <v>7626</v>
      </c>
      <c r="C4893">
        <v>538808</v>
      </c>
      <c r="D4893" t="s">
        <v>7627</v>
      </c>
      <c r="E4893" t="s">
        <v>48</v>
      </c>
    </row>
    <row r="4894" spans="2:5">
      <c r="B4894" t="s">
        <v>7628</v>
      </c>
      <c r="C4894">
        <v>538809</v>
      </c>
      <c r="D4894" t="s">
        <v>7629</v>
      </c>
      <c r="E4894" t="s">
        <v>48</v>
      </c>
    </row>
    <row r="4895" spans="2:5">
      <c r="B4895" t="s">
        <v>7630</v>
      </c>
      <c r="C4895">
        <v>538810</v>
      </c>
      <c r="D4895" t="s">
        <v>7631</v>
      </c>
      <c r="E4895" t="s">
        <v>48</v>
      </c>
    </row>
    <row r="4896" spans="2:5">
      <c r="B4896" t="s">
        <v>7632</v>
      </c>
      <c r="C4896">
        <v>538811</v>
      </c>
      <c r="D4896" t="s">
        <v>7633</v>
      </c>
      <c r="E4896" t="s">
        <v>48</v>
      </c>
    </row>
    <row r="4897" spans="2:5">
      <c r="B4897" t="s">
        <v>7634</v>
      </c>
      <c r="C4897">
        <v>539031</v>
      </c>
      <c r="D4897" t="s">
        <v>7635</v>
      </c>
      <c r="E4897" t="s">
        <v>48</v>
      </c>
    </row>
    <row r="4898" spans="2:5">
      <c r="B4898" t="s">
        <v>7636</v>
      </c>
      <c r="C4898">
        <v>539090</v>
      </c>
      <c r="D4898" t="s">
        <v>7637</v>
      </c>
      <c r="E4898" t="s">
        <v>585</v>
      </c>
    </row>
    <row r="4899" spans="2:5">
      <c r="B4899" t="s">
        <v>7638</v>
      </c>
      <c r="C4899">
        <v>539142</v>
      </c>
      <c r="D4899" t="s">
        <v>7639</v>
      </c>
      <c r="E4899" t="s">
        <v>48</v>
      </c>
    </row>
    <row r="4900" spans="2:5">
      <c r="B4900" t="s">
        <v>7640</v>
      </c>
      <c r="C4900">
        <v>539274</v>
      </c>
      <c r="D4900" t="s">
        <v>7641</v>
      </c>
      <c r="E4900" t="s">
        <v>585</v>
      </c>
    </row>
    <row r="4901" spans="2:5">
      <c r="B4901" t="s">
        <v>7642</v>
      </c>
      <c r="C4901">
        <v>539312</v>
      </c>
      <c r="D4901" t="s">
        <v>7643</v>
      </c>
      <c r="E4901" t="s">
        <v>48</v>
      </c>
    </row>
    <row r="4902" spans="2:5">
      <c r="B4902" t="s">
        <v>7644</v>
      </c>
      <c r="C4902">
        <v>539313</v>
      </c>
      <c r="D4902" t="s">
        <v>7645</v>
      </c>
      <c r="E4902" t="s">
        <v>48</v>
      </c>
    </row>
    <row r="4903" spans="2:5">
      <c r="B4903" t="s">
        <v>7646</v>
      </c>
      <c r="C4903">
        <v>539480</v>
      </c>
      <c r="D4903" t="s">
        <v>7647</v>
      </c>
      <c r="E4903" t="s">
        <v>48</v>
      </c>
    </row>
    <row r="4904" spans="2:5">
      <c r="B4904" t="s">
        <v>7648</v>
      </c>
      <c r="C4904">
        <v>539487</v>
      </c>
      <c r="D4904" t="s">
        <v>7649</v>
      </c>
      <c r="E4904" t="s">
        <v>48</v>
      </c>
    </row>
    <row r="4905" spans="2:5">
      <c r="B4905" t="s">
        <v>7650</v>
      </c>
      <c r="C4905">
        <v>539516</v>
      </c>
      <c r="D4905" t="s">
        <v>7651</v>
      </c>
      <c r="E4905" t="s">
        <v>48</v>
      </c>
    </row>
    <row r="4906" spans="2:5">
      <c r="B4906" t="s">
        <v>7652</v>
      </c>
      <c r="C4906">
        <v>539517</v>
      </c>
      <c r="D4906" t="s">
        <v>7653</v>
      </c>
      <c r="E4906" t="s">
        <v>48</v>
      </c>
    </row>
    <row r="4907" spans="2:5">
      <c r="B4907" t="s">
        <v>7654</v>
      </c>
      <c r="C4907">
        <v>539561</v>
      </c>
      <c r="D4907" t="s">
        <v>7655</v>
      </c>
      <c r="E4907" t="s">
        <v>590</v>
      </c>
    </row>
    <row r="4908" spans="2:5">
      <c r="B4908" t="s">
        <v>7656</v>
      </c>
      <c r="C4908">
        <v>539784</v>
      </c>
      <c r="D4908" t="s">
        <v>7657</v>
      </c>
      <c r="E4908" t="s">
        <v>48</v>
      </c>
    </row>
    <row r="4909" spans="2:5">
      <c r="B4909" t="s">
        <v>7658</v>
      </c>
      <c r="C4909">
        <v>539945</v>
      </c>
      <c r="D4909" t="s">
        <v>7659</v>
      </c>
      <c r="E4909" t="s">
        <v>48</v>
      </c>
    </row>
    <row r="4910" spans="2:5">
      <c r="B4910" t="s">
        <v>7660</v>
      </c>
      <c r="C4910">
        <v>539980</v>
      </c>
      <c r="D4910" t="s">
        <v>7661</v>
      </c>
      <c r="E4910" t="s">
        <v>48</v>
      </c>
    </row>
    <row r="4911" spans="2:5">
      <c r="B4911" t="s">
        <v>7662</v>
      </c>
      <c r="C4911">
        <v>540008</v>
      </c>
      <c r="D4911" t="s">
        <v>7663</v>
      </c>
      <c r="E4911" t="s">
        <v>48</v>
      </c>
    </row>
    <row r="4912" spans="2:5">
      <c r="B4912" t="s">
        <v>7664</v>
      </c>
      <c r="C4912">
        <v>540154</v>
      </c>
      <c r="D4912" t="s">
        <v>7665</v>
      </c>
      <c r="E4912" t="s">
        <v>48</v>
      </c>
    </row>
    <row r="4913" spans="2:5">
      <c r="B4913" t="s">
        <v>7666</v>
      </c>
      <c r="C4913">
        <v>540333</v>
      </c>
      <c r="D4913" t="s">
        <v>7667</v>
      </c>
      <c r="E4913" t="s">
        <v>48</v>
      </c>
    </row>
    <row r="4914" spans="2:5">
      <c r="B4914" t="s">
        <v>7668</v>
      </c>
      <c r="C4914">
        <v>540334</v>
      </c>
      <c r="D4914" t="s">
        <v>7669</v>
      </c>
      <c r="E4914" t="s">
        <v>48</v>
      </c>
    </row>
    <row r="4915" spans="2:5">
      <c r="B4915" t="s">
        <v>7670</v>
      </c>
      <c r="C4915">
        <v>540335</v>
      </c>
      <c r="D4915" t="s">
        <v>7671</v>
      </c>
      <c r="E4915" t="s">
        <v>48</v>
      </c>
    </row>
    <row r="4916" spans="2:5">
      <c r="B4916" t="s">
        <v>7672</v>
      </c>
      <c r="C4916">
        <v>540336</v>
      </c>
      <c r="D4916" t="s">
        <v>7673</v>
      </c>
      <c r="E4916" t="s">
        <v>48</v>
      </c>
    </row>
    <row r="4917" spans="2:5">
      <c r="B4917" t="s">
        <v>7674</v>
      </c>
      <c r="C4917">
        <v>540469</v>
      </c>
      <c r="D4917" t="s">
        <v>7675</v>
      </c>
      <c r="E4917" t="s">
        <v>48</v>
      </c>
    </row>
    <row r="4918" spans="2:5">
      <c r="B4918" t="s">
        <v>7676</v>
      </c>
      <c r="C4918">
        <v>540470</v>
      </c>
      <c r="D4918" t="s">
        <v>7677</v>
      </c>
      <c r="E4918" t="s">
        <v>48</v>
      </c>
    </row>
    <row r="4919" spans="2:5">
      <c r="B4919" t="s">
        <v>7678</v>
      </c>
      <c r="C4919">
        <v>540538</v>
      </c>
      <c r="D4919" t="s">
        <v>7679</v>
      </c>
      <c r="E4919" t="s">
        <v>48</v>
      </c>
    </row>
    <row r="4920" spans="2:5">
      <c r="B4920" t="s">
        <v>7680</v>
      </c>
      <c r="C4920">
        <v>540539</v>
      </c>
      <c r="D4920" t="s">
        <v>7681</v>
      </c>
      <c r="E4920" t="s">
        <v>48</v>
      </c>
    </row>
    <row r="4921" spans="2:5">
      <c r="B4921" t="s">
        <v>7682</v>
      </c>
      <c r="C4921">
        <v>540551</v>
      </c>
      <c r="D4921" t="s">
        <v>7683</v>
      </c>
      <c r="E4921" t="s">
        <v>48</v>
      </c>
    </row>
    <row r="4922" spans="2:5">
      <c r="B4922" t="s">
        <v>7684</v>
      </c>
      <c r="C4922">
        <v>540552</v>
      </c>
      <c r="D4922" t="s">
        <v>7685</v>
      </c>
      <c r="E4922" t="s">
        <v>48</v>
      </c>
    </row>
    <row r="4923" spans="2:5">
      <c r="B4923" t="s">
        <v>7686</v>
      </c>
      <c r="C4923">
        <v>540586</v>
      </c>
      <c r="D4923" t="s">
        <v>7687</v>
      </c>
      <c r="E4923" t="s">
        <v>48</v>
      </c>
    </row>
    <row r="4924" spans="2:5">
      <c r="B4924" t="s">
        <v>7688</v>
      </c>
      <c r="C4924">
        <v>540587</v>
      </c>
      <c r="D4924" t="s">
        <v>7689</v>
      </c>
      <c r="E4924" t="s">
        <v>48</v>
      </c>
    </row>
    <row r="4925" spans="2:5">
      <c r="B4925" t="s">
        <v>7690</v>
      </c>
      <c r="C4925">
        <v>540588</v>
      </c>
      <c r="D4925" t="s">
        <v>7691</v>
      </c>
      <c r="E4925" t="s">
        <v>48</v>
      </c>
    </row>
    <row r="4926" spans="2:5">
      <c r="B4926" t="s">
        <v>7692</v>
      </c>
      <c r="C4926">
        <v>540589</v>
      </c>
      <c r="D4926" t="s">
        <v>7693</v>
      </c>
      <c r="E4926" t="s">
        <v>48</v>
      </c>
    </row>
    <row r="4927" spans="2:5">
      <c r="B4927" t="s">
        <v>7694</v>
      </c>
      <c r="C4927">
        <v>540591</v>
      </c>
      <c r="D4927" t="s">
        <v>7695</v>
      </c>
      <c r="E4927" t="s">
        <v>48</v>
      </c>
    </row>
    <row r="4928" spans="2:5">
      <c r="B4928" t="s">
        <v>7696</v>
      </c>
      <c r="C4928">
        <v>540592</v>
      </c>
      <c r="D4928" t="s">
        <v>7697</v>
      </c>
      <c r="E4928" t="s">
        <v>48</v>
      </c>
    </row>
    <row r="4929" spans="2:5">
      <c r="B4929" t="s">
        <v>7698</v>
      </c>
      <c r="C4929">
        <v>540593</v>
      </c>
      <c r="D4929" t="s">
        <v>7699</v>
      </c>
      <c r="E4929" t="s">
        <v>48</v>
      </c>
    </row>
    <row r="4930" spans="2:5">
      <c r="B4930" t="s">
        <v>7700</v>
      </c>
      <c r="C4930">
        <v>540594</v>
      </c>
      <c r="D4930" t="s">
        <v>7701</v>
      </c>
      <c r="E4930" t="s">
        <v>48</v>
      </c>
    </row>
    <row r="4931" spans="2:5">
      <c r="B4931" t="s">
        <v>7702</v>
      </c>
      <c r="C4931">
        <v>540612</v>
      </c>
      <c r="D4931" t="s">
        <v>7703</v>
      </c>
      <c r="E4931" t="s">
        <v>48</v>
      </c>
    </row>
    <row r="4932" spans="2:5">
      <c r="B4932" t="s">
        <v>7704</v>
      </c>
      <c r="C4932">
        <v>540617</v>
      </c>
      <c r="D4932" t="s">
        <v>7705</v>
      </c>
      <c r="E4932" t="s">
        <v>48</v>
      </c>
    </row>
    <row r="4933" spans="2:5">
      <c r="B4933" t="s">
        <v>7706</v>
      </c>
      <c r="C4933">
        <v>540618</v>
      </c>
      <c r="D4933" t="s">
        <v>7707</v>
      </c>
      <c r="E4933" t="s">
        <v>48</v>
      </c>
    </row>
    <row r="4934" spans="2:5">
      <c r="B4934" t="s">
        <v>7708</v>
      </c>
      <c r="C4934">
        <v>540619</v>
      </c>
      <c r="D4934" t="s">
        <v>7709</v>
      </c>
      <c r="E4934" t="s">
        <v>48</v>
      </c>
    </row>
    <row r="4935" spans="2:5">
      <c r="B4935" t="s">
        <v>7710</v>
      </c>
      <c r="C4935">
        <v>540620</v>
      </c>
      <c r="D4935" t="s">
        <v>7711</v>
      </c>
      <c r="E4935" t="s">
        <v>48</v>
      </c>
    </row>
    <row r="4936" spans="2:5">
      <c r="B4936" t="s">
        <v>7712</v>
      </c>
      <c r="C4936">
        <v>540626</v>
      </c>
      <c r="D4936" t="s">
        <v>7713</v>
      </c>
      <c r="E4936" t="s">
        <v>48</v>
      </c>
    </row>
    <row r="4937" spans="2:5">
      <c r="B4937" t="s">
        <v>7714</v>
      </c>
      <c r="C4937">
        <v>540627</v>
      </c>
      <c r="D4937" t="s">
        <v>7715</v>
      </c>
      <c r="E4937" t="s">
        <v>48</v>
      </c>
    </row>
    <row r="4938" spans="2:5">
      <c r="B4938" t="s">
        <v>7716</v>
      </c>
      <c r="C4938">
        <v>540629</v>
      </c>
      <c r="D4938" t="s">
        <v>7717</v>
      </c>
      <c r="E4938" t="s">
        <v>48</v>
      </c>
    </row>
    <row r="4939" spans="2:5">
      <c r="B4939" t="s">
        <v>7718</v>
      </c>
      <c r="C4939">
        <v>540631</v>
      </c>
      <c r="D4939" t="s">
        <v>7719</v>
      </c>
      <c r="E4939" t="s">
        <v>48</v>
      </c>
    </row>
    <row r="4940" spans="2:5">
      <c r="B4940" t="s">
        <v>7720</v>
      </c>
      <c r="C4940">
        <v>540634</v>
      </c>
      <c r="D4940" t="s">
        <v>7721</v>
      </c>
      <c r="E4940" t="s">
        <v>48</v>
      </c>
    </row>
    <row r="4941" spans="2:5">
      <c r="B4941" t="s">
        <v>7722</v>
      </c>
      <c r="C4941">
        <v>540635</v>
      </c>
      <c r="D4941" t="s">
        <v>7723</v>
      </c>
      <c r="E4941" t="s">
        <v>48</v>
      </c>
    </row>
    <row r="4942" spans="2:5">
      <c r="B4942" t="s">
        <v>7724</v>
      </c>
      <c r="C4942">
        <v>540636</v>
      </c>
      <c r="D4942" t="s">
        <v>7725</v>
      </c>
      <c r="E4942" t="s">
        <v>48</v>
      </c>
    </row>
    <row r="4943" spans="2:5">
      <c r="B4943" t="s">
        <v>7726</v>
      </c>
      <c r="C4943">
        <v>540637</v>
      </c>
      <c r="D4943" t="s">
        <v>7727</v>
      </c>
      <c r="E4943" t="s">
        <v>48</v>
      </c>
    </row>
    <row r="4944" spans="2:5">
      <c r="B4944" t="s">
        <v>7728</v>
      </c>
      <c r="C4944">
        <v>540669</v>
      </c>
      <c r="D4944" t="s">
        <v>7729</v>
      </c>
      <c r="E4944" t="s">
        <v>48</v>
      </c>
    </row>
    <row r="4945" spans="2:5">
      <c r="B4945" t="s">
        <v>7730</v>
      </c>
      <c r="C4945">
        <v>540671</v>
      </c>
      <c r="D4945" t="s">
        <v>7731</v>
      </c>
      <c r="E4945" t="s">
        <v>48</v>
      </c>
    </row>
    <row r="4946" spans="2:5">
      <c r="B4946" t="s">
        <v>7732</v>
      </c>
      <c r="C4946">
        <v>540672</v>
      </c>
      <c r="D4946" t="s">
        <v>7733</v>
      </c>
      <c r="E4946" t="s">
        <v>48</v>
      </c>
    </row>
    <row r="4947" spans="2:5">
      <c r="B4947" t="s">
        <v>7734</v>
      </c>
      <c r="C4947">
        <v>540682</v>
      </c>
      <c r="D4947" t="s">
        <v>7735</v>
      </c>
      <c r="E4947" t="s">
        <v>48</v>
      </c>
    </row>
    <row r="4948" spans="2:5">
      <c r="B4948" t="s">
        <v>7736</v>
      </c>
      <c r="C4948">
        <v>540683</v>
      </c>
      <c r="D4948" t="s">
        <v>7737</v>
      </c>
      <c r="E4948" t="s">
        <v>48</v>
      </c>
    </row>
    <row r="4949" spans="2:5">
      <c r="B4949" t="s">
        <v>7738</v>
      </c>
      <c r="C4949">
        <v>540684</v>
      </c>
      <c r="D4949" t="s">
        <v>7739</v>
      </c>
      <c r="E4949" t="s">
        <v>48</v>
      </c>
    </row>
    <row r="4950" spans="2:5">
      <c r="B4950" t="s">
        <v>7740</v>
      </c>
      <c r="C4950">
        <v>540685</v>
      </c>
      <c r="D4950" t="s">
        <v>7741</v>
      </c>
      <c r="E4950" t="s">
        <v>48</v>
      </c>
    </row>
    <row r="4951" spans="2:5">
      <c r="B4951" t="s">
        <v>7742</v>
      </c>
      <c r="C4951">
        <v>540711</v>
      </c>
      <c r="D4951" t="s">
        <v>7743</v>
      </c>
      <c r="E4951" t="s">
        <v>48</v>
      </c>
    </row>
    <row r="4952" spans="2:5">
      <c r="B4952" t="s">
        <v>7744</v>
      </c>
      <c r="C4952">
        <v>540712</v>
      </c>
      <c r="D4952" t="s">
        <v>7745</v>
      </c>
      <c r="E4952" t="s">
        <v>48</v>
      </c>
    </row>
    <row r="4953" spans="2:5">
      <c r="B4953" t="s">
        <v>7746</v>
      </c>
      <c r="C4953">
        <v>540713</v>
      </c>
      <c r="D4953" t="s">
        <v>7747</v>
      </c>
      <c r="E4953" t="s">
        <v>48</v>
      </c>
    </row>
    <row r="4954" spans="2:5">
      <c r="B4954" t="s">
        <v>7748</v>
      </c>
      <c r="C4954">
        <v>540714</v>
      </c>
      <c r="D4954" t="s">
        <v>7749</v>
      </c>
      <c r="E4954" t="s">
        <v>48</v>
      </c>
    </row>
    <row r="4955" spans="2:5">
      <c r="B4955" t="s">
        <v>7750</v>
      </c>
      <c r="C4955">
        <v>540739</v>
      </c>
      <c r="D4955" t="s">
        <v>7751</v>
      </c>
      <c r="E4955" t="s">
        <v>48</v>
      </c>
    </row>
    <row r="4956" spans="2:5">
      <c r="B4956" t="s">
        <v>7752</v>
      </c>
      <c r="C4956">
        <v>540740</v>
      </c>
      <c r="D4956" t="s">
        <v>7753</v>
      </c>
      <c r="E4956" t="s">
        <v>48</v>
      </c>
    </row>
    <row r="4957" spans="2:5">
      <c r="B4957" t="s">
        <v>7754</v>
      </c>
      <c r="C4957">
        <v>540741</v>
      </c>
      <c r="D4957" t="s">
        <v>7755</v>
      </c>
      <c r="E4957" t="s">
        <v>48</v>
      </c>
    </row>
    <row r="4958" spans="2:5">
      <c r="B4958" t="s">
        <v>7756</v>
      </c>
      <c r="C4958">
        <v>540742</v>
      </c>
      <c r="D4958" t="s">
        <v>7757</v>
      </c>
      <c r="E4958" t="s">
        <v>48</v>
      </c>
    </row>
    <row r="4959" spans="2:5">
      <c r="B4959" t="s">
        <v>7758</v>
      </c>
      <c r="C4959">
        <v>540763</v>
      </c>
      <c r="D4959" t="s">
        <v>7759</v>
      </c>
      <c r="E4959" t="s">
        <v>48</v>
      </c>
    </row>
    <row r="4960" spans="2:5">
      <c r="B4960" t="s">
        <v>7760</v>
      </c>
      <c r="C4960">
        <v>540764</v>
      </c>
      <c r="D4960" t="s">
        <v>7761</v>
      </c>
      <c r="E4960" t="s">
        <v>48</v>
      </c>
    </row>
    <row r="4961" spans="2:5">
      <c r="B4961" t="s">
        <v>7762</v>
      </c>
      <c r="C4961">
        <v>540765</v>
      </c>
      <c r="D4961" t="s">
        <v>7763</v>
      </c>
      <c r="E4961" t="s">
        <v>48</v>
      </c>
    </row>
    <row r="4962" spans="2:5">
      <c r="B4962" t="s">
        <v>7764</v>
      </c>
      <c r="C4962">
        <v>540766</v>
      </c>
      <c r="D4962" t="s">
        <v>7765</v>
      </c>
      <c r="E4962" t="s">
        <v>48</v>
      </c>
    </row>
    <row r="4963" spans="2:5">
      <c r="B4963" t="s">
        <v>7766</v>
      </c>
      <c r="C4963">
        <v>540778</v>
      </c>
      <c r="D4963" t="s">
        <v>7767</v>
      </c>
      <c r="E4963" t="s">
        <v>48</v>
      </c>
    </row>
    <row r="4964" spans="2:5">
      <c r="B4964" t="s">
        <v>7768</v>
      </c>
      <c r="C4964">
        <v>540779</v>
      </c>
      <c r="D4964" t="s">
        <v>7769</v>
      </c>
      <c r="E4964" t="s">
        <v>48</v>
      </c>
    </row>
    <row r="4965" spans="2:5">
      <c r="B4965" t="s">
        <v>7770</v>
      </c>
      <c r="C4965">
        <v>540780</v>
      </c>
      <c r="D4965" t="s">
        <v>7771</v>
      </c>
      <c r="E4965" t="s">
        <v>48</v>
      </c>
    </row>
    <row r="4966" spans="2:5">
      <c r="B4966" t="s">
        <v>7772</v>
      </c>
      <c r="C4966">
        <v>540781</v>
      </c>
      <c r="D4966" t="s">
        <v>7773</v>
      </c>
      <c r="E4966" t="s">
        <v>48</v>
      </c>
    </row>
    <row r="4967" spans="2:5">
      <c r="B4967" t="s">
        <v>7774</v>
      </c>
      <c r="C4967">
        <v>540787</v>
      </c>
      <c r="D4967" t="s">
        <v>7775</v>
      </c>
      <c r="E4967" t="s">
        <v>48</v>
      </c>
    </row>
    <row r="4968" spans="2:5">
      <c r="B4968" t="s">
        <v>7776</v>
      </c>
      <c r="C4968">
        <v>540791</v>
      </c>
      <c r="D4968" t="s">
        <v>7777</v>
      </c>
      <c r="E4968" t="s">
        <v>48</v>
      </c>
    </row>
    <row r="4969" spans="2:5">
      <c r="B4969" t="s">
        <v>7778</v>
      </c>
      <c r="C4969">
        <v>540792</v>
      </c>
      <c r="D4969" t="s">
        <v>7779</v>
      </c>
      <c r="E4969" t="s">
        <v>48</v>
      </c>
    </row>
    <row r="4970" spans="2:5">
      <c r="B4970" t="s">
        <v>7780</v>
      </c>
      <c r="C4970">
        <v>540793</v>
      </c>
      <c r="D4970" t="s">
        <v>7781</v>
      </c>
      <c r="E4970" t="s">
        <v>48</v>
      </c>
    </row>
    <row r="4971" spans="2:5">
      <c r="B4971" t="s">
        <v>7782</v>
      </c>
      <c r="C4971">
        <v>540794</v>
      </c>
      <c r="D4971" t="s">
        <v>7783</v>
      </c>
      <c r="E4971" t="s">
        <v>48</v>
      </c>
    </row>
    <row r="4972" spans="2:5">
      <c r="B4972" t="s">
        <v>7784</v>
      </c>
      <c r="C4972">
        <v>540799</v>
      </c>
      <c r="D4972" t="s">
        <v>7785</v>
      </c>
      <c r="E4972" t="s">
        <v>48</v>
      </c>
    </row>
    <row r="4973" spans="2:5">
      <c r="B4973" t="s">
        <v>7786</v>
      </c>
      <c r="C4973">
        <v>540800</v>
      </c>
      <c r="D4973" t="s">
        <v>7787</v>
      </c>
      <c r="E4973" t="s">
        <v>48</v>
      </c>
    </row>
    <row r="4974" spans="2:5">
      <c r="B4974" t="s">
        <v>7788</v>
      </c>
      <c r="C4974">
        <v>540801</v>
      </c>
      <c r="D4974" t="s">
        <v>7789</v>
      </c>
      <c r="E4974" t="s">
        <v>48</v>
      </c>
    </row>
    <row r="4975" spans="2:5">
      <c r="B4975" t="s">
        <v>7790</v>
      </c>
      <c r="C4975">
        <v>540802</v>
      </c>
      <c r="D4975" t="s">
        <v>7791</v>
      </c>
      <c r="E4975" t="s">
        <v>48</v>
      </c>
    </row>
    <row r="4976" spans="2:5">
      <c r="B4976" t="s">
        <v>7792</v>
      </c>
      <c r="C4976">
        <v>540825</v>
      </c>
      <c r="D4976" t="s">
        <v>7793</v>
      </c>
      <c r="E4976" t="s">
        <v>48</v>
      </c>
    </row>
    <row r="4977" spans="2:5">
      <c r="B4977" t="s">
        <v>7794</v>
      </c>
      <c r="C4977">
        <v>540826</v>
      </c>
      <c r="D4977" t="s">
        <v>7795</v>
      </c>
      <c r="E4977" t="s">
        <v>48</v>
      </c>
    </row>
    <row r="4978" spans="2:5">
      <c r="B4978" t="s">
        <v>7796</v>
      </c>
      <c r="C4978">
        <v>540827</v>
      </c>
      <c r="D4978" t="s">
        <v>7797</v>
      </c>
      <c r="E4978" t="s">
        <v>48</v>
      </c>
    </row>
    <row r="4979" spans="2:5">
      <c r="B4979" t="s">
        <v>7798</v>
      </c>
      <c r="C4979">
        <v>540828</v>
      </c>
      <c r="D4979" t="s">
        <v>7799</v>
      </c>
      <c r="E4979" t="s">
        <v>48</v>
      </c>
    </row>
    <row r="4980" spans="2:5">
      <c r="B4980" t="s">
        <v>7800</v>
      </c>
      <c r="C4980">
        <v>540861</v>
      </c>
      <c r="D4980" t="s">
        <v>7801</v>
      </c>
      <c r="E4980" t="s">
        <v>48</v>
      </c>
    </row>
    <row r="4981" spans="2:5">
      <c r="B4981" t="s">
        <v>7802</v>
      </c>
      <c r="C4981">
        <v>540862</v>
      </c>
      <c r="D4981" t="s">
        <v>7803</v>
      </c>
      <c r="E4981" t="s">
        <v>48</v>
      </c>
    </row>
    <row r="4982" spans="2:5">
      <c r="B4982" t="s">
        <v>7804</v>
      </c>
      <c r="C4982">
        <v>540863</v>
      </c>
      <c r="D4982" t="s">
        <v>7805</v>
      </c>
      <c r="E4982" t="s">
        <v>48</v>
      </c>
    </row>
    <row r="4983" spans="2:5">
      <c r="B4983" t="s">
        <v>7806</v>
      </c>
      <c r="C4983">
        <v>540864</v>
      </c>
      <c r="D4983" t="s">
        <v>7807</v>
      </c>
      <c r="E4983" t="s">
        <v>48</v>
      </c>
    </row>
    <row r="4984" spans="2:5">
      <c r="B4984" t="s">
        <v>7808</v>
      </c>
      <c r="C4984">
        <v>540896</v>
      </c>
      <c r="D4984" t="s">
        <v>7809</v>
      </c>
      <c r="E4984" t="s">
        <v>48</v>
      </c>
    </row>
    <row r="4985" spans="2:5">
      <c r="B4985" t="s">
        <v>7810</v>
      </c>
      <c r="C4985">
        <v>540897</v>
      </c>
      <c r="D4985" t="s">
        <v>7811</v>
      </c>
      <c r="E4985" t="s">
        <v>48</v>
      </c>
    </row>
    <row r="4986" spans="2:5">
      <c r="B4986" t="s">
        <v>7812</v>
      </c>
      <c r="C4986">
        <v>540898</v>
      </c>
      <c r="D4986" t="s">
        <v>7813</v>
      </c>
      <c r="E4986" t="s">
        <v>48</v>
      </c>
    </row>
    <row r="4987" spans="2:5">
      <c r="B4987" t="s">
        <v>7814</v>
      </c>
      <c r="C4987">
        <v>540899</v>
      </c>
      <c r="D4987" t="s">
        <v>7815</v>
      </c>
      <c r="E4987" t="s">
        <v>48</v>
      </c>
    </row>
    <row r="4988" spans="2:5">
      <c r="B4988" t="s">
        <v>7816</v>
      </c>
      <c r="C4988">
        <v>540947</v>
      </c>
      <c r="D4988" t="s">
        <v>7817</v>
      </c>
      <c r="E4988" t="s">
        <v>48</v>
      </c>
    </row>
    <row r="4989" spans="2:5">
      <c r="B4989" t="s">
        <v>7818</v>
      </c>
      <c r="C4989">
        <v>540949</v>
      </c>
      <c r="D4989" t="s">
        <v>7819</v>
      </c>
      <c r="E4989" t="s">
        <v>48</v>
      </c>
    </row>
    <row r="4990" spans="2:5">
      <c r="B4990" t="s">
        <v>7820</v>
      </c>
      <c r="C4990">
        <v>540950</v>
      </c>
      <c r="D4990" t="s">
        <v>7821</v>
      </c>
      <c r="E4990" t="s">
        <v>48</v>
      </c>
    </row>
    <row r="4991" spans="2:5">
      <c r="B4991" t="s">
        <v>7822</v>
      </c>
      <c r="C4991">
        <v>540951</v>
      </c>
      <c r="D4991" t="s">
        <v>7823</v>
      </c>
      <c r="E4991" t="s">
        <v>48</v>
      </c>
    </row>
    <row r="4992" spans="2:5">
      <c r="B4992" t="s">
        <v>7824</v>
      </c>
      <c r="C4992">
        <v>540981</v>
      </c>
      <c r="D4992" t="s">
        <v>7825</v>
      </c>
      <c r="E4992" t="s">
        <v>48</v>
      </c>
    </row>
    <row r="4993" spans="2:5">
      <c r="B4993" t="s">
        <v>7826</v>
      </c>
      <c r="C4993">
        <v>540982</v>
      </c>
      <c r="D4993" t="s">
        <v>7827</v>
      </c>
      <c r="E4993" t="s">
        <v>48</v>
      </c>
    </row>
    <row r="4994" spans="2:5">
      <c r="B4994" t="s">
        <v>7828</v>
      </c>
      <c r="C4994">
        <v>540983</v>
      </c>
      <c r="D4994" t="s">
        <v>7829</v>
      </c>
      <c r="E4994" t="s">
        <v>48</v>
      </c>
    </row>
    <row r="4995" spans="2:5">
      <c r="B4995" t="s">
        <v>7830</v>
      </c>
      <c r="C4995">
        <v>540984</v>
      </c>
      <c r="D4995" t="s">
        <v>7831</v>
      </c>
      <c r="E4995" t="s">
        <v>48</v>
      </c>
    </row>
    <row r="4996" spans="2:5">
      <c r="B4996" t="s">
        <v>7832</v>
      </c>
      <c r="C4996">
        <v>541068</v>
      </c>
      <c r="D4996" t="s">
        <v>7833</v>
      </c>
      <c r="E4996" t="s">
        <v>48</v>
      </c>
    </row>
    <row r="4997" spans="2:5">
      <c r="B4997" t="s">
        <v>7834</v>
      </c>
      <c r="C4997">
        <v>541069</v>
      </c>
      <c r="D4997" t="s">
        <v>7835</v>
      </c>
      <c r="E4997" t="s">
        <v>48</v>
      </c>
    </row>
    <row r="4998" spans="2:5">
      <c r="B4998" t="s">
        <v>7836</v>
      </c>
      <c r="C4998">
        <v>541070</v>
      </c>
      <c r="D4998" t="s">
        <v>7837</v>
      </c>
      <c r="E4998" t="s">
        <v>48</v>
      </c>
    </row>
    <row r="4999" spans="2:5">
      <c r="B4999" t="s">
        <v>7838</v>
      </c>
      <c r="C4999">
        <v>541071</v>
      </c>
      <c r="D4999" t="s">
        <v>7839</v>
      </c>
      <c r="E4999" t="s">
        <v>48</v>
      </c>
    </row>
    <row r="5000" spans="2:5">
      <c r="B5000" t="s">
        <v>7840</v>
      </c>
      <c r="C5000">
        <v>541084</v>
      </c>
      <c r="D5000" t="s">
        <v>7841</v>
      </c>
      <c r="E5000" t="s">
        <v>48</v>
      </c>
    </row>
    <row r="5001" spans="2:5">
      <c r="B5001" t="s">
        <v>7842</v>
      </c>
      <c r="C5001">
        <v>541085</v>
      </c>
      <c r="D5001" t="s">
        <v>7843</v>
      </c>
      <c r="E5001" t="s">
        <v>48</v>
      </c>
    </row>
    <row r="5002" spans="2:5">
      <c r="B5002" t="s">
        <v>7844</v>
      </c>
      <c r="C5002">
        <v>541086</v>
      </c>
      <c r="D5002" t="s">
        <v>7845</v>
      </c>
      <c r="E5002" t="s">
        <v>48</v>
      </c>
    </row>
    <row r="5003" spans="2:5">
      <c r="B5003" t="s">
        <v>7846</v>
      </c>
      <c r="C5003">
        <v>541087</v>
      </c>
      <c r="D5003" t="s">
        <v>7847</v>
      </c>
      <c r="E5003" t="s">
        <v>48</v>
      </c>
    </row>
    <row r="5004" spans="2:5">
      <c r="B5004" t="s">
        <v>7848</v>
      </c>
      <c r="C5004">
        <v>541092</v>
      </c>
      <c r="D5004" t="s">
        <v>7849</v>
      </c>
      <c r="E5004" t="s">
        <v>48</v>
      </c>
    </row>
    <row r="5005" spans="2:5">
      <c r="B5005" t="s">
        <v>7850</v>
      </c>
      <c r="C5005">
        <v>541093</v>
      </c>
      <c r="D5005" t="s">
        <v>7851</v>
      </c>
      <c r="E5005" t="s">
        <v>48</v>
      </c>
    </row>
    <row r="5006" spans="2:5">
      <c r="B5006" t="s">
        <v>7852</v>
      </c>
      <c r="C5006">
        <v>541094</v>
      </c>
      <c r="D5006" t="s">
        <v>7853</v>
      </c>
      <c r="E5006" t="s">
        <v>48</v>
      </c>
    </row>
    <row r="5007" spans="2:5">
      <c r="B5007" t="s">
        <v>7854</v>
      </c>
      <c r="C5007">
        <v>541095</v>
      </c>
      <c r="D5007" t="s">
        <v>7855</v>
      </c>
      <c r="E5007" t="s">
        <v>48</v>
      </c>
    </row>
    <row r="5008" spans="2:5">
      <c r="B5008" t="s">
        <v>7856</v>
      </c>
      <c r="C5008">
        <v>541252</v>
      </c>
      <c r="D5008" t="s">
        <v>7857</v>
      </c>
      <c r="E5008" t="s">
        <v>48</v>
      </c>
    </row>
    <row r="5009" spans="2:5">
      <c r="B5009" t="s">
        <v>7858</v>
      </c>
      <c r="C5009">
        <v>541253</v>
      </c>
      <c r="D5009" t="s">
        <v>7859</v>
      </c>
      <c r="E5009" t="s">
        <v>48</v>
      </c>
    </row>
    <row r="5010" spans="2:5">
      <c r="B5010" t="s">
        <v>7860</v>
      </c>
      <c r="C5010">
        <v>541254</v>
      </c>
      <c r="D5010" t="s">
        <v>7861</v>
      </c>
      <c r="E5010" t="s">
        <v>48</v>
      </c>
    </row>
    <row r="5011" spans="2:5">
      <c r="B5011" t="s">
        <v>7862</v>
      </c>
      <c r="C5011">
        <v>541255</v>
      </c>
      <c r="D5011" t="s">
        <v>7863</v>
      </c>
      <c r="E5011" t="s">
        <v>48</v>
      </c>
    </row>
    <row r="5012" spans="2:5">
      <c r="B5012" t="s">
        <v>7864</v>
      </c>
      <c r="C5012">
        <v>541300</v>
      </c>
      <c r="D5012" t="s">
        <v>7865</v>
      </c>
      <c r="E5012" t="s">
        <v>48</v>
      </c>
    </row>
    <row r="5013" spans="2:5">
      <c r="B5013" t="s">
        <v>7866</v>
      </c>
      <c r="C5013">
        <v>541309</v>
      </c>
      <c r="D5013" t="s">
        <v>7867</v>
      </c>
      <c r="E5013" t="s">
        <v>48</v>
      </c>
    </row>
    <row r="5014" spans="2:5">
      <c r="B5014" t="s">
        <v>7868</v>
      </c>
      <c r="C5014">
        <v>541310</v>
      </c>
      <c r="D5014" t="s">
        <v>7869</v>
      </c>
      <c r="E5014" t="s">
        <v>48</v>
      </c>
    </row>
    <row r="5015" spans="2:5">
      <c r="B5015" t="s">
        <v>7870</v>
      </c>
      <c r="C5015">
        <v>541311</v>
      </c>
      <c r="D5015" t="s">
        <v>7871</v>
      </c>
      <c r="E5015" t="s">
        <v>48</v>
      </c>
    </row>
    <row r="5016" spans="2:5">
      <c r="B5016" t="s">
        <v>7872</v>
      </c>
      <c r="C5016">
        <v>541312</v>
      </c>
      <c r="D5016" t="s">
        <v>7873</v>
      </c>
      <c r="E5016" t="s">
        <v>48</v>
      </c>
    </row>
    <row r="5017" spans="2:5">
      <c r="B5017" t="s">
        <v>7874</v>
      </c>
      <c r="C5017">
        <v>541313</v>
      </c>
      <c r="D5017" t="s">
        <v>7875</v>
      </c>
      <c r="E5017" t="s">
        <v>48</v>
      </c>
    </row>
    <row r="5018" spans="2:5">
      <c r="B5018" t="s">
        <v>7876</v>
      </c>
      <c r="C5018">
        <v>541341</v>
      </c>
      <c r="D5018" t="s">
        <v>7877</v>
      </c>
      <c r="E5018" t="s">
        <v>48</v>
      </c>
    </row>
    <row r="5019" spans="2:5">
      <c r="B5019" t="s">
        <v>7878</v>
      </c>
      <c r="C5019">
        <v>541343</v>
      </c>
      <c r="D5019" t="s">
        <v>7879</v>
      </c>
      <c r="E5019" t="s">
        <v>48</v>
      </c>
    </row>
    <row r="5020" spans="2:5">
      <c r="B5020" t="s">
        <v>7880</v>
      </c>
      <c r="C5020">
        <v>541345</v>
      </c>
      <c r="D5020" t="s">
        <v>7881</v>
      </c>
      <c r="E5020" t="s">
        <v>48</v>
      </c>
    </row>
    <row r="5021" spans="2:5">
      <c r="B5021" t="s">
        <v>7882</v>
      </c>
      <c r="C5021">
        <v>541346</v>
      </c>
      <c r="D5021" t="s">
        <v>7883</v>
      </c>
      <c r="E5021" t="s">
        <v>48</v>
      </c>
    </row>
    <row r="5022" spans="2:5">
      <c r="B5022" t="s">
        <v>7884</v>
      </c>
      <c r="C5022">
        <v>541672</v>
      </c>
      <c r="D5022" t="s">
        <v>7885</v>
      </c>
      <c r="E5022" t="s">
        <v>48</v>
      </c>
    </row>
    <row r="5023" spans="2:5">
      <c r="B5023" t="s">
        <v>7886</v>
      </c>
      <c r="C5023">
        <v>541673</v>
      </c>
      <c r="D5023" t="s">
        <v>7887</v>
      </c>
      <c r="E5023" t="s">
        <v>48</v>
      </c>
    </row>
    <row r="5024" spans="2:5">
      <c r="B5024" t="s">
        <v>7888</v>
      </c>
      <c r="C5024">
        <v>541674</v>
      </c>
      <c r="D5024" t="s">
        <v>7889</v>
      </c>
      <c r="E5024" t="s">
        <v>48</v>
      </c>
    </row>
    <row r="5025" spans="2:5">
      <c r="B5025" t="s">
        <v>7890</v>
      </c>
      <c r="C5025">
        <v>541675</v>
      </c>
      <c r="D5025" t="s">
        <v>7891</v>
      </c>
      <c r="E5025" t="s">
        <v>48</v>
      </c>
    </row>
    <row r="5026" spans="2:5">
      <c r="B5026" t="s">
        <v>7892</v>
      </c>
      <c r="C5026">
        <v>541676</v>
      </c>
      <c r="D5026" t="s">
        <v>7893</v>
      </c>
      <c r="E5026" t="s">
        <v>48</v>
      </c>
    </row>
    <row r="5027" spans="2:5">
      <c r="B5027" t="s">
        <v>7894</v>
      </c>
      <c r="C5027">
        <v>541677</v>
      </c>
      <c r="D5027" t="s">
        <v>7895</v>
      </c>
      <c r="E5027" t="s">
        <v>48</v>
      </c>
    </row>
    <row r="5028" spans="2:5">
      <c r="B5028" t="s">
        <v>7896</v>
      </c>
      <c r="C5028">
        <v>541678</v>
      </c>
      <c r="D5028" t="s">
        <v>7897</v>
      </c>
      <c r="E5028" t="s">
        <v>48</v>
      </c>
    </row>
    <row r="5029" spans="2:5">
      <c r="B5029" t="s">
        <v>7898</v>
      </c>
      <c r="C5029">
        <v>541679</v>
      </c>
      <c r="D5029" t="s">
        <v>7899</v>
      </c>
      <c r="E5029" t="s">
        <v>48</v>
      </c>
    </row>
    <row r="5030" spans="2:5">
      <c r="B5030" t="s">
        <v>7900</v>
      </c>
      <c r="C5030">
        <v>541725</v>
      </c>
      <c r="D5030" t="s">
        <v>7901</v>
      </c>
      <c r="E5030" t="s">
        <v>48</v>
      </c>
    </row>
    <row r="5031" spans="2:5">
      <c r="B5031" t="s">
        <v>7902</v>
      </c>
      <c r="C5031">
        <v>541726</v>
      </c>
      <c r="D5031" t="s">
        <v>7903</v>
      </c>
      <c r="E5031" t="s">
        <v>48</v>
      </c>
    </row>
    <row r="5032" spans="2:5">
      <c r="B5032" t="s">
        <v>7904</v>
      </c>
      <c r="C5032">
        <v>541727</v>
      </c>
      <c r="D5032" t="s">
        <v>7905</v>
      </c>
      <c r="E5032" t="s">
        <v>48</v>
      </c>
    </row>
    <row r="5033" spans="2:5">
      <c r="B5033" t="s">
        <v>7906</v>
      </c>
      <c r="C5033">
        <v>541728</v>
      </c>
      <c r="D5033" t="s">
        <v>7907</v>
      </c>
      <c r="E5033" t="s">
        <v>48</v>
      </c>
    </row>
    <row r="5034" spans="2:5">
      <c r="B5034" t="s">
        <v>7908</v>
      </c>
      <c r="C5034">
        <v>541742</v>
      </c>
      <c r="D5034" t="s">
        <v>7909</v>
      </c>
      <c r="E5034" t="s">
        <v>48</v>
      </c>
    </row>
    <row r="5035" spans="2:5">
      <c r="B5035" t="s">
        <v>7910</v>
      </c>
      <c r="C5035">
        <v>541743</v>
      </c>
      <c r="D5035" t="s">
        <v>7911</v>
      </c>
      <c r="E5035" t="s">
        <v>48</v>
      </c>
    </row>
    <row r="5036" spans="2:5">
      <c r="B5036" t="s">
        <v>7912</v>
      </c>
      <c r="C5036">
        <v>541744</v>
      </c>
      <c r="D5036" t="s">
        <v>7913</v>
      </c>
      <c r="E5036" t="s">
        <v>48</v>
      </c>
    </row>
    <row r="5037" spans="2:5">
      <c r="B5037" t="s">
        <v>7914</v>
      </c>
      <c r="C5037">
        <v>541745</v>
      </c>
      <c r="D5037" t="s">
        <v>7915</v>
      </c>
      <c r="E5037" t="s">
        <v>48</v>
      </c>
    </row>
    <row r="5038" spans="2:5">
      <c r="B5038" t="s">
        <v>7916</v>
      </c>
      <c r="C5038">
        <v>541804</v>
      </c>
      <c r="D5038" t="s">
        <v>7917</v>
      </c>
      <c r="E5038" t="s">
        <v>48</v>
      </c>
    </row>
    <row r="5039" spans="2:5">
      <c r="B5039" t="s">
        <v>7918</v>
      </c>
      <c r="C5039">
        <v>541805</v>
      </c>
      <c r="D5039" t="s">
        <v>7919</v>
      </c>
      <c r="E5039" t="s">
        <v>48</v>
      </c>
    </row>
    <row r="5040" spans="2:5">
      <c r="B5040" t="s">
        <v>7920</v>
      </c>
      <c r="C5040">
        <v>541806</v>
      </c>
      <c r="D5040" t="s">
        <v>7921</v>
      </c>
      <c r="E5040" t="s">
        <v>48</v>
      </c>
    </row>
    <row r="5041" spans="2:5">
      <c r="B5041" t="s">
        <v>7922</v>
      </c>
      <c r="C5041">
        <v>541807</v>
      </c>
      <c r="D5041" t="s">
        <v>7923</v>
      </c>
      <c r="E5041" t="s">
        <v>48</v>
      </c>
    </row>
    <row r="5042" spans="2:5">
      <c r="B5042" t="s">
        <v>7924</v>
      </c>
      <c r="C5042">
        <v>541809</v>
      </c>
      <c r="D5042" t="s">
        <v>7925</v>
      </c>
      <c r="E5042" t="s">
        <v>48</v>
      </c>
    </row>
    <row r="5043" spans="2:5">
      <c r="B5043" t="s">
        <v>7926</v>
      </c>
      <c r="C5043">
        <v>541879</v>
      </c>
      <c r="D5043" t="s">
        <v>7927</v>
      </c>
      <c r="E5043" t="s">
        <v>48</v>
      </c>
    </row>
    <row r="5044" spans="2:5">
      <c r="B5044" t="s">
        <v>7928</v>
      </c>
      <c r="C5044">
        <v>541881</v>
      </c>
      <c r="D5044" t="s">
        <v>7929</v>
      </c>
      <c r="E5044" t="s">
        <v>48</v>
      </c>
    </row>
    <row r="5045" spans="2:5">
      <c r="B5045" t="s">
        <v>7930</v>
      </c>
      <c r="C5045">
        <v>541882</v>
      </c>
      <c r="D5045" t="s">
        <v>7931</v>
      </c>
      <c r="E5045" t="s">
        <v>48</v>
      </c>
    </row>
    <row r="5046" spans="2:5">
      <c r="B5046" t="s">
        <v>7932</v>
      </c>
      <c r="C5046">
        <v>541884</v>
      </c>
      <c r="D5046" t="s">
        <v>7933</v>
      </c>
      <c r="E5046" t="s">
        <v>48</v>
      </c>
    </row>
    <row r="5047" spans="2:5">
      <c r="B5047" t="s">
        <v>7934</v>
      </c>
      <c r="C5047">
        <v>541972</v>
      </c>
      <c r="D5047" t="s">
        <v>7935</v>
      </c>
      <c r="E5047" t="s">
        <v>48</v>
      </c>
    </row>
    <row r="5048" spans="2:5">
      <c r="B5048" t="s">
        <v>7936</v>
      </c>
      <c r="C5048">
        <v>541984</v>
      </c>
      <c r="D5048" t="s">
        <v>7937</v>
      </c>
      <c r="E5048" t="s">
        <v>48</v>
      </c>
    </row>
    <row r="5049" spans="2:5">
      <c r="B5049" t="s">
        <v>7938</v>
      </c>
      <c r="C5049">
        <v>541985</v>
      </c>
      <c r="D5049" t="s">
        <v>7939</v>
      </c>
      <c r="E5049" t="s">
        <v>48</v>
      </c>
    </row>
    <row r="5050" spans="2:5">
      <c r="B5050" t="s">
        <v>7940</v>
      </c>
      <c r="C5050">
        <v>541986</v>
      </c>
      <c r="D5050" t="s">
        <v>7941</v>
      </c>
      <c r="E5050" t="s">
        <v>48</v>
      </c>
    </row>
    <row r="5051" spans="2:5">
      <c r="B5051" t="s">
        <v>7942</v>
      </c>
      <c r="C5051">
        <v>541987</v>
      </c>
      <c r="D5051" t="s">
        <v>7943</v>
      </c>
      <c r="E5051" t="s">
        <v>48</v>
      </c>
    </row>
    <row r="5052" spans="2:5">
      <c r="B5052" t="s">
        <v>7944</v>
      </c>
      <c r="C5052">
        <v>542131</v>
      </c>
      <c r="D5052" t="s">
        <v>7945</v>
      </c>
      <c r="E5052" t="s">
        <v>48</v>
      </c>
    </row>
    <row r="5053" spans="2:5">
      <c r="B5053" t="s">
        <v>7946</v>
      </c>
      <c r="C5053">
        <v>542156</v>
      </c>
      <c r="D5053" t="s">
        <v>7947</v>
      </c>
      <c r="E5053" t="s">
        <v>48</v>
      </c>
    </row>
    <row r="5054" spans="2:5">
      <c r="B5054" t="s">
        <v>7948</v>
      </c>
      <c r="C5054">
        <v>542158</v>
      </c>
      <c r="D5054" t="s">
        <v>7949</v>
      </c>
      <c r="E5054" t="s">
        <v>48</v>
      </c>
    </row>
    <row r="5055" spans="2:5">
      <c r="B5055" t="s">
        <v>7950</v>
      </c>
      <c r="C5055">
        <v>542160</v>
      </c>
      <c r="D5055" t="s">
        <v>7951</v>
      </c>
      <c r="E5055" t="s">
        <v>48</v>
      </c>
    </row>
    <row r="5056" spans="2:5">
      <c r="B5056" t="s">
        <v>7952</v>
      </c>
      <c r="C5056">
        <v>542163</v>
      </c>
      <c r="D5056" t="s">
        <v>7953</v>
      </c>
      <c r="E5056" t="s">
        <v>48</v>
      </c>
    </row>
    <row r="5057" spans="2:5">
      <c r="B5057" t="s">
        <v>7954</v>
      </c>
      <c r="C5057">
        <v>542230</v>
      </c>
      <c r="D5057" t="s">
        <v>7955</v>
      </c>
      <c r="E5057" t="s">
        <v>48</v>
      </c>
    </row>
    <row r="5058" spans="2:5">
      <c r="B5058" t="s">
        <v>7956</v>
      </c>
      <c r="C5058">
        <v>542244</v>
      </c>
      <c r="D5058" t="s">
        <v>7957</v>
      </c>
      <c r="E5058" t="s">
        <v>48</v>
      </c>
    </row>
    <row r="5059" spans="2:5">
      <c r="B5059" t="s">
        <v>7958</v>
      </c>
      <c r="C5059">
        <v>542245</v>
      </c>
      <c r="D5059" t="s">
        <v>7959</v>
      </c>
      <c r="E5059" t="s">
        <v>48</v>
      </c>
    </row>
    <row r="5060" spans="2:5">
      <c r="B5060" t="s">
        <v>7960</v>
      </c>
      <c r="C5060">
        <v>542246</v>
      </c>
      <c r="D5060" t="s">
        <v>7961</v>
      </c>
      <c r="E5060" t="s">
        <v>48</v>
      </c>
    </row>
    <row r="5061" spans="2:5">
      <c r="B5061" t="s">
        <v>7962</v>
      </c>
      <c r="C5061">
        <v>542247</v>
      </c>
      <c r="D5061" t="s">
        <v>7963</v>
      </c>
      <c r="E5061" t="s">
        <v>48</v>
      </c>
    </row>
    <row r="5062" spans="2:5">
      <c r="B5062" t="s">
        <v>7964</v>
      </c>
      <c r="C5062">
        <v>542513</v>
      </c>
      <c r="D5062" t="s">
        <v>7965</v>
      </c>
      <c r="E5062" t="s">
        <v>48</v>
      </c>
    </row>
    <row r="5063" spans="2:5">
      <c r="B5063" t="s">
        <v>7966</v>
      </c>
      <c r="C5063">
        <v>542543</v>
      </c>
      <c r="D5063" t="s">
        <v>7967</v>
      </c>
      <c r="E5063" t="s">
        <v>48</v>
      </c>
    </row>
    <row r="5064" spans="2:5">
      <c r="B5064" t="s">
        <v>7968</v>
      </c>
      <c r="C5064">
        <v>542694</v>
      </c>
      <c r="D5064" t="s">
        <v>7969</v>
      </c>
      <c r="E5064" t="s">
        <v>590</v>
      </c>
    </row>
    <row r="5065" spans="2:5">
      <c r="B5065" t="s">
        <v>7970</v>
      </c>
      <c r="C5065">
        <v>542721</v>
      </c>
      <c r="D5065" t="s">
        <v>7971</v>
      </c>
      <c r="E5065" t="s">
        <v>590</v>
      </c>
    </row>
    <row r="5066" spans="2:5">
      <c r="B5066" t="s">
        <v>7972</v>
      </c>
      <c r="C5066">
        <v>542724</v>
      </c>
      <c r="D5066" t="s">
        <v>7973</v>
      </c>
      <c r="E5066" t="s">
        <v>606</v>
      </c>
    </row>
    <row r="5067" spans="2:5">
      <c r="B5067" t="s">
        <v>7974</v>
      </c>
      <c r="C5067">
        <v>542725</v>
      </c>
      <c r="D5067" t="s">
        <v>7975</v>
      </c>
      <c r="E5067" t="s">
        <v>682</v>
      </c>
    </row>
    <row r="5068" spans="2:5">
      <c r="B5068" t="s">
        <v>7976</v>
      </c>
      <c r="C5068">
        <v>542726</v>
      </c>
      <c r="D5068" t="s">
        <v>7977</v>
      </c>
      <c r="E5068" t="s">
        <v>574</v>
      </c>
    </row>
    <row r="5069" spans="2:5">
      <c r="B5069" t="s">
        <v>7978</v>
      </c>
      <c r="C5069">
        <v>542727</v>
      </c>
      <c r="D5069" t="s">
        <v>7979</v>
      </c>
      <c r="E5069" t="s">
        <v>569</v>
      </c>
    </row>
    <row r="5070" spans="2:5">
      <c r="B5070" t="s">
        <v>7980</v>
      </c>
      <c r="C5070">
        <v>542728</v>
      </c>
      <c r="D5070" t="s">
        <v>7981</v>
      </c>
      <c r="E5070" t="s">
        <v>682</v>
      </c>
    </row>
    <row r="5071" spans="2:5">
      <c r="B5071" t="s">
        <v>7982</v>
      </c>
      <c r="C5071">
        <v>542729</v>
      </c>
      <c r="D5071" t="s">
        <v>7983</v>
      </c>
      <c r="E5071" t="s">
        <v>583</v>
      </c>
    </row>
    <row r="5072" spans="2:5">
      <c r="B5072" t="s">
        <v>7984</v>
      </c>
      <c r="C5072">
        <v>542730</v>
      </c>
      <c r="D5072" t="s">
        <v>7985</v>
      </c>
      <c r="E5072" t="s">
        <v>48</v>
      </c>
    </row>
    <row r="5073" spans="2:5">
      <c r="B5073" t="s">
        <v>7986</v>
      </c>
      <c r="C5073">
        <v>542747</v>
      </c>
      <c r="D5073" t="s">
        <v>7987</v>
      </c>
      <c r="E5073" t="s">
        <v>48</v>
      </c>
    </row>
    <row r="5074" spans="2:5">
      <c r="B5074" t="s">
        <v>7988</v>
      </c>
      <c r="C5074">
        <v>542752</v>
      </c>
      <c r="D5074" t="s">
        <v>7989</v>
      </c>
      <c r="E5074" t="s">
        <v>2171</v>
      </c>
    </row>
    <row r="5075" spans="2:5">
      <c r="B5075" t="s">
        <v>7990</v>
      </c>
      <c r="C5075">
        <v>542753</v>
      </c>
      <c r="D5075" t="s">
        <v>7991</v>
      </c>
      <c r="E5075" t="s">
        <v>602</v>
      </c>
    </row>
    <row r="5076" spans="2:5">
      <c r="B5076" t="s">
        <v>7992</v>
      </c>
      <c r="C5076">
        <v>542758</v>
      </c>
      <c r="D5076" t="s">
        <v>7993</v>
      </c>
      <c r="E5076" t="s">
        <v>48</v>
      </c>
    </row>
    <row r="5077" spans="2:5">
      <c r="B5077" t="s">
        <v>7994</v>
      </c>
      <c r="C5077">
        <v>542759</v>
      </c>
      <c r="D5077" t="s">
        <v>7995</v>
      </c>
      <c r="E5077" t="s">
        <v>585</v>
      </c>
    </row>
    <row r="5078" spans="2:5">
      <c r="B5078" t="s">
        <v>7996</v>
      </c>
      <c r="C5078">
        <v>542760</v>
      </c>
      <c r="D5078" t="s">
        <v>7997</v>
      </c>
      <c r="E5078" t="s">
        <v>611</v>
      </c>
    </row>
    <row r="5079" spans="2:5">
      <c r="B5079" t="s">
        <v>7998</v>
      </c>
      <c r="C5079">
        <v>542765</v>
      </c>
      <c r="D5079" t="s">
        <v>7999</v>
      </c>
      <c r="E5079" t="s">
        <v>1735</v>
      </c>
    </row>
    <row r="5080" spans="2:5">
      <c r="B5080" t="s">
        <v>8000</v>
      </c>
      <c r="C5080">
        <v>542770</v>
      </c>
      <c r="D5080" t="s">
        <v>8001</v>
      </c>
      <c r="E5080" t="s">
        <v>554</v>
      </c>
    </row>
    <row r="5081" spans="2:5">
      <c r="B5081" t="s">
        <v>8002</v>
      </c>
      <c r="C5081">
        <v>542771</v>
      </c>
      <c r="D5081" t="s">
        <v>8003</v>
      </c>
      <c r="E5081" t="s">
        <v>750</v>
      </c>
    </row>
    <row r="5082" spans="2:5">
      <c r="B5082" t="s">
        <v>8004</v>
      </c>
      <c r="C5082">
        <v>542772</v>
      </c>
      <c r="D5082" t="s">
        <v>8005</v>
      </c>
      <c r="E5082" t="s">
        <v>551</v>
      </c>
    </row>
    <row r="5083" spans="2:5">
      <c r="B5083" t="s">
        <v>8006</v>
      </c>
      <c r="C5083">
        <v>542773</v>
      </c>
      <c r="D5083" t="s">
        <v>8007</v>
      </c>
      <c r="E5083" t="s">
        <v>551</v>
      </c>
    </row>
    <row r="5084" spans="2:5">
      <c r="B5084" t="s">
        <v>8008</v>
      </c>
      <c r="C5084">
        <v>542774</v>
      </c>
      <c r="D5084" t="s">
        <v>8009</v>
      </c>
      <c r="E5084" t="s">
        <v>585</v>
      </c>
    </row>
    <row r="5085" spans="2:5">
      <c r="B5085" t="s">
        <v>8010</v>
      </c>
      <c r="C5085">
        <v>542801</v>
      </c>
      <c r="D5085" t="s">
        <v>8011</v>
      </c>
      <c r="E5085" t="s">
        <v>576</v>
      </c>
    </row>
    <row r="5086" spans="2:5">
      <c r="B5086" t="s">
        <v>8012</v>
      </c>
      <c r="C5086">
        <v>542802</v>
      </c>
      <c r="D5086" t="s">
        <v>8013</v>
      </c>
      <c r="E5086" t="s">
        <v>551</v>
      </c>
    </row>
    <row r="5087" spans="2:5">
      <c r="B5087" t="s">
        <v>8014</v>
      </c>
      <c r="C5087">
        <v>542803</v>
      </c>
      <c r="D5087" t="s">
        <v>8015</v>
      </c>
      <c r="E5087" t="s">
        <v>590</v>
      </c>
    </row>
    <row r="5088" spans="2:5">
      <c r="B5088" t="s">
        <v>8016</v>
      </c>
      <c r="C5088">
        <v>542804</v>
      </c>
      <c r="D5088" t="s">
        <v>8017</v>
      </c>
      <c r="E5088" t="s">
        <v>48</v>
      </c>
    </row>
    <row r="5089" spans="2:5">
      <c r="B5089" t="s">
        <v>8018</v>
      </c>
      <c r="C5089">
        <v>542805</v>
      </c>
      <c r="D5089" t="s">
        <v>8019</v>
      </c>
      <c r="E5089" t="s">
        <v>48</v>
      </c>
    </row>
    <row r="5090" spans="2:5">
      <c r="B5090" t="s">
        <v>8020</v>
      </c>
      <c r="C5090">
        <v>542806</v>
      </c>
      <c r="D5090" t="s">
        <v>8021</v>
      </c>
      <c r="E5090" t="s">
        <v>48</v>
      </c>
    </row>
    <row r="5091" spans="2:5">
      <c r="B5091" t="s">
        <v>8022</v>
      </c>
      <c r="C5091">
        <v>542807</v>
      </c>
      <c r="D5091" t="s">
        <v>8023</v>
      </c>
      <c r="E5091" t="s">
        <v>48</v>
      </c>
    </row>
    <row r="5092" spans="2:5">
      <c r="B5092" t="s">
        <v>8024</v>
      </c>
      <c r="C5092">
        <v>542808</v>
      </c>
      <c r="D5092" t="s">
        <v>8025</v>
      </c>
      <c r="E5092" t="s">
        <v>48</v>
      </c>
    </row>
    <row r="5093" spans="2:5">
      <c r="B5093" t="s">
        <v>8026</v>
      </c>
      <c r="C5093">
        <v>542809</v>
      </c>
      <c r="D5093" t="s">
        <v>8027</v>
      </c>
      <c r="E5093" t="s">
        <v>48</v>
      </c>
    </row>
    <row r="5094" spans="2:5">
      <c r="B5094" t="s">
        <v>8028</v>
      </c>
      <c r="C5094">
        <v>542810</v>
      </c>
      <c r="D5094" t="s">
        <v>8029</v>
      </c>
      <c r="E5094" t="s">
        <v>48</v>
      </c>
    </row>
    <row r="5095" spans="2:5">
      <c r="B5095" t="s">
        <v>8030</v>
      </c>
      <c r="C5095">
        <v>542811</v>
      </c>
      <c r="D5095" t="s">
        <v>8031</v>
      </c>
      <c r="E5095" t="s">
        <v>48</v>
      </c>
    </row>
    <row r="5096" spans="2:5">
      <c r="B5096" t="s">
        <v>8032</v>
      </c>
      <c r="C5096">
        <v>542812</v>
      </c>
      <c r="D5096" t="s">
        <v>8033</v>
      </c>
      <c r="E5096" t="s">
        <v>728</v>
      </c>
    </row>
    <row r="5097" spans="2:5">
      <c r="B5097" t="s">
        <v>8034</v>
      </c>
      <c r="C5097">
        <v>542813</v>
      </c>
      <c r="D5097" t="s">
        <v>8035</v>
      </c>
      <c r="E5097" t="s">
        <v>48</v>
      </c>
    </row>
    <row r="5098" spans="2:5">
      <c r="B5098" t="s">
        <v>8036</v>
      </c>
      <c r="C5098">
        <v>542814</v>
      </c>
      <c r="D5098" t="s">
        <v>8037</v>
      </c>
      <c r="E5098" t="s">
        <v>48</v>
      </c>
    </row>
    <row r="5099" spans="2:5">
      <c r="B5099" t="s">
        <v>8038</v>
      </c>
      <c r="C5099">
        <v>542815</v>
      </c>
      <c r="D5099" t="s">
        <v>8039</v>
      </c>
      <c r="E5099" t="s">
        <v>48</v>
      </c>
    </row>
    <row r="5100" spans="2:5">
      <c r="B5100" t="s">
        <v>8040</v>
      </c>
      <c r="C5100">
        <v>542816</v>
      </c>
      <c r="D5100" t="s">
        <v>8041</v>
      </c>
      <c r="E5100" t="s">
        <v>48</v>
      </c>
    </row>
    <row r="5101" spans="2:5">
      <c r="B5101" t="s">
        <v>8042</v>
      </c>
      <c r="C5101">
        <v>542817</v>
      </c>
      <c r="D5101" t="s">
        <v>8043</v>
      </c>
      <c r="E5101" t="s">
        <v>48</v>
      </c>
    </row>
    <row r="5102" spans="2:5">
      <c r="B5102" t="s">
        <v>8044</v>
      </c>
      <c r="C5102">
        <v>542818</v>
      </c>
      <c r="D5102" t="s">
        <v>8045</v>
      </c>
      <c r="E5102" t="s">
        <v>48</v>
      </c>
    </row>
    <row r="5103" spans="2:5">
      <c r="B5103" t="s">
        <v>8046</v>
      </c>
      <c r="C5103">
        <v>542819</v>
      </c>
      <c r="D5103" t="s">
        <v>8047</v>
      </c>
      <c r="E5103" t="s">
        <v>48</v>
      </c>
    </row>
    <row r="5104" spans="2:5">
      <c r="B5104" t="s">
        <v>8048</v>
      </c>
      <c r="C5104">
        <v>542820</v>
      </c>
      <c r="D5104" t="s">
        <v>8049</v>
      </c>
      <c r="E5104" t="s">
        <v>48</v>
      </c>
    </row>
    <row r="5105" spans="2:5">
      <c r="B5105" t="s">
        <v>8050</v>
      </c>
      <c r="C5105">
        <v>542830</v>
      </c>
      <c r="D5105" t="s">
        <v>8051</v>
      </c>
      <c r="E5105" t="s">
        <v>1571</v>
      </c>
    </row>
    <row r="5106" spans="2:5">
      <c r="B5106" t="s">
        <v>8052</v>
      </c>
      <c r="C5106">
        <v>542836</v>
      </c>
      <c r="D5106" t="s">
        <v>8053</v>
      </c>
      <c r="E5106" t="s">
        <v>48</v>
      </c>
    </row>
    <row r="5107" spans="2:5">
      <c r="B5107" t="s">
        <v>8054</v>
      </c>
      <c r="C5107">
        <v>542837</v>
      </c>
      <c r="D5107" t="s">
        <v>8055</v>
      </c>
      <c r="E5107" t="s">
        <v>48</v>
      </c>
    </row>
    <row r="5108" spans="2:5">
      <c r="B5108" t="s">
        <v>8056</v>
      </c>
      <c r="C5108">
        <v>542838</v>
      </c>
      <c r="D5108" t="s">
        <v>8057</v>
      </c>
      <c r="E5108" t="s">
        <v>48</v>
      </c>
    </row>
    <row r="5109" spans="2:5">
      <c r="B5109" t="s">
        <v>8058</v>
      </c>
      <c r="C5109">
        <v>542839</v>
      </c>
      <c r="D5109" t="s">
        <v>8059</v>
      </c>
      <c r="E5109" t="s">
        <v>48</v>
      </c>
    </row>
    <row r="5110" spans="2:5">
      <c r="B5110" t="s">
        <v>8060</v>
      </c>
      <c r="C5110">
        <v>542840</v>
      </c>
      <c r="D5110" t="s">
        <v>8061</v>
      </c>
      <c r="E5110" t="s">
        <v>48</v>
      </c>
    </row>
    <row r="5111" spans="2:5">
      <c r="B5111" t="s">
        <v>8062</v>
      </c>
      <c r="C5111">
        <v>542841</v>
      </c>
      <c r="D5111" t="s">
        <v>8063</v>
      </c>
      <c r="E5111" t="s">
        <v>48</v>
      </c>
    </row>
    <row r="5112" spans="2:5">
      <c r="B5112" t="s">
        <v>8064</v>
      </c>
      <c r="C5112">
        <v>542842</v>
      </c>
      <c r="D5112" t="s">
        <v>8065</v>
      </c>
      <c r="E5112" t="s">
        <v>48</v>
      </c>
    </row>
    <row r="5113" spans="2:5">
      <c r="B5113" t="s">
        <v>8066</v>
      </c>
      <c r="C5113">
        <v>542843</v>
      </c>
      <c r="D5113" t="s">
        <v>8067</v>
      </c>
      <c r="E5113" t="s">
        <v>48</v>
      </c>
    </row>
    <row r="5114" spans="2:5">
      <c r="B5114" t="s">
        <v>8068</v>
      </c>
      <c r="C5114">
        <v>542844</v>
      </c>
      <c r="D5114" t="s">
        <v>8069</v>
      </c>
      <c r="E5114" t="s">
        <v>48</v>
      </c>
    </row>
    <row r="5115" spans="2:5">
      <c r="B5115" t="s">
        <v>8070</v>
      </c>
      <c r="C5115">
        <v>542845</v>
      </c>
      <c r="D5115" t="s">
        <v>8071</v>
      </c>
      <c r="E5115" t="s">
        <v>48</v>
      </c>
    </row>
    <row r="5116" spans="2:5">
      <c r="B5116" t="s">
        <v>8072</v>
      </c>
      <c r="C5116">
        <v>542846</v>
      </c>
      <c r="D5116" t="s">
        <v>8073</v>
      </c>
      <c r="E5116" t="s">
        <v>48</v>
      </c>
    </row>
    <row r="5117" spans="2:5">
      <c r="B5117" t="s">
        <v>8074</v>
      </c>
      <c r="C5117">
        <v>542847</v>
      </c>
      <c r="D5117" t="s">
        <v>8075</v>
      </c>
      <c r="E5117" t="s">
        <v>48</v>
      </c>
    </row>
    <row r="5118" spans="2:5">
      <c r="B5118" t="s">
        <v>8076</v>
      </c>
      <c r="C5118">
        <v>542848</v>
      </c>
      <c r="D5118" t="s">
        <v>8077</v>
      </c>
      <c r="E5118" t="s">
        <v>48</v>
      </c>
    </row>
    <row r="5119" spans="2:5">
      <c r="B5119" t="s">
        <v>8078</v>
      </c>
      <c r="C5119">
        <v>542849</v>
      </c>
      <c r="D5119" t="s">
        <v>8079</v>
      </c>
      <c r="E5119" t="s">
        <v>48</v>
      </c>
    </row>
    <row r="5120" spans="2:5">
      <c r="B5120" t="s">
        <v>8080</v>
      </c>
      <c r="C5120">
        <v>542850</v>
      </c>
      <c r="D5120" t="s">
        <v>8081</v>
      </c>
      <c r="E5120" t="s">
        <v>682</v>
      </c>
    </row>
    <row r="5121" spans="2:5">
      <c r="B5121" t="s">
        <v>8082</v>
      </c>
      <c r="C5121">
        <v>542851</v>
      </c>
      <c r="D5121" t="s">
        <v>8083</v>
      </c>
      <c r="E5121" t="s">
        <v>652</v>
      </c>
    </row>
    <row r="5122" spans="2:5">
      <c r="B5122" t="s">
        <v>8084</v>
      </c>
      <c r="C5122">
        <v>542852</v>
      </c>
      <c r="D5122" t="s">
        <v>8085</v>
      </c>
      <c r="E5122" t="s">
        <v>1267</v>
      </c>
    </row>
    <row r="5123" spans="2:5">
      <c r="B5123" t="s">
        <v>8086</v>
      </c>
      <c r="C5123">
        <v>542857</v>
      </c>
      <c r="D5123" t="s">
        <v>8087</v>
      </c>
      <c r="E5123" t="s">
        <v>1063</v>
      </c>
    </row>
    <row r="5124" spans="2:5">
      <c r="B5124" t="s">
        <v>8088</v>
      </c>
      <c r="C5124">
        <v>542862</v>
      </c>
      <c r="D5124" t="s">
        <v>8089</v>
      </c>
      <c r="E5124" t="s">
        <v>583</v>
      </c>
    </row>
    <row r="5125" spans="2:5">
      <c r="B5125" t="s">
        <v>8090</v>
      </c>
      <c r="C5125">
        <v>542863</v>
      </c>
      <c r="D5125" t="s">
        <v>8091</v>
      </c>
      <c r="E5125" t="s">
        <v>48</v>
      </c>
    </row>
    <row r="5126" spans="2:5">
      <c r="B5126" t="s">
        <v>8092</v>
      </c>
      <c r="C5126">
        <v>542864</v>
      </c>
      <c r="D5126" t="s">
        <v>8093</v>
      </c>
      <c r="E5126" t="s">
        <v>654</v>
      </c>
    </row>
    <row r="5127" spans="2:5">
      <c r="B5127" t="s">
        <v>8094</v>
      </c>
      <c r="C5127">
        <v>542865</v>
      </c>
      <c r="D5127" t="s">
        <v>8095</v>
      </c>
      <c r="E5127" t="s">
        <v>763</v>
      </c>
    </row>
    <row r="5128" spans="2:5">
      <c r="B5128" t="s">
        <v>8096</v>
      </c>
      <c r="C5128">
        <v>542866</v>
      </c>
      <c r="D5128" t="s">
        <v>8097</v>
      </c>
      <c r="E5128" t="s">
        <v>551</v>
      </c>
    </row>
    <row r="5129" spans="2:5">
      <c r="B5129" t="s">
        <v>8098</v>
      </c>
      <c r="C5129">
        <v>542867</v>
      </c>
      <c r="D5129" t="s">
        <v>8099</v>
      </c>
      <c r="E5129" t="s">
        <v>886</v>
      </c>
    </row>
    <row r="5130" spans="2:5">
      <c r="B5130" t="s">
        <v>8100</v>
      </c>
      <c r="C5130">
        <v>542904</v>
      </c>
      <c r="D5130" t="s">
        <v>8101</v>
      </c>
      <c r="E5130" t="s">
        <v>886</v>
      </c>
    </row>
    <row r="5131" spans="2:5">
      <c r="B5131" t="s">
        <v>8102</v>
      </c>
      <c r="C5131">
        <v>542905</v>
      </c>
      <c r="D5131" t="s">
        <v>8103</v>
      </c>
      <c r="E5131" t="s">
        <v>866</v>
      </c>
    </row>
    <row r="5132" spans="2:5">
      <c r="B5132" t="s">
        <v>8104</v>
      </c>
      <c r="C5132">
        <v>542906</v>
      </c>
      <c r="D5132" t="s">
        <v>8105</v>
      </c>
      <c r="E5132" t="s">
        <v>585</v>
      </c>
    </row>
    <row r="5133" spans="2:5">
      <c r="B5133" t="s">
        <v>8106</v>
      </c>
      <c r="C5133">
        <v>542907</v>
      </c>
      <c r="D5133" t="s">
        <v>8107</v>
      </c>
      <c r="E5133" t="s">
        <v>688</v>
      </c>
    </row>
    <row r="5134" spans="2:5">
      <c r="B5134" t="s">
        <v>8108</v>
      </c>
      <c r="C5134">
        <v>542910</v>
      </c>
      <c r="D5134" t="s">
        <v>8109</v>
      </c>
      <c r="E5134" t="s">
        <v>1003</v>
      </c>
    </row>
    <row r="5135" spans="2:5">
      <c r="B5135" t="s">
        <v>8110</v>
      </c>
      <c r="C5135">
        <v>542911</v>
      </c>
      <c r="D5135" t="s">
        <v>8111</v>
      </c>
      <c r="E5135" t="s">
        <v>585</v>
      </c>
    </row>
    <row r="5136" spans="2:5">
      <c r="B5136" t="s">
        <v>8112</v>
      </c>
      <c r="C5136">
        <v>542918</v>
      </c>
      <c r="D5136" t="s">
        <v>8113</v>
      </c>
      <c r="E5136" t="s">
        <v>757</v>
      </c>
    </row>
    <row r="5137" spans="2:5">
      <c r="B5137" t="s">
        <v>8114</v>
      </c>
      <c r="C5137">
        <v>542919</v>
      </c>
      <c r="D5137" t="s">
        <v>8115</v>
      </c>
      <c r="E5137" t="s">
        <v>757</v>
      </c>
    </row>
    <row r="5138" spans="2:5">
      <c r="B5138" t="s">
        <v>8116</v>
      </c>
      <c r="C5138">
        <v>542920</v>
      </c>
      <c r="D5138" t="s">
        <v>8117</v>
      </c>
      <c r="E5138" t="s">
        <v>712</v>
      </c>
    </row>
    <row r="5139" spans="2:5">
      <c r="B5139" t="s">
        <v>8118</v>
      </c>
      <c r="C5139">
        <v>542921</v>
      </c>
      <c r="D5139" t="s">
        <v>8119</v>
      </c>
      <c r="E5139" t="s">
        <v>48</v>
      </c>
    </row>
    <row r="5140" spans="2:5">
      <c r="B5140" t="s">
        <v>8120</v>
      </c>
      <c r="C5140">
        <v>542922</v>
      </c>
      <c r="D5140" t="s">
        <v>8121</v>
      </c>
      <c r="E5140" t="s">
        <v>48</v>
      </c>
    </row>
    <row r="5141" spans="2:5">
      <c r="B5141" t="s">
        <v>8122</v>
      </c>
      <c r="C5141">
        <v>542923</v>
      </c>
      <c r="D5141" t="s">
        <v>8123</v>
      </c>
      <c r="E5141" t="s">
        <v>554</v>
      </c>
    </row>
    <row r="5142" spans="2:5">
      <c r="B5142" t="s">
        <v>8124</v>
      </c>
      <c r="C5142">
        <v>542924</v>
      </c>
      <c r="D5142" t="s">
        <v>8125</v>
      </c>
      <c r="E5142" t="s">
        <v>557</v>
      </c>
    </row>
    <row r="5143" spans="2:5">
      <c r="B5143" t="s">
        <v>8126</v>
      </c>
      <c r="C5143">
        <v>542931</v>
      </c>
      <c r="D5143" t="s">
        <v>8127</v>
      </c>
      <c r="E5143" t="s">
        <v>585</v>
      </c>
    </row>
    <row r="5144" spans="2:5">
      <c r="B5144" t="s">
        <v>8128</v>
      </c>
      <c r="C5144">
        <v>542932</v>
      </c>
      <c r="D5144" t="s">
        <v>8129</v>
      </c>
      <c r="E5144" t="s">
        <v>1048</v>
      </c>
    </row>
    <row r="5145" spans="2:5">
      <c r="B5145" t="s">
        <v>8130</v>
      </c>
      <c r="C5145">
        <v>542933</v>
      </c>
      <c r="D5145" t="s">
        <v>8131</v>
      </c>
      <c r="E5145" t="s">
        <v>1807</v>
      </c>
    </row>
    <row r="5146" spans="2:5">
      <c r="B5146" t="s">
        <v>8132</v>
      </c>
      <c r="C5146">
        <v>542934</v>
      </c>
      <c r="D5146" t="s">
        <v>8133</v>
      </c>
      <c r="E5146" t="s">
        <v>606</v>
      </c>
    </row>
    <row r="5147" spans="2:5">
      <c r="B5147" t="s">
        <v>8134</v>
      </c>
      <c r="C5147">
        <v>542935</v>
      </c>
      <c r="D5147" t="s">
        <v>8135</v>
      </c>
      <c r="E5147" t="s">
        <v>628</v>
      </c>
    </row>
    <row r="5148" spans="2:5">
      <c r="B5148" t="s">
        <v>8136</v>
      </c>
      <c r="C5148">
        <v>542938</v>
      </c>
      <c r="D5148" t="s">
        <v>8137</v>
      </c>
      <c r="E5148" t="s">
        <v>975</v>
      </c>
    </row>
    <row r="5149" spans="2:5">
      <c r="B5149" t="s">
        <v>8138</v>
      </c>
      <c r="C5149">
        <v>543064</v>
      </c>
      <c r="D5149" t="s">
        <v>8139</v>
      </c>
      <c r="E5149" t="s">
        <v>606</v>
      </c>
    </row>
    <row r="5150" spans="2:5">
      <c r="B5150" t="s">
        <v>8140</v>
      </c>
      <c r="C5150">
        <v>543065</v>
      </c>
      <c r="D5150" t="s">
        <v>8141</v>
      </c>
      <c r="E5150" t="s">
        <v>753</v>
      </c>
    </row>
    <row r="5151" spans="2:5">
      <c r="B5151" t="s">
        <v>8142</v>
      </c>
      <c r="C5151">
        <v>543066</v>
      </c>
      <c r="D5151" t="s">
        <v>8143</v>
      </c>
      <c r="E5151" t="s">
        <v>585</v>
      </c>
    </row>
    <row r="5152" spans="2:5">
      <c r="B5152" t="s">
        <v>8144</v>
      </c>
      <c r="C5152">
        <v>543144</v>
      </c>
      <c r="D5152" t="s">
        <v>8145</v>
      </c>
      <c r="E5152" t="s">
        <v>48</v>
      </c>
    </row>
    <row r="5153" spans="2:5">
      <c r="B5153" t="s">
        <v>8146</v>
      </c>
      <c r="C5153">
        <v>543145</v>
      </c>
      <c r="D5153" t="s">
        <v>8147</v>
      </c>
      <c r="E5153" t="s">
        <v>48</v>
      </c>
    </row>
    <row r="5154" spans="2:5">
      <c r="B5154" t="s">
        <v>8144</v>
      </c>
      <c r="C5154">
        <v>543146</v>
      </c>
      <c r="D5154" t="s">
        <v>8148</v>
      </c>
      <c r="E5154" t="s">
        <v>48</v>
      </c>
    </row>
    <row r="5155" spans="2:5">
      <c r="B5155" t="s">
        <v>8149</v>
      </c>
      <c r="C5155">
        <v>543147</v>
      </c>
      <c r="D5155" t="s">
        <v>8150</v>
      </c>
      <c r="E5155" t="s">
        <v>48</v>
      </c>
    </row>
    <row r="5156" spans="2:5">
      <c r="B5156" t="s">
        <v>8149</v>
      </c>
      <c r="C5156">
        <v>543148</v>
      </c>
      <c r="D5156" t="s">
        <v>8151</v>
      </c>
      <c r="E5156" t="s">
        <v>48</v>
      </c>
    </row>
    <row r="5157" spans="2:5">
      <c r="B5157" t="s">
        <v>8152</v>
      </c>
      <c r="C5157">
        <v>543149</v>
      </c>
      <c r="D5157" t="s">
        <v>8153</v>
      </c>
      <c r="E5157" t="s">
        <v>48</v>
      </c>
    </row>
    <row r="5158" spans="2:5">
      <c r="B5158" t="s">
        <v>8154</v>
      </c>
      <c r="C5158">
        <v>543150</v>
      </c>
      <c r="D5158" t="s">
        <v>8155</v>
      </c>
      <c r="E5158" t="s">
        <v>48</v>
      </c>
    </row>
    <row r="5159" spans="2:5">
      <c r="B5159" t="s">
        <v>8156</v>
      </c>
      <c r="C5159">
        <v>543151</v>
      </c>
      <c r="D5159" t="s">
        <v>8157</v>
      </c>
      <c r="E5159" t="s">
        <v>48</v>
      </c>
    </row>
    <row r="5160" spans="2:5">
      <c r="B5160" t="s">
        <v>8158</v>
      </c>
      <c r="C5160">
        <v>543152</v>
      </c>
      <c r="D5160" t="s">
        <v>8159</v>
      </c>
      <c r="E5160" t="s">
        <v>48</v>
      </c>
    </row>
    <row r="5161" spans="2:5">
      <c r="B5161" t="s">
        <v>8160</v>
      </c>
      <c r="C5161">
        <v>543153</v>
      </c>
      <c r="D5161" t="s">
        <v>8161</v>
      </c>
      <c r="E5161" t="s">
        <v>48</v>
      </c>
    </row>
    <row r="5162" spans="2:5">
      <c r="B5162" t="s">
        <v>8158</v>
      </c>
      <c r="C5162">
        <v>543154</v>
      </c>
      <c r="D5162" t="s">
        <v>8162</v>
      </c>
      <c r="E5162" t="s">
        <v>48</v>
      </c>
    </row>
    <row r="5163" spans="2:5">
      <c r="B5163" t="s">
        <v>8163</v>
      </c>
      <c r="C5163">
        <v>543155</v>
      </c>
      <c r="D5163" t="s">
        <v>8164</v>
      </c>
      <c r="E5163" t="s">
        <v>48</v>
      </c>
    </row>
    <row r="5164" spans="2:5">
      <c r="B5164" t="s">
        <v>8165</v>
      </c>
      <c r="C5164">
        <v>543156</v>
      </c>
      <c r="D5164" t="s">
        <v>8166</v>
      </c>
      <c r="E5164" t="s">
        <v>48</v>
      </c>
    </row>
    <row r="5165" spans="2:5">
      <c r="B5165" t="s">
        <v>8163</v>
      </c>
      <c r="C5165">
        <v>543168</v>
      </c>
      <c r="D5165" t="s">
        <v>8167</v>
      </c>
      <c r="E5165" t="s">
        <v>48</v>
      </c>
    </row>
    <row r="5166" spans="2:5">
      <c r="B5166" t="s">
        <v>8165</v>
      </c>
      <c r="C5166">
        <v>543169</v>
      </c>
      <c r="D5166" t="s">
        <v>8168</v>
      </c>
      <c r="E5166" t="s">
        <v>48</v>
      </c>
    </row>
    <row r="5167" spans="2:5">
      <c r="B5167" t="s">
        <v>8146</v>
      </c>
      <c r="C5167">
        <v>543170</v>
      </c>
      <c r="D5167" t="s">
        <v>8169</v>
      </c>
      <c r="E5167" t="s">
        <v>48</v>
      </c>
    </row>
    <row r="5168" spans="2:5">
      <c r="B5168" t="s">
        <v>8170</v>
      </c>
      <c r="C5168">
        <v>543171</v>
      </c>
      <c r="D5168" t="s">
        <v>8171</v>
      </c>
      <c r="E5168" t="s">
        <v>682</v>
      </c>
    </row>
    <row r="5169" spans="2:5">
      <c r="B5169" t="s">
        <v>8172</v>
      </c>
      <c r="C5169">
        <v>543172</v>
      </c>
      <c r="D5169" t="s">
        <v>8173</v>
      </c>
      <c r="E5169" t="s">
        <v>576</v>
      </c>
    </row>
    <row r="5170" spans="2:5">
      <c r="B5170" t="s">
        <v>8174</v>
      </c>
      <c r="C5170">
        <v>543173</v>
      </c>
      <c r="D5170" t="s">
        <v>8175</v>
      </c>
      <c r="E5170" t="s">
        <v>48</v>
      </c>
    </row>
    <row r="5171" spans="2:5">
      <c r="B5171" t="s">
        <v>8176</v>
      </c>
      <c r="C5171">
        <v>543174</v>
      </c>
      <c r="D5171" t="s">
        <v>8177</v>
      </c>
      <c r="E5171" t="s">
        <v>48</v>
      </c>
    </row>
    <row r="5172" spans="2:5">
      <c r="B5172" t="s">
        <v>8178</v>
      </c>
      <c r="C5172">
        <v>543175</v>
      </c>
      <c r="D5172" t="s">
        <v>8179</v>
      </c>
      <c r="E5172" t="s">
        <v>48</v>
      </c>
    </row>
    <row r="5173" spans="2:5">
      <c r="B5173" t="s">
        <v>8180</v>
      </c>
      <c r="C5173">
        <v>543176</v>
      </c>
      <c r="D5173" t="s">
        <v>8181</v>
      </c>
      <c r="E5173" t="s">
        <v>48</v>
      </c>
    </row>
    <row r="5174" spans="2:5">
      <c r="B5174" t="s">
        <v>8182</v>
      </c>
      <c r="C5174">
        <v>543177</v>
      </c>
      <c r="D5174" t="s">
        <v>8183</v>
      </c>
      <c r="E5174" t="s">
        <v>48</v>
      </c>
    </row>
    <row r="5175" spans="2:5">
      <c r="B5175" t="s">
        <v>8184</v>
      </c>
      <c r="C5175">
        <v>543178</v>
      </c>
      <c r="D5175" t="s">
        <v>8185</v>
      </c>
      <c r="E5175" t="s">
        <v>48</v>
      </c>
    </row>
    <row r="5176" spans="2:5">
      <c r="B5176" t="s">
        <v>8186</v>
      </c>
      <c r="C5176">
        <v>543179</v>
      </c>
      <c r="D5176" t="s">
        <v>8187</v>
      </c>
      <c r="E5176" t="s">
        <v>48</v>
      </c>
    </row>
    <row r="5177" spans="2:5">
      <c r="B5177" t="s">
        <v>8188</v>
      </c>
      <c r="C5177">
        <v>543180</v>
      </c>
      <c r="D5177" t="s">
        <v>8189</v>
      </c>
      <c r="E5177" t="s">
        <v>48</v>
      </c>
    </row>
    <row r="5178" spans="2:5">
      <c r="B5178" t="s">
        <v>8190</v>
      </c>
      <c r="C5178">
        <v>543181</v>
      </c>
      <c r="D5178" t="s">
        <v>8191</v>
      </c>
      <c r="E5178" t="s">
        <v>48</v>
      </c>
    </row>
    <row r="5179" spans="2:5">
      <c r="B5179" t="s">
        <v>8192</v>
      </c>
      <c r="C5179">
        <v>543182</v>
      </c>
      <c r="D5179" t="s">
        <v>8193</v>
      </c>
      <c r="E5179" t="s">
        <v>48</v>
      </c>
    </row>
    <row r="5180" spans="2:5">
      <c r="B5180" t="s">
        <v>8194</v>
      </c>
      <c r="C5180">
        <v>543183</v>
      </c>
      <c r="D5180" t="s">
        <v>8195</v>
      </c>
      <c r="E5180" t="s">
        <v>48</v>
      </c>
    </row>
    <row r="5181" spans="2:5">
      <c r="B5181" t="s">
        <v>8196</v>
      </c>
      <c r="C5181">
        <v>543184</v>
      </c>
      <c r="D5181" t="s">
        <v>8197</v>
      </c>
      <c r="E5181" t="s">
        <v>48</v>
      </c>
    </row>
    <row r="5182" spans="2:5">
      <c r="B5182" t="s">
        <v>8198</v>
      </c>
      <c r="C5182">
        <v>543185</v>
      </c>
      <c r="D5182" t="s">
        <v>8199</v>
      </c>
      <c r="E5182" t="s">
        <v>48</v>
      </c>
    </row>
    <row r="5183" spans="2:5">
      <c r="B5183" t="s">
        <v>8200</v>
      </c>
      <c r="C5183">
        <v>543186</v>
      </c>
      <c r="D5183" t="s">
        <v>8201</v>
      </c>
      <c r="E5183" t="s">
        <v>48</v>
      </c>
    </row>
    <row r="5184" spans="2:5">
      <c r="B5184" t="s">
        <v>8202</v>
      </c>
      <c r="C5184">
        <v>543187</v>
      </c>
      <c r="D5184" t="s">
        <v>8203</v>
      </c>
      <c r="E5184" t="s">
        <v>611</v>
      </c>
    </row>
    <row r="5185" spans="2:5">
      <c r="B5185" t="s">
        <v>8204</v>
      </c>
      <c r="C5185">
        <v>543193</v>
      </c>
      <c r="D5185" t="s">
        <v>8205</v>
      </c>
      <c r="E5185" t="s">
        <v>889</v>
      </c>
    </row>
    <row r="5186" spans="2:5">
      <c r="B5186" t="s">
        <v>8206</v>
      </c>
      <c r="C5186">
        <v>543194</v>
      </c>
      <c r="D5186" t="s">
        <v>8207</v>
      </c>
      <c r="E5186" t="s">
        <v>7523</v>
      </c>
    </row>
    <row r="5187" spans="2:5">
      <c r="B5187" t="s">
        <v>8208</v>
      </c>
      <c r="C5187">
        <v>543207</v>
      </c>
      <c r="D5187" t="s">
        <v>8209</v>
      </c>
      <c r="E5187" t="s">
        <v>712</v>
      </c>
    </row>
    <row r="5188" spans="2:5">
      <c r="B5188" t="s">
        <v>8210</v>
      </c>
      <c r="C5188">
        <v>543208</v>
      </c>
      <c r="D5188" t="s">
        <v>8211</v>
      </c>
      <c r="E5188" t="s">
        <v>585</v>
      </c>
    </row>
    <row r="5189" spans="2:5">
      <c r="B5189" t="s">
        <v>8212</v>
      </c>
      <c r="C5189">
        <v>543209</v>
      </c>
      <c r="D5189" t="s">
        <v>8213</v>
      </c>
      <c r="E5189" t="s">
        <v>557</v>
      </c>
    </row>
    <row r="5190" spans="2:5">
      <c r="B5190" t="s">
        <v>8214</v>
      </c>
      <c r="C5190">
        <v>543210</v>
      </c>
      <c r="D5190" t="s">
        <v>8215</v>
      </c>
      <c r="E5190" t="s">
        <v>728</v>
      </c>
    </row>
    <row r="5191" spans="2:5">
      <c r="B5191" t="s">
        <v>8216</v>
      </c>
      <c r="C5191">
        <v>543211</v>
      </c>
      <c r="D5191" t="s">
        <v>8217</v>
      </c>
      <c r="E5191" t="s">
        <v>1488</v>
      </c>
    </row>
    <row r="5192" spans="2:5">
      <c r="B5192" t="s">
        <v>8218</v>
      </c>
      <c r="C5192">
        <v>543212</v>
      </c>
      <c r="D5192" t="s">
        <v>8219</v>
      </c>
      <c r="E5192" t="s">
        <v>1614</v>
      </c>
    </row>
    <row r="5193" spans="2:5">
      <c r="B5193" t="s">
        <v>8220</v>
      </c>
      <c r="C5193">
        <v>543213</v>
      </c>
      <c r="D5193" t="s">
        <v>8221</v>
      </c>
      <c r="E5193" t="s">
        <v>728</v>
      </c>
    </row>
    <row r="5194" spans="2:5">
      <c r="B5194" t="s">
        <v>8222</v>
      </c>
      <c r="C5194">
        <v>543214</v>
      </c>
      <c r="D5194" t="s">
        <v>8223</v>
      </c>
      <c r="E5194" t="s">
        <v>923</v>
      </c>
    </row>
    <row r="5195" spans="2:5">
      <c r="B5195" t="s">
        <v>8224</v>
      </c>
      <c r="C5195">
        <v>543217</v>
      </c>
      <c r="D5195" t="s">
        <v>8225</v>
      </c>
      <c r="E5195" t="s">
        <v>48</v>
      </c>
    </row>
    <row r="5196" spans="2:5">
      <c r="B5196" t="s">
        <v>8226</v>
      </c>
      <c r="C5196">
        <v>543218</v>
      </c>
      <c r="D5196" t="s">
        <v>8227</v>
      </c>
      <c r="E5196" t="s">
        <v>654</v>
      </c>
    </row>
    <row r="5197" spans="2:5">
      <c r="B5197" t="s">
        <v>8228</v>
      </c>
      <c r="C5197">
        <v>543219</v>
      </c>
      <c r="D5197" t="s">
        <v>8229</v>
      </c>
      <c r="E5197" t="s">
        <v>48</v>
      </c>
    </row>
    <row r="5198" spans="2:5">
      <c r="B5198" t="s">
        <v>8230</v>
      </c>
      <c r="C5198">
        <v>543220</v>
      </c>
      <c r="D5198" t="s">
        <v>8231</v>
      </c>
      <c r="E5198" t="s">
        <v>1038</v>
      </c>
    </row>
    <row r="5199" spans="2:5">
      <c r="B5199" t="s">
        <v>8232</v>
      </c>
      <c r="C5199">
        <v>543221</v>
      </c>
      <c r="D5199" t="s">
        <v>8233</v>
      </c>
      <c r="E5199" t="s">
        <v>48</v>
      </c>
    </row>
    <row r="5200" spans="2:5">
      <c r="B5200" t="s">
        <v>8234</v>
      </c>
      <c r="C5200">
        <v>543222</v>
      </c>
      <c r="D5200" t="s">
        <v>8235</v>
      </c>
      <c r="E5200" t="s">
        <v>691</v>
      </c>
    </row>
    <row r="5201" spans="2:5">
      <c r="B5201" t="s">
        <v>8236</v>
      </c>
      <c r="C5201">
        <v>543223</v>
      </c>
      <c r="D5201" t="s">
        <v>4289</v>
      </c>
      <c r="E5201" t="s">
        <v>734</v>
      </c>
    </row>
    <row r="5202" spans="2:5">
      <c r="B5202" t="s">
        <v>8237</v>
      </c>
      <c r="C5202">
        <v>543224</v>
      </c>
      <c r="D5202" t="s">
        <v>8238</v>
      </c>
      <c r="E5202" t="s">
        <v>48</v>
      </c>
    </row>
    <row r="5203" spans="2:5">
      <c r="B5203" t="s">
        <v>8239</v>
      </c>
      <c r="C5203">
        <v>543225</v>
      </c>
      <c r="D5203" t="s">
        <v>8240</v>
      </c>
      <c r="E5203" t="s">
        <v>48</v>
      </c>
    </row>
    <row r="5204" spans="2:5">
      <c r="B5204" t="s">
        <v>8241</v>
      </c>
      <c r="C5204">
        <v>543226</v>
      </c>
      <c r="D5204" t="s">
        <v>8242</v>
      </c>
      <c r="E5204" t="s">
        <v>48</v>
      </c>
    </row>
    <row r="5205" spans="2:5">
      <c r="B5205" t="s">
        <v>8243</v>
      </c>
      <c r="C5205">
        <v>543227</v>
      </c>
      <c r="D5205" t="s">
        <v>8244</v>
      </c>
      <c r="E5205" t="s">
        <v>554</v>
      </c>
    </row>
    <row r="5206" spans="2:5">
      <c r="B5206" t="s">
        <v>8245</v>
      </c>
      <c r="C5206">
        <v>543228</v>
      </c>
      <c r="D5206" t="s">
        <v>8246</v>
      </c>
      <c r="E5206" t="s">
        <v>574</v>
      </c>
    </row>
    <row r="5207" spans="2:5">
      <c r="B5207" t="s">
        <v>8247</v>
      </c>
      <c r="C5207">
        <v>543230</v>
      </c>
      <c r="D5207" t="s">
        <v>8248</v>
      </c>
      <c r="E5207" t="s">
        <v>866</v>
      </c>
    </row>
    <row r="5208" spans="2:5">
      <c r="B5208" t="s">
        <v>8249</v>
      </c>
      <c r="C5208">
        <v>543231</v>
      </c>
      <c r="D5208" t="s">
        <v>8250</v>
      </c>
      <c r="E5208" t="s">
        <v>1063</v>
      </c>
    </row>
    <row r="5209" spans="2:5">
      <c r="B5209" t="s">
        <v>8251</v>
      </c>
      <c r="C5209">
        <v>543232</v>
      </c>
      <c r="D5209" t="s">
        <v>8252</v>
      </c>
      <c r="E5209" t="s">
        <v>551</v>
      </c>
    </row>
    <row r="5210" spans="2:5">
      <c r="B5210" t="s">
        <v>8253</v>
      </c>
      <c r="C5210">
        <v>543233</v>
      </c>
      <c r="D5210" t="s">
        <v>8254</v>
      </c>
      <c r="E5210" t="s">
        <v>728</v>
      </c>
    </row>
    <row r="5211" spans="2:5">
      <c r="B5211" t="s">
        <v>8255</v>
      </c>
      <c r="C5211">
        <v>543234</v>
      </c>
      <c r="D5211" t="s">
        <v>8256</v>
      </c>
      <c r="E5211" t="s">
        <v>554</v>
      </c>
    </row>
    <row r="5212" spans="2:5">
      <c r="B5212" t="s">
        <v>8257</v>
      </c>
      <c r="C5212">
        <v>543235</v>
      </c>
      <c r="D5212" t="s">
        <v>8258</v>
      </c>
      <c r="E5212" t="s">
        <v>551</v>
      </c>
    </row>
    <row r="5213" spans="2:5">
      <c r="B5213" t="s">
        <v>8259</v>
      </c>
      <c r="C5213">
        <v>543236</v>
      </c>
      <c r="D5213" t="s">
        <v>8260</v>
      </c>
      <c r="E5213" t="s">
        <v>576</v>
      </c>
    </row>
    <row r="5214" spans="2:5">
      <c r="B5214" t="s">
        <v>8261</v>
      </c>
      <c r="C5214">
        <v>543237</v>
      </c>
      <c r="D5214" t="s">
        <v>8262</v>
      </c>
      <c r="E5214" t="s">
        <v>1041</v>
      </c>
    </row>
    <row r="5215" spans="2:5">
      <c r="B5215" t="s">
        <v>8263</v>
      </c>
      <c r="C5215">
        <v>543238</v>
      </c>
      <c r="D5215" t="s">
        <v>8264</v>
      </c>
      <c r="E5215" t="s">
        <v>2974</v>
      </c>
    </row>
    <row r="5216" spans="2:5">
      <c r="B5216" t="s">
        <v>8265</v>
      </c>
      <c r="C5216">
        <v>543239</v>
      </c>
      <c r="D5216" t="s">
        <v>8266</v>
      </c>
      <c r="E5216" t="s">
        <v>688</v>
      </c>
    </row>
    <row r="5217" spans="2:5">
      <c r="B5217" t="s">
        <v>8267</v>
      </c>
      <c r="C5217">
        <v>543240</v>
      </c>
      <c r="D5217" t="s">
        <v>8268</v>
      </c>
      <c r="E5217" t="s">
        <v>966</v>
      </c>
    </row>
    <row r="5218" spans="2:5">
      <c r="B5218" t="s">
        <v>8269</v>
      </c>
      <c r="C5218">
        <v>543241</v>
      </c>
      <c r="D5218" t="s">
        <v>8270</v>
      </c>
      <c r="E5218" t="s">
        <v>654</v>
      </c>
    </row>
    <row r="5219" spans="2:5">
      <c r="B5219" t="s">
        <v>8271</v>
      </c>
      <c r="C5219">
        <v>543242</v>
      </c>
      <c r="D5219" t="s">
        <v>8272</v>
      </c>
      <c r="E5219" t="s">
        <v>654</v>
      </c>
    </row>
    <row r="5220" spans="2:5">
      <c r="B5220" t="s">
        <v>8273</v>
      </c>
      <c r="C5220">
        <v>543243</v>
      </c>
      <c r="D5220" t="s">
        <v>8274</v>
      </c>
      <c r="E5220" t="s">
        <v>886</v>
      </c>
    </row>
    <row r="5221" spans="2:5">
      <c r="B5221" t="s">
        <v>8275</v>
      </c>
      <c r="C5221">
        <v>543244</v>
      </c>
      <c r="D5221" t="s">
        <v>8276</v>
      </c>
      <c r="E5221" t="s">
        <v>583</v>
      </c>
    </row>
    <row r="5222" spans="2:5">
      <c r="B5222" t="s">
        <v>8277</v>
      </c>
      <c r="C5222">
        <v>500270</v>
      </c>
      <c r="D5222" t="s">
        <v>8278</v>
      </c>
      <c r="E5222" t="s">
        <v>8279</v>
      </c>
    </row>
    <row r="5223" spans="2:5">
      <c r="B5223" t="s">
        <v>8280</v>
      </c>
      <c r="C5223">
        <v>503685</v>
      </c>
      <c r="D5223" t="s">
        <v>8281</v>
      </c>
      <c r="E5223" t="s">
        <v>8282</v>
      </c>
    </row>
    <row r="5224" spans="2:5">
      <c r="B5224" t="s">
        <v>8283</v>
      </c>
      <c r="C5224">
        <v>505100</v>
      </c>
      <c r="D5224" t="s">
        <v>8284</v>
      </c>
      <c r="E5224" t="s">
        <v>8285</v>
      </c>
    </row>
    <row r="5225" spans="2:5">
      <c r="B5225" t="s">
        <v>8286</v>
      </c>
      <c r="C5225">
        <v>506580</v>
      </c>
      <c r="D5225" t="s">
        <v>8287</v>
      </c>
      <c r="E5225" t="s">
        <v>8288</v>
      </c>
    </row>
    <row r="5226" spans="2:5">
      <c r="B5226" t="s">
        <v>8289</v>
      </c>
      <c r="C5226">
        <v>509069</v>
      </c>
      <c r="D5226" t="s">
        <v>8290</v>
      </c>
      <c r="E5226" t="s">
        <v>8291</v>
      </c>
    </row>
    <row r="5227" spans="2:5">
      <c r="B5227" t="s">
        <v>8292</v>
      </c>
      <c r="C5227">
        <v>509960</v>
      </c>
      <c r="D5227" t="s">
        <v>8293</v>
      </c>
      <c r="E5227" t="s">
        <v>8294</v>
      </c>
    </row>
    <row r="5228" spans="2:5">
      <c r="B5228" t="s">
        <v>8295</v>
      </c>
      <c r="C5228">
        <v>511016</v>
      </c>
      <c r="D5228" t="s">
        <v>8296</v>
      </c>
      <c r="E5228" t="s">
        <v>8297</v>
      </c>
    </row>
    <row r="5229" spans="2:5">
      <c r="B5229" t="s">
        <v>8298</v>
      </c>
      <c r="C5229">
        <v>511194</v>
      </c>
      <c r="D5229" t="s">
        <v>8299</v>
      </c>
      <c r="E5229" t="s">
        <v>7523</v>
      </c>
    </row>
    <row r="5230" spans="2:5">
      <c r="B5230" t="s">
        <v>8300</v>
      </c>
      <c r="C5230">
        <v>512097</v>
      </c>
      <c r="D5230" t="s">
        <v>8301</v>
      </c>
      <c r="E5230" t="s">
        <v>8302</v>
      </c>
    </row>
    <row r="5231" spans="2:5">
      <c r="B5231" t="s">
        <v>8303</v>
      </c>
      <c r="C5231">
        <v>512115</v>
      </c>
      <c r="D5231" t="s">
        <v>8304</v>
      </c>
      <c r="E5231" t="s">
        <v>8302</v>
      </c>
    </row>
    <row r="5232" spans="2:5">
      <c r="B5232" t="s">
        <v>8305</v>
      </c>
      <c r="C5232">
        <v>514260</v>
      </c>
      <c r="D5232" t="s">
        <v>8306</v>
      </c>
      <c r="E5232" t="s">
        <v>8279</v>
      </c>
    </row>
    <row r="5233" spans="2:5">
      <c r="B5233" t="s">
        <v>8307</v>
      </c>
      <c r="C5233">
        <v>523309</v>
      </c>
      <c r="D5233" t="s">
        <v>8308</v>
      </c>
      <c r="E5233" t="s">
        <v>8309</v>
      </c>
    </row>
    <row r="5234" spans="2:5">
      <c r="B5234" t="s">
        <v>8310</v>
      </c>
      <c r="C5234">
        <v>523868</v>
      </c>
      <c r="D5234" t="s">
        <v>8311</v>
      </c>
      <c r="E5234" t="s">
        <v>576</v>
      </c>
    </row>
    <row r="5235" spans="2:5">
      <c r="B5235" t="s">
        <v>8312</v>
      </c>
      <c r="C5235">
        <v>524046</v>
      </c>
      <c r="D5235" t="s">
        <v>8313</v>
      </c>
      <c r="E5235" t="s">
        <v>8314</v>
      </c>
    </row>
    <row r="5236" spans="2:5">
      <c r="B5236" t="s">
        <v>8315</v>
      </c>
      <c r="C5236">
        <v>526345</v>
      </c>
      <c r="D5236" t="s">
        <v>8316</v>
      </c>
      <c r="E5236" t="s">
        <v>628</v>
      </c>
    </row>
    <row r="5237" spans="2:5">
      <c r="B5237" t="s">
        <v>8317</v>
      </c>
      <c r="C5237">
        <v>526468</v>
      </c>
      <c r="D5237" t="s">
        <v>8318</v>
      </c>
      <c r="E5237" t="s">
        <v>8319</v>
      </c>
    </row>
    <row r="5238" spans="2:5">
      <c r="B5238" t="s">
        <v>8320</v>
      </c>
      <c r="C5238">
        <v>526677</v>
      </c>
      <c r="D5238" t="s">
        <v>8321</v>
      </c>
      <c r="E5238" t="s">
        <v>673</v>
      </c>
    </row>
    <row r="5239" spans="2:5">
      <c r="B5239" t="s">
        <v>8322</v>
      </c>
      <c r="C5239">
        <v>526877</v>
      </c>
      <c r="D5239" t="s">
        <v>8323</v>
      </c>
      <c r="E5239" t="s">
        <v>8302</v>
      </c>
    </row>
    <row r="5240" spans="2:5">
      <c r="B5240" t="s">
        <v>8324</v>
      </c>
      <c r="C5240">
        <v>530027</v>
      </c>
      <c r="D5240" t="s">
        <v>8325</v>
      </c>
      <c r="E5240" t="s">
        <v>782</v>
      </c>
    </row>
    <row r="5241" spans="2:5">
      <c r="B5241" t="s">
        <v>8326</v>
      </c>
      <c r="C5241">
        <v>531240</v>
      </c>
      <c r="D5241" t="s">
        <v>8327</v>
      </c>
      <c r="E5241" t="s">
        <v>8302</v>
      </c>
    </row>
    <row r="5242" spans="2:5">
      <c r="B5242" t="s">
        <v>8328</v>
      </c>
      <c r="C5242">
        <v>531399</v>
      </c>
      <c r="D5242" t="s">
        <v>8329</v>
      </c>
      <c r="E5242" t="s">
        <v>8285</v>
      </c>
    </row>
    <row r="5243" spans="2:5">
      <c r="B5243" t="s">
        <v>8330</v>
      </c>
      <c r="C5243">
        <v>531812</v>
      </c>
      <c r="D5243" t="s">
        <v>8331</v>
      </c>
      <c r="E5243" t="s">
        <v>8297</v>
      </c>
    </row>
    <row r="5244" spans="2:5">
      <c r="B5244" t="s">
        <v>8332</v>
      </c>
      <c r="C5244">
        <v>532019</v>
      </c>
      <c r="D5244" t="s">
        <v>8333</v>
      </c>
      <c r="E5244" t="s">
        <v>8334</v>
      </c>
    </row>
    <row r="5245" spans="2:5">
      <c r="B5245" t="s">
        <v>8335</v>
      </c>
      <c r="C5245">
        <v>532335</v>
      </c>
      <c r="D5245" t="s">
        <v>8336</v>
      </c>
      <c r="E5245" t="s">
        <v>2387</v>
      </c>
    </row>
    <row r="5246" spans="2:5">
      <c r="B5246" t="s">
        <v>8337</v>
      </c>
      <c r="C5246">
        <v>537709</v>
      </c>
      <c r="D5246" t="s">
        <v>8338</v>
      </c>
      <c r="E5246" t="s">
        <v>1267</v>
      </c>
    </row>
    <row r="5247" spans="2:5">
      <c r="B5247" t="s">
        <v>8339</v>
      </c>
      <c r="C5247">
        <v>543229</v>
      </c>
      <c r="D5247" t="s">
        <v>8340</v>
      </c>
      <c r="E5247" t="s">
        <v>8341</v>
      </c>
    </row>
    <row r="5248" spans="2:5">
      <c r="B5248" t="s">
        <v>8342</v>
      </c>
      <c r="C5248">
        <v>543245</v>
      </c>
      <c r="D5248" t="s">
        <v>8343</v>
      </c>
      <c r="E5248" t="s">
        <v>606</v>
      </c>
    </row>
    <row r="5249" spans="2:5">
      <c r="B5249" t="s">
        <v>8344</v>
      </c>
      <c r="C5249">
        <v>543246</v>
      </c>
      <c r="D5249" t="s">
        <v>8345</v>
      </c>
      <c r="E5249" t="s">
        <v>48</v>
      </c>
    </row>
    <row r="5250" spans="2:5">
      <c r="B5250" t="s">
        <v>8346</v>
      </c>
      <c r="C5250">
        <v>543247</v>
      </c>
      <c r="D5250" t="s">
        <v>8347</v>
      </c>
      <c r="E5250" t="s">
        <v>8282</v>
      </c>
    </row>
    <row r="5251" spans="2:5">
      <c r="B5251" t="s">
        <v>8348</v>
      </c>
      <c r="C5251">
        <v>543248</v>
      </c>
      <c r="D5251" t="s">
        <v>8349</v>
      </c>
      <c r="E5251" t="s">
        <v>1057</v>
      </c>
    </row>
    <row r="5252" spans="2:5">
      <c r="B5252" t="s">
        <v>8350</v>
      </c>
      <c r="C5252">
        <v>543249</v>
      </c>
      <c r="D5252" t="s">
        <v>8351</v>
      </c>
      <c r="E5252" t="s">
        <v>8352</v>
      </c>
    </row>
    <row r="5253" spans="2:5">
      <c r="B5253" t="s">
        <v>8353</v>
      </c>
      <c r="C5253">
        <v>543251</v>
      </c>
      <c r="D5253" t="s">
        <v>8354</v>
      </c>
      <c r="E5253" t="s">
        <v>8352</v>
      </c>
    </row>
    <row r="5254" spans="2:5">
      <c r="B5254" t="s">
        <v>8355</v>
      </c>
      <c r="C5254">
        <v>543252</v>
      </c>
      <c r="D5254" t="s">
        <v>8356</v>
      </c>
      <c r="E5254" t="s">
        <v>728</v>
      </c>
    </row>
    <row r="5255" spans="2:5">
      <c r="B5255" t="s">
        <v>8357</v>
      </c>
      <c r="C5255">
        <v>543253</v>
      </c>
      <c r="D5255" t="s">
        <v>8358</v>
      </c>
      <c r="E5255" t="s">
        <v>628</v>
      </c>
    </row>
    <row r="5256" spans="2:5">
      <c r="B5256" t="s">
        <v>8359</v>
      </c>
      <c r="C5256">
        <v>543254</v>
      </c>
      <c r="D5256" t="s">
        <v>8360</v>
      </c>
      <c r="E5256" t="s">
        <v>8361</v>
      </c>
    </row>
    <row r="5257" spans="2:5">
      <c r="B5257" t="s">
        <v>8362</v>
      </c>
      <c r="C5257">
        <v>543255</v>
      </c>
      <c r="D5257" t="s">
        <v>8363</v>
      </c>
      <c r="E5257" t="s">
        <v>48</v>
      </c>
    </row>
    <row r="5258" spans="2:5">
      <c r="B5258" t="s">
        <v>8364</v>
      </c>
      <c r="C5258">
        <v>543256</v>
      </c>
      <c r="D5258" t="s">
        <v>8365</v>
      </c>
      <c r="E5258" t="s">
        <v>8366</v>
      </c>
    </row>
    <row r="5259" spans="2:5">
      <c r="B5259" t="s">
        <v>8367</v>
      </c>
      <c r="C5259">
        <v>543257</v>
      </c>
      <c r="D5259" t="s">
        <v>8368</v>
      </c>
      <c r="E5259" t="s">
        <v>8369</v>
      </c>
    </row>
    <row r="5260" spans="2:5">
      <c r="B5260" t="s">
        <v>8370</v>
      </c>
      <c r="C5260">
        <v>543258</v>
      </c>
      <c r="D5260" t="s">
        <v>8371</v>
      </c>
      <c r="E5260" t="s">
        <v>8372</v>
      </c>
    </row>
    <row r="5261" spans="2:5">
      <c r="B5261" t="s">
        <v>8373</v>
      </c>
      <c r="C5261">
        <v>543259</v>
      </c>
      <c r="D5261" t="s">
        <v>8374</v>
      </c>
      <c r="E5261" t="s">
        <v>8375</v>
      </c>
    </row>
    <row r="5262" spans="2:5">
      <c r="B5262" t="s">
        <v>8376</v>
      </c>
      <c r="C5262">
        <v>543260</v>
      </c>
      <c r="D5262" t="s">
        <v>8377</v>
      </c>
      <c r="E5262" t="s">
        <v>1333</v>
      </c>
    </row>
    <row r="5263" spans="2:5">
      <c r="B5263" t="s">
        <v>8378</v>
      </c>
      <c r="C5263">
        <v>543261</v>
      </c>
      <c r="D5263" t="s">
        <v>8379</v>
      </c>
      <c r="E5263" t="s">
        <v>8380</v>
      </c>
    </row>
    <row r="5264" spans="2:5">
      <c r="B5264" t="s">
        <v>8381</v>
      </c>
      <c r="C5264">
        <v>543262</v>
      </c>
      <c r="D5264" t="s">
        <v>8382</v>
      </c>
      <c r="E5264" t="s">
        <v>602</v>
      </c>
    </row>
    <row r="5265" spans="2:5">
      <c r="B5265" t="s">
        <v>8383</v>
      </c>
      <c r="C5265">
        <v>543263</v>
      </c>
      <c r="D5265" t="s">
        <v>8384</v>
      </c>
      <c r="E5265" t="s">
        <v>8385</v>
      </c>
    </row>
    <row r="5266" spans="2:5">
      <c r="B5266" t="s">
        <v>8386</v>
      </c>
      <c r="C5266">
        <v>543264</v>
      </c>
      <c r="D5266" t="s">
        <v>8387</v>
      </c>
      <c r="E5266" t="s">
        <v>8388</v>
      </c>
    </row>
    <row r="5267" spans="2:5">
      <c r="B5267" t="s">
        <v>8389</v>
      </c>
      <c r="C5267">
        <v>543265</v>
      </c>
      <c r="D5267" t="s">
        <v>8390</v>
      </c>
      <c r="E5267" t="s">
        <v>1515</v>
      </c>
    </row>
    <row r="5268" spans="2:5">
      <c r="B5268" t="s">
        <v>8391</v>
      </c>
      <c r="C5268">
        <v>543266</v>
      </c>
      <c r="D5268" t="s">
        <v>8392</v>
      </c>
      <c r="E5268" t="s">
        <v>8288</v>
      </c>
    </row>
    <row r="5269" spans="2:5">
      <c r="B5269" t="s">
        <v>8393</v>
      </c>
      <c r="C5269">
        <v>543267</v>
      </c>
      <c r="D5269" t="s">
        <v>8394</v>
      </c>
      <c r="E5269" t="s">
        <v>1267</v>
      </c>
    </row>
    <row r="5270" spans="2:5">
      <c r="B5270" t="s">
        <v>8395</v>
      </c>
      <c r="C5270">
        <v>543269</v>
      </c>
      <c r="D5270" t="s">
        <v>8396</v>
      </c>
      <c r="E5270" t="s">
        <v>8397</v>
      </c>
    </row>
    <row r="5271" spans="2:5">
      <c r="B5271" t="s">
        <v>8398</v>
      </c>
      <c r="C5271">
        <v>543270</v>
      </c>
      <c r="D5271" t="s">
        <v>8399</v>
      </c>
      <c r="E5271" t="s">
        <v>8400</v>
      </c>
    </row>
    <row r="5272" spans="2:5">
      <c r="B5272" t="s">
        <v>8401</v>
      </c>
      <c r="C5272">
        <v>543271</v>
      </c>
      <c r="D5272" t="s">
        <v>8402</v>
      </c>
      <c r="E5272" t="s">
        <v>728</v>
      </c>
    </row>
    <row r="5273" spans="2:5">
      <c r="B5273" t="s">
        <v>8403</v>
      </c>
      <c r="C5273">
        <v>543272</v>
      </c>
      <c r="D5273" t="s">
        <v>8404</v>
      </c>
      <c r="E5273" t="s">
        <v>8405</v>
      </c>
    </row>
    <row r="5274" spans="2:5">
      <c r="B5274" t="s">
        <v>8406</v>
      </c>
      <c r="C5274">
        <v>543273</v>
      </c>
      <c r="D5274" t="s">
        <v>8407</v>
      </c>
      <c r="E5274" t="s">
        <v>1816</v>
      </c>
    </row>
    <row r="5275" spans="2:5">
      <c r="B5275" t="s">
        <v>8408</v>
      </c>
      <c r="C5275">
        <v>543274</v>
      </c>
      <c r="D5275" t="s">
        <v>8409</v>
      </c>
      <c r="E5275" t="s">
        <v>8279</v>
      </c>
    </row>
    <row r="5276" spans="2:5">
      <c r="B5276" t="s">
        <v>8410</v>
      </c>
      <c r="C5276">
        <v>543275</v>
      </c>
      <c r="D5276" t="s">
        <v>8411</v>
      </c>
      <c r="E5276" t="s">
        <v>728</v>
      </c>
    </row>
    <row r="5277" spans="2:5">
      <c r="B5277" t="s">
        <v>8412</v>
      </c>
      <c r="C5277">
        <v>543276</v>
      </c>
      <c r="D5277" t="s">
        <v>8413</v>
      </c>
      <c r="E5277" t="s">
        <v>8285</v>
      </c>
    </row>
    <row r="5278" spans="2:5">
      <c r="B5278" t="s">
        <v>8414</v>
      </c>
      <c r="C5278">
        <v>543277</v>
      </c>
      <c r="D5278" t="s">
        <v>8415</v>
      </c>
      <c r="E5278" t="s">
        <v>728</v>
      </c>
    </row>
    <row r="5279" spans="2:5">
      <c r="B5279" t="s">
        <v>8416</v>
      </c>
      <c r="C5279">
        <v>543278</v>
      </c>
      <c r="D5279" t="s">
        <v>8417</v>
      </c>
      <c r="E5279" t="s">
        <v>8319</v>
      </c>
    </row>
    <row r="5280" spans="2:5">
      <c r="B5280" t="s">
        <v>8418</v>
      </c>
      <c r="C5280">
        <v>543279</v>
      </c>
      <c r="D5280" t="s">
        <v>8419</v>
      </c>
      <c r="E5280" t="s">
        <v>8420</v>
      </c>
    </row>
    <row r="5281" spans="2:5">
      <c r="B5281" t="s">
        <v>8421</v>
      </c>
      <c r="C5281">
        <v>543280</v>
      </c>
      <c r="D5281" t="s">
        <v>8422</v>
      </c>
      <c r="E5281" t="s">
        <v>8423</v>
      </c>
    </row>
    <row r="5282" spans="2:5">
      <c r="B5282" t="s">
        <v>8424</v>
      </c>
      <c r="C5282">
        <v>543281</v>
      </c>
      <c r="D5282" t="s">
        <v>8425</v>
      </c>
      <c r="E5282" t="s">
        <v>8426</v>
      </c>
    </row>
    <row r="5283" spans="2:5">
      <c r="B5283" t="s">
        <v>8427</v>
      </c>
      <c r="C5283">
        <v>543282</v>
      </c>
      <c r="D5283" t="s">
        <v>8428</v>
      </c>
      <c r="E5283" t="s">
        <v>8397</v>
      </c>
    </row>
    <row r="5284" spans="2:5">
      <c r="B5284" t="s">
        <v>8429</v>
      </c>
      <c r="C5284">
        <v>543283</v>
      </c>
      <c r="D5284" t="s">
        <v>8430</v>
      </c>
      <c r="E5284" t="s">
        <v>1057</v>
      </c>
    </row>
    <row r="5285" spans="2:5">
      <c r="B5285" t="s">
        <v>8431</v>
      </c>
      <c r="C5285">
        <v>543284</v>
      </c>
      <c r="D5285" t="s">
        <v>8432</v>
      </c>
      <c r="E5285" t="s">
        <v>652</v>
      </c>
    </row>
    <row r="5286" spans="2:5">
      <c r="B5286" t="s">
        <v>8433</v>
      </c>
      <c r="C5286">
        <v>543285</v>
      </c>
      <c r="D5286" t="s">
        <v>8434</v>
      </c>
      <c r="E5286" t="s">
        <v>8435</v>
      </c>
    </row>
    <row r="5287" spans="2:5">
      <c r="B5287" t="s">
        <v>8436</v>
      </c>
      <c r="C5287">
        <v>543286</v>
      </c>
      <c r="D5287" t="s">
        <v>8437</v>
      </c>
      <c r="E5287" t="s">
        <v>648</v>
      </c>
    </row>
    <row r="5288" spans="2:5">
      <c r="B5288" t="s">
        <v>8438</v>
      </c>
      <c r="C5288">
        <v>543287</v>
      </c>
      <c r="D5288" t="s">
        <v>8439</v>
      </c>
      <c r="E5288" t="s">
        <v>8352</v>
      </c>
    </row>
    <row r="5289" spans="2:5">
      <c r="B5289" t="s">
        <v>8440</v>
      </c>
      <c r="C5289">
        <v>543288</v>
      </c>
      <c r="D5289" t="s">
        <v>2077</v>
      </c>
      <c r="E5289" t="s">
        <v>8441</v>
      </c>
    </row>
    <row r="5290" spans="2:5">
      <c r="B5290" t="s">
        <v>8442</v>
      </c>
      <c r="C5290">
        <v>543289</v>
      </c>
      <c r="D5290" t="s">
        <v>8443</v>
      </c>
      <c r="E5290" t="s">
        <v>673</v>
      </c>
    </row>
    <row r="5291" spans="2:5">
      <c r="B5291" t="s">
        <v>8444</v>
      </c>
      <c r="C5291">
        <v>543290</v>
      </c>
      <c r="D5291" t="s">
        <v>8445</v>
      </c>
      <c r="E5291" t="s">
        <v>8446</v>
      </c>
    </row>
    <row r="5292" spans="2:5">
      <c r="B5292" t="s">
        <v>8447</v>
      </c>
      <c r="C5292">
        <v>543291</v>
      </c>
      <c r="D5292" t="s">
        <v>8448</v>
      </c>
      <c r="E5292" t="s">
        <v>48</v>
      </c>
    </row>
    <row r="5293" spans="2:5">
      <c r="B5293" t="s">
        <v>8449</v>
      </c>
      <c r="C5293">
        <v>543292</v>
      </c>
      <c r="D5293" t="s">
        <v>8450</v>
      </c>
      <c r="E5293" t="s">
        <v>48</v>
      </c>
    </row>
    <row r="5294" spans="2:5">
      <c r="B5294" t="s">
        <v>8451</v>
      </c>
      <c r="C5294">
        <v>543297</v>
      </c>
      <c r="D5294" t="s">
        <v>8452</v>
      </c>
      <c r="E5294" t="s">
        <v>611</v>
      </c>
    </row>
    <row r="5295" spans="2:5">
      <c r="B5295" t="s">
        <v>8453</v>
      </c>
      <c r="C5295">
        <v>543298</v>
      </c>
      <c r="D5295" t="s">
        <v>8454</v>
      </c>
      <c r="E5295" t="s">
        <v>606</v>
      </c>
    </row>
    <row r="5296" spans="2:5">
      <c r="B5296" t="s">
        <v>8455</v>
      </c>
      <c r="C5296">
        <v>543299</v>
      </c>
      <c r="D5296" t="s">
        <v>8456</v>
      </c>
      <c r="E5296" t="s">
        <v>8457</v>
      </c>
    </row>
    <row r="5297" spans="2:5">
      <c r="B5297" t="s">
        <v>8458</v>
      </c>
      <c r="C5297">
        <v>543300</v>
      </c>
      <c r="D5297" t="s">
        <v>8459</v>
      </c>
      <c r="E5297" t="s">
        <v>8285</v>
      </c>
    </row>
    <row r="5298" spans="2:5">
      <c r="B5298" t="s">
        <v>8460</v>
      </c>
      <c r="C5298">
        <v>543305</v>
      </c>
      <c r="D5298" t="s">
        <v>8461</v>
      </c>
      <c r="E5298" t="s">
        <v>652</v>
      </c>
    </row>
    <row r="5299" spans="2:5">
      <c r="B5299" t="s">
        <v>8462</v>
      </c>
      <c r="C5299">
        <v>543306</v>
      </c>
      <c r="D5299" t="s">
        <v>8463</v>
      </c>
      <c r="E5299" t="s">
        <v>8464</v>
      </c>
    </row>
    <row r="5300" spans="2:5">
      <c r="B5300" t="s">
        <v>8465</v>
      </c>
      <c r="C5300">
        <v>543308</v>
      </c>
      <c r="D5300" t="s">
        <v>8466</v>
      </c>
      <c r="E5300" t="s">
        <v>8467</v>
      </c>
    </row>
    <row r="5301" spans="2:5">
      <c r="B5301" t="s">
        <v>8468</v>
      </c>
      <c r="C5301">
        <v>543309</v>
      </c>
      <c r="D5301" t="s">
        <v>8469</v>
      </c>
      <c r="E5301" t="s">
        <v>8470</v>
      </c>
    </row>
    <row r="5302" spans="2:5">
      <c r="B5302" t="s">
        <v>8471</v>
      </c>
      <c r="C5302">
        <v>543310</v>
      </c>
      <c r="D5302" t="s">
        <v>8472</v>
      </c>
      <c r="E5302" t="s">
        <v>766</v>
      </c>
    </row>
    <row r="5303" spans="2:5">
      <c r="B5303" t="s">
        <v>8473</v>
      </c>
      <c r="C5303">
        <v>543311</v>
      </c>
      <c r="D5303" t="s">
        <v>8474</v>
      </c>
      <c r="E5303" t="s">
        <v>8288</v>
      </c>
    </row>
    <row r="5304" spans="2:5">
      <c r="B5304" t="s">
        <v>8475</v>
      </c>
      <c r="C5304">
        <v>543312</v>
      </c>
      <c r="D5304" t="s">
        <v>2492</v>
      </c>
      <c r="E5304" t="s">
        <v>8397</v>
      </c>
    </row>
    <row r="5305" spans="2:5">
      <c r="B5305" t="s">
        <v>8476</v>
      </c>
      <c r="C5305">
        <v>543317</v>
      </c>
      <c r="D5305" t="s">
        <v>8477</v>
      </c>
      <c r="E5305" t="s">
        <v>8478</v>
      </c>
    </row>
    <row r="5306" spans="2:5">
      <c r="B5306" t="s">
        <v>8479</v>
      </c>
      <c r="C5306">
        <v>543318</v>
      </c>
      <c r="D5306" t="s">
        <v>8480</v>
      </c>
      <c r="E5306" t="s">
        <v>616</v>
      </c>
    </row>
    <row r="5307" spans="2:5">
      <c r="B5307" t="s">
        <v>8481</v>
      </c>
      <c r="C5307">
        <v>543319</v>
      </c>
      <c r="D5307" t="s">
        <v>8482</v>
      </c>
      <c r="E5307" t="s">
        <v>8302</v>
      </c>
    </row>
    <row r="5308" spans="2:5">
      <c r="B5308" t="s">
        <v>8483</v>
      </c>
      <c r="C5308">
        <v>543320</v>
      </c>
      <c r="D5308" t="s">
        <v>8484</v>
      </c>
      <c r="E5308" t="s">
        <v>8485</v>
      </c>
    </row>
    <row r="5309" spans="2:5">
      <c r="B5309" t="s">
        <v>8486</v>
      </c>
      <c r="C5309">
        <v>543321</v>
      </c>
      <c r="D5309" t="s">
        <v>8487</v>
      </c>
      <c r="E5309" t="s">
        <v>728</v>
      </c>
    </row>
    <row r="5310" spans="2:5">
      <c r="B5310" t="s">
        <v>8488</v>
      </c>
      <c r="C5310">
        <v>543322</v>
      </c>
      <c r="D5310" t="s">
        <v>8489</v>
      </c>
      <c r="E5310" t="s">
        <v>606</v>
      </c>
    </row>
    <row r="5311" spans="2:5">
      <c r="B5311" t="s">
        <v>8490</v>
      </c>
      <c r="C5311">
        <v>543323</v>
      </c>
      <c r="D5311" t="s">
        <v>8491</v>
      </c>
      <c r="E5311" t="s">
        <v>48</v>
      </c>
    </row>
    <row r="5312" spans="2:5">
      <c r="B5312" t="s">
        <v>8492</v>
      </c>
      <c r="C5312">
        <v>543324</v>
      </c>
      <c r="D5312" t="s">
        <v>8493</v>
      </c>
      <c r="E5312" t="s">
        <v>8494</v>
      </c>
    </row>
    <row r="5313" spans="2:5">
      <c r="B5313" t="s">
        <v>8495</v>
      </c>
      <c r="C5313">
        <v>543325</v>
      </c>
      <c r="D5313" t="s">
        <v>8496</v>
      </c>
      <c r="E5313" t="s">
        <v>8285</v>
      </c>
    </row>
    <row r="5314" spans="2:5">
      <c r="B5314" t="s">
        <v>8497</v>
      </c>
      <c r="C5314">
        <v>543326</v>
      </c>
      <c r="D5314" t="s">
        <v>8498</v>
      </c>
      <c r="E5314" t="s">
        <v>48</v>
      </c>
    </row>
    <row r="5315" spans="2:5">
      <c r="B5315" t="s">
        <v>8499</v>
      </c>
      <c r="C5315">
        <v>543327</v>
      </c>
      <c r="D5315" t="s">
        <v>8500</v>
      </c>
      <c r="E5315" t="s">
        <v>8501</v>
      </c>
    </row>
    <row r="5316" spans="2:5">
      <c r="B5316" t="s">
        <v>8502</v>
      </c>
      <c r="C5316">
        <v>543328</v>
      </c>
      <c r="D5316" t="s">
        <v>8503</v>
      </c>
      <c r="E5316" t="s">
        <v>8504</v>
      </c>
    </row>
    <row r="5317" spans="2:5">
      <c r="B5317" t="s">
        <v>8505</v>
      </c>
      <c r="C5317">
        <v>543329</v>
      </c>
      <c r="D5317" t="s">
        <v>8506</v>
      </c>
      <c r="E5317" t="s">
        <v>606</v>
      </c>
    </row>
    <row r="5318" spans="2:5">
      <c r="B5318" t="s">
        <v>8507</v>
      </c>
      <c r="C5318">
        <v>543330</v>
      </c>
      <c r="D5318" t="s">
        <v>8508</v>
      </c>
      <c r="E5318" t="s">
        <v>1057</v>
      </c>
    </row>
    <row r="5319" spans="2:5">
      <c r="B5319" t="s">
        <v>8509</v>
      </c>
      <c r="C5319">
        <v>543331</v>
      </c>
      <c r="D5319" t="s">
        <v>8510</v>
      </c>
      <c r="E5319" t="s">
        <v>8288</v>
      </c>
    </row>
    <row r="5320" spans="2:5">
      <c r="B5320" t="s">
        <v>8511</v>
      </c>
      <c r="C5320">
        <v>543332</v>
      </c>
      <c r="D5320" t="s">
        <v>8512</v>
      </c>
      <c r="E5320" t="s">
        <v>728</v>
      </c>
    </row>
    <row r="5321" spans="2:5">
      <c r="B5321" t="s">
        <v>8513</v>
      </c>
      <c r="C5321">
        <v>543333</v>
      </c>
      <c r="D5321" t="s">
        <v>8514</v>
      </c>
      <c r="E5321" t="s">
        <v>8485</v>
      </c>
    </row>
    <row r="5322" spans="2:5">
      <c r="B5322" t="s">
        <v>8515</v>
      </c>
      <c r="C5322">
        <v>543334</v>
      </c>
      <c r="D5322" t="s">
        <v>8516</v>
      </c>
      <c r="E5322" t="s">
        <v>581</v>
      </c>
    </row>
    <row r="5323" spans="2:5">
      <c r="B5323" t="s">
        <v>8517</v>
      </c>
      <c r="C5323">
        <v>543335</v>
      </c>
      <c r="D5323" t="s">
        <v>8518</v>
      </c>
      <c r="E5323" t="s">
        <v>8375</v>
      </c>
    </row>
    <row r="5324" spans="2:5">
      <c r="B5324" t="s">
        <v>8519</v>
      </c>
      <c r="C5324">
        <v>543336</v>
      </c>
      <c r="D5324" t="s">
        <v>8520</v>
      </c>
      <c r="E5324" t="s">
        <v>616</v>
      </c>
    </row>
    <row r="5325" spans="2:5">
      <c r="B5325" t="s">
        <v>8521</v>
      </c>
      <c r="C5325">
        <v>543341</v>
      </c>
      <c r="D5325" t="s">
        <v>8522</v>
      </c>
      <c r="E5325" t="s">
        <v>8523</v>
      </c>
    </row>
    <row r="5326" spans="2:5">
      <c r="B5326" t="s">
        <v>8524</v>
      </c>
      <c r="C5326">
        <v>543346</v>
      </c>
      <c r="D5326" t="s">
        <v>8525</v>
      </c>
      <c r="E5326" t="s">
        <v>8467</v>
      </c>
    </row>
    <row r="5327" spans="2:5">
      <c r="B5327" t="s">
        <v>8526</v>
      </c>
      <c r="C5327">
        <v>543347</v>
      </c>
      <c r="D5327" t="s">
        <v>8527</v>
      </c>
      <c r="E5327" t="s">
        <v>48</v>
      </c>
    </row>
    <row r="5328" spans="2:5">
      <c r="B5328" t="s">
        <v>8528</v>
      </c>
      <c r="C5328">
        <v>543348</v>
      </c>
      <c r="D5328" t="s">
        <v>8529</v>
      </c>
      <c r="E5328" t="s">
        <v>48</v>
      </c>
    </row>
    <row r="5329" spans="2:5">
      <c r="B5329" t="s">
        <v>8530</v>
      </c>
      <c r="C5329">
        <v>543349</v>
      </c>
      <c r="D5329" t="s">
        <v>8531</v>
      </c>
      <c r="E5329" t="s">
        <v>606</v>
      </c>
    </row>
    <row r="5330" spans="2:5">
      <c r="B5330" t="s">
        <v>8532</v>
      </c>
      <c r="C5330">
        <v>543350</v>
      </c>
      <c r="D5330" t="s">
        <v>8533</v>
      </c>
      <c r="E5330" t="s">
        <v>8504</v>
      </c>
    </row>
    <row r="5331" spans="2:5">
      <c r="B5331" t="s">
        <v>8534</v>
      </c>
      <c r="C5331">
        <v>543351</v>
      </c>
      <c r="D5331" t="s">
        <v>8535</v>
      </c>
      <c r="E5331" t="s">
        <v>8397</v>
      </c>
    </row>
    <row r="5332" spans="2:5">
      <c r="B5332" t="s">
        <v>8536</v>
      </c>
      <c r="C5332">
        <v>543352</v>
      </c>
      <c r="D5332" t="s">
        <v>8537</v>
      </c>
      <c r="E5332" t="s">
        <v>8538</v>
      </c>
    </row>
    <row r="5333" spans="2:5">
      <c r="B5333" t="s">
        <v>8539</v>
      </c>
      <c r="C5333">
        <v>543357</v>
      </c>
      <c r="D5333" t="s">
        <v>8540</v>
      </c>
      <c r="E5333" t="s">
        <v>48</v>
      </c>
    </row>
    <row r="5334" spans="2:5">
      <c r="B5334" t="s">
        <v>8541</v>
      </c>
      <c r="C5334">
        <v>543358</v>
      </c>
      <c r="D5334" t="s">
        <v>8542</v>
      </c>
      <c r="E5334" t="s">
        <v>8285</v>
      </c>
    </row>
    <row r="5335" spans="2:5">
      <c r="B5335" t="s">
        <v>8543</v>
      </c>
      <c r="C5335">
        <v>543363</v>
      </c>
      <c r="D5335" t="s">
        <v>8544</v>
      </c>
      <c r="E5335" t="s">
        <v>8388</v>
      </c>
    </row>
    <row r="5336" spans="2:5">
      <c r="B5336" t="s">
        <v>8545</v>
      </c>
      <c r="C5336">
        <v>543364</v>
      </c>
      <c r="D5336" t="s">
        <v>8546</v>
      </c>
      <c r="E5336" t="s">
        <v>8478</v>
      </c>
    </row>
    <row r="5337" spans="2:5">
      <c r="B5337" t="s">
        <v>8547</v>
      </c>
      <c r="C5337">
        <v>543365</v>
      </c>
      <c r="D5337" t="s">
        <v>8548</v>
      </c>
      <c r="E5337" t="s">
        <v>48</v>
      </c>
    </row>
    <row r="5338" spans="2:5">
      <c r="B5338" t="s">
        <v>8549</v>
      </c>
      <c r="C5338">
        <v>543366</v>
      </c>
      <c r="D5338" t="s">
        <v>8550</v>
      </c>
      <c r="E5338" t="s">
        <v>8352</v>
      </c>
    </row>
    <row r="5339" spans="2:5">
      <c r="B5339" t="s">
        <v>8551</v>
      </c>
      <c r="C5339">
        <v>543367</v>
      </c>
      <c r="D5339" t="s">
        <v>8552</v>
      </c>
      <c r="E5339" t="s">
        <v>8400</v>
      </c>
    </row>
    <row r="5340" spans="2:5">
      <c r="B5340" t="s">
        <v>8553</v>
      </c>
      <c r="C5340">
        <v>543372</v>
      </c>
      <c r="D5340" t="s">
        <v>8554</v>
      </c>
      <c r="E5340" t="s">
        <v>8555</v>
      </c>
    </row>
    <row r="5341" spans="2:5">
      <c r="B5341" t="s">
        <v>8556</v>
      </c>
      <c r="C5341">
        <v>543373</v>
      </c>
      <c r="D5341" t="s">
        <v>8557</v>
      </c>
      <c r="E5341" t="s">
        <v>8309</v>
      </c>
    </row>
    <row r="5342" spans="2:5">
      <c r="B5342" t="s">
        <v>8558</v>
      </c>
      <c r="C5342">
        <v>543374</v>
      </c>
      <c r="D5342" t="s">
        <v>8559</v>
      </c>
      <c r="E5342" t="s">
        <v>8560</v>
      </c>
    </row>
    <row r="5343" spans="2:5">
      <c r="B5343" t="s">
        <v>8561</v>
      </c>
      <c r="C5343">
        <v>543375</v>
      </c>
      <c r="D5343" t="s">
        <v>8562</v>
      </c>
      <c r="E5343" t="s">
        <v>8563</v>
      </c>
    </row>
    <row r="5344" spans="2:5">
      <c r="B5344" t="s">
        <v>8564</v>
      </c>
      <c r="C5344">
        <v>543376</v>
      </c>
      <c r="D5344" t="s">
        <v>8565</v>
      </c>
      <c r="E5344" t="s">
        <v>8352</v>
      </c>
    </row>
    <row r="5345" spans="2:5">
      <c r="B5345" t="s">
        <v>8566</v>
      </c>
      <c r="C5345">
        <v>543377</v>
      </c>
      <c r="D5345" t="s">
        <v>8567</v>
      </c>
      <c r="E5345" t="s">
        <v>891</v>
      </c>
    </row>
    <row r="5346" spans="2:5">
      <c r="B5346" t="s">
        <v>8568</v>
      </c>
      <c r="C5346">
        <v>543378</v>
      </c>
      <c r="D5346" t="s">
        <v>8569</v>
      </c>
      <c r="E5346" t="s">
        <v>937</v>
      </c>
    </row>
    <row r="5347" spans="2:5">
      <c r="B5347" t="s">
        <v>8570</v>
      </c>
      <c r="C5347">
        <v>543383</v>
      </c>
      <c r="D5347" t="s">
        <v>8571</v>
      </c>
      <c r="E5347" t="s">
        <v>48</v>
      </c>
    </row>
    <row r="5348" spans="2:5">
      <c r="B5348" t="s">
        <v>8572</v>
      </c>
      <c r="C5348">
        <v>543384</v>
      </c>
      <c r="D5348" t="s">
        <v>8573</v>
      </c>
      <c r="E5348" t="s">
        <v>8485</v>
      </c>
    </row>
    <row r="5349" spans="2:5">
      <c r="B5349" t="s">
        <v>8574</v>
      </c>
      <c r="C5349">
        <v>543385</v>
      </c>
      <c r="D5349" t="s">
        <v>8575</v>
      </c>
      <c r="E5349" t="s">
        <v>8478</v>
      </c>
    </row>
    <row r="5350" spans="2:5">
      <c r="B5350" t="s">
        <v>8576</v>
      </c>
      <c r="C5350">
        <v>543386</v>
      </c>
      <c r="D5350" t="s">
        <v>8577</v>
      </c>
      <c r="E5350" t="s">
        <v>8420</v>
      </c>
    </row>
    <row r="5351" spans="2:5">
      <c r="B5351" t="s">
        <v>8578</v>
      </c>
      <c r="C5351">
        <v>543387</v>
      </c>
      <c r="D5351" t="s">
        <v>8579</v>
      </c>
      <c r="E5351" t="s">
        <v>8285</v>
      </c>
    </row>
    <row r="5352" spans="2:5">
      <c r="B5352" t="s">
        <v>8580</v>
      </c>
      <c r="C5352">
        <v>543388</v>
      </c>
      <c r="D5352" t="s">
        <v>8581</v>
      </c>
      <c r="E5352" t="s">
        <v>48</v>
      </c>
    </row>
    <row r="5353" spans="2:5">
      <c r="B5353" t="s">
        <v>8582</v>
      </c>
      <c r="C5353">
        <v>543389</v>
      </c>
      <c r="D5353" t="s">
        <v>8583</v>
      </c>
      <c r="E5353" t="s">
        <v>606</v>
      </c>
    </row>
    <row r="5354" spans="2:5">
      <c r="B5354" t="s">
        <v>8584</v>
      </c>
      <c r="C5354">
        <v>543390</v>
      </c>
      <c r="D5354" t="s">
        <v>8585</v>
      </c>
      <c r="E5354" t="s">
        <v>8426</v>
      </c>
    </row>
    <row r="5355" spans="2:5">
      <c r="B5355" t="s">
        <v>8586</v>
      </c>
      <c r="C5355">
        <v>543391</v>
      </c>
      <c r="D5355" t="s">
        <v>8587</v>
      </c>
      <c r="E5355" t="s">
        <v>8478</v>
      </c>
    </row>
    <row r="5356" spans="2:5">
      <c r="B5356" t="s">
        <v>8588</v>
      </c>
      <c r="C5356">
        <v>543396</v>
      </c>
      <c r="D5356" t="s">
        <v>8589</v>
      </c>
      <c r="E5356" t="s">
        <v>8426</v>
      </c>
    </row>
    <row r="5357" spans="2:5">
      <c r="B5357" t="s">
        <v>8590</v>
      </c>
      <c r="C5357">
        <v>543397</v>
      </c>
      <c r="D5357" t="s">
        <v>8591</v>
      </c>
      <c r="E5357" t="s">
        <v>1057</v>
      </c>
    </row>
    <row r="5358" spans="2:5">
      <c r="B5358" t="s">
        <v>8592</v>
      </c>
      <c r="C5358">
        <v>543398</v>
      </c>
      <c r="D5358" t="s">
        <v>8593</v>
      </c>
      <c r="E5358" t="s">
        <v>8397</v>
      </c>
    </row>
    <row r="5359" spans="2:5">
      <c r="B5359" t="s">
        <v>8594</v>
      </c>
      <c r="C5359">
        <v>543399</v>
      </c>
      <c r="D5359" t="s">
        <v>8595</v>
      </c>
      <c r="E5359" t="s">
        <v>8388</v>
      </c>
    </row>
    <row r="5360" spans="2:5">
      <c r="B5360" t="s">
        <v>8596</v>
      </c>
      <c r="C5360">
        <v>543400</v>
      </c>
      <c r="D5360" t="s">
        <v>8597</v>
      </c>
      <c r="E5360" t="s">
        <v>8598</v>
      </c>
    </row>
    <row r="5361" spans="2:5">
      <c r="B5361" t="s">
        <v>8599</v>
      </c>
      <c r="C5361">
        <v>543401</v>
      </c>
      <c r="D5361" t="s">
        <v>8600</v>
      </c>
      <c r="E5361" t="s">
        <v>8601</v>
      </c>
    </row>
    <row r="5362" spans="2:5">
      <c r="B5362" t="s">
        <v>8602</v>
      </c>
      <c r="C5362">
        <v>543410</v>
      </c>
      <c r="D5362" t="s">
        <v>8603</v>
      </c>
      <c r="E5362" t="s">
        <v>652</v>
      </c>
    </row>
    <row r="5363" spans="2:5">
      <c r="B5363" t="s">
        <v>8604</v>
      </c>
      <c r="C5363">
        <v>543411</v>
      </c>
      <c r="D5363" t="s">
        <v>3098</v>
      </c>
      <c r="E5363" t="s">
        <v>891</v>
      </c>
    </row>
    <row r="5364" spans="2:5">
      <c r="B5364" t="s">
        <v>8605</v>
      </c>
      <c r="C5364">
        <v>543412</v>
      </c>
      <c r="D5364" t="s">
        <v>8606</v>
      </c>
      <c r="E5364" t="s">
        <v>2651</v>
      </c>
    </row>
    <row r="5365" spans="2:5">
      <c r="B5365" t="s">
        <v>8607</v>
      </c>
      <c r="C5365">
        <v>543413</v>
      </c>
      <c r="D5365" t="s">
        <v>8608</v>
      </c>
      <c r="E5365" t="s">
        <v>8609</v>
      </c>
    </row>
    <row r="5366" spans="2:5">
      <c r="B5366" t="s">
        <v>8610</v>
      </c>
      <c r="C5366">
        <v>543414</v>
      </c>
      <c r="D5366" t="s">
        <v>8611</v>
      </c>
      <c r="E5366" t="s">
        <v>48</v>
      </c>
    </row>
    <row r="5367" spans="2:5">
      <c r="B5367" t="s">
        <v>8612</v>
      </c>
      <c r="C5367">
        <v>543415</v>
      </c>
      <c r="D5367" t="s">
        <v>8613</v>
      </c>
      <c r="E5367" t="s">
        <v>8614</v>
      </c>
    </row>
    <row r="5368" spans="2:5">
      <c r="B5368" t="s">
        <v>8615</v>
      </c>
      <c r="C5368">
        <v>543416</v>
      </c>
      <c r="D5368" t="s">
        <v>7496</v>
      </c>
      <c r="E5368" t="s">
        <v>8563</v>
      </c>
    </row>
    <row r="5369" spans="2:5">
      <c r="B5369" t="s">
        <v>8616</v>
      </c>
      <c r="C5369">
        <v>543417</v>
      </c>
      <c r="D5369" t="s">
        <v>8617</v>
      </c>
      <c r="E5369" t="s">
        <v>8397</v>
      </c>
    </row>
    <row r="5370" spans="2:5">
      <c r="B5370" t="s">
        <v>8618</v>
      </c>
      <c r="C5370">
        <v>543419</v>
      </c>
      <c r="D5370" t="s">
        <v>8619</v>
      </c>
      <c r="E5370" t="s">
        <v>8352</v>
      </c>
    </row>
    <row r="5371" spans="2:5">
      <c r="B5371" t="s">
        <v>8620</v>
      </c>
      <c r="C5371">
        <v>543420</v>
      </c>
      <c r="D5371" t="s">
        <v>3543</v>
      </c>
      <c r="E5371" t="s">
        <v>8621</v>
      </c>
    </row>
    <row r="5372" spans="2:5">
      <c r="B5372" t="s">
        <v>8622</v>
      </c>
      <c r="C5372">
        <v>543425</v>
      </c>
      <c r="D5372" t="s">
        <v>8623</v>
      </c>
      <c r="E5372" t="s">
        <v>8624</v>
      </c>
    </row>
    <row r="5373" spans="2:5">
      <c r="B5373" t="s">
        <v>8625</v>
      </c>
      <c r="C5373">
        <v>543426</v>
      </c>
      <c r="D5373" t="s">
        <v>8626</v>
      </c>
      <c r="E5373" t="s">
        <v>994</v>
      </c>
    </row>
    <row r="5374" spans="2:5">
      <c r="B5374" t="s">
        <v>8627</v>
      </c>
      <c r="C5374">
        <v>543427</v>
      </c>
      <c r="D5374" t="s">
        <v>8628</v>
      </c>
      <c r="E5374" t="s">
        <v>8629</v>
      </c>
    </row>
    <row r="5375" spans="2:5">
      <c r="B5375" t="s">
        <v>8630</v>
      </c>
      <c r="C5375">
        <v>543428</v>
      </c>
      <c r="D5375" t="s">
        <v>8631</v>
      </c>
      <c r="E5375" t="s">
        <v>8400</v>
      </c>
    </row>
    <row r="5376" spans="2:5">
      <c r="B5376" t="s">
        <v>8632</v>
      </c>
      <c r="C5376">
        <v>543433</v>
      </c>
      <c r="D5376" t="s">
        <v>8633</v>
      </c>
      <c r="E5376" t="s">
        <v>728</v>
      </c>
    </row>
    <row r="5377" spans="2:5">
      <c r="B5377" t="s">
        <v>8634</v>
      </c>
      <c r="C5377">
        <v>543434</v>
      </c>
      <c r="D5377" t="s">
        <v>8635</v>
      </c>
      <c r="E5377" t="s">
        <v>606</v>
      </c>
    </row>
    <row r="5378" spans="2:5">
      <c r="B5378" t="s">
        <v>8636</v>
      </c>
      <c r="C5378">
        <v>543435</v>
      </c>
      <c r="D5378" t="s">
        <v>8637</v>
      </c>
      <c r="E5378" t="s">
        <v>8435</v>
      </c>
    </row>
    <row r="5379" spans="2:5">
      <c r="B5379" t="s">
        <v>8638</v>
      </c>
      <c r="C5379">
        <v>543436</v>
      </c>
      <c r="D5379" t="s">
        <v>8639</v>
      </c>
      <c r="E5379" t="s">
        <v>8397</v>
      </c>
    </row>
    <row r="5380" spans="2:5">
      <c r="B5380" t="s">
        <v>8640</v>
      </c>
      <c r="C5380">
        <v>543437</v>
      </c>
      <c r="D5380" t="s">
        <v>8641</v>
      </c>
      <c r="E5380" t="s">
        <v>48</v>
      </c>
    </row>
    <row r="5381" spans="2:5">
      <c r="B5381" t="s">
        <v>8642</v>
      </c>
      <c r="C5381">
        <v>543438</v>
      </c>
      <c r="D5381" t="s">
        <v>8643</v>
      </c>
      <c r="E5381" t="s">
        <v>48</v>
      </c>
    </row>
    <row r="5382" spans="2:5">
      <c r="B5382" t="s">
        <v>8644</v>
      </c>
      <c r="C5382">
        <v>543439</v>
      </c>
      <c r="D5382" t="s">
        <v>8645</v>
      </c>
      <c r="E5382" t="s">
        <v>8523</v>
      </c>
    </row>
    <row r="5383" spans="2:5">
      <c r="B5383" t="s">
        <v>8646</v>
      </c>
      <c r="C5383">
        <v>543440</v>
      </c>
      <c r="D5383" t="s">
        <v>8647</v>
      </c>
      <c r="E5383" t="s">
        <v>48</v>
      </c>
    </row>
    <row r="5384" spans="2:5">
      <c r="B5384" t="s">
        <v>8648</v>
      </c>
      <c r="C5384">
        <v>543441</v>
      </c>
      <c r="D5384" t="s">
        <v>8649</v>
      </c>
      <c r="E5384" t="s">
        <v>7523</v>
      </c>
    </row>
    <row r="5385" spans="2:5">
      <c r="B5385" t="s">
        <v>8650</v>
      </c>
      <c r="C5385">
        <v>543442</v>
      </c>
      <c r="D5385" t="s">
        <v>1625</v>
      </c>
      <c r="E5385" t="s">
        <v>8601</v>
      </c>
    </row>
    <row r="5386" spans="2:5">
      <c r="B5386" t="s">
        <v>8651</v>
      </c>
      <c r="C5386">
        <v>543443</v>
      </c>
      <c r="D5386" t="s">
        <v>8652</v>
      </c>
      <c r="E5386" t="s">
        <v>673</v>
      </c>
    </row>
    <row r="5387" spans="2:5">
      <c r="B5387" t="s">
        <v>8653</v>
      </c>
      <c r="C5387">
        <v>543444</v>
      </c>
      <c r="D5387" t="s">
        <v>8654</v>
      </c>
      <c r="E5387" t="s">
        <v>606</v>
      </c>
    </row>
    <row r="5388" spans="2:5">
      <c r="B5388" t="s">
        <v>8655</v>
      </c>
      <c r="C5388">
        <v>543449</v>
      </c>
      <c r="D5388" t="s">
        <v>8656</v>
      </c>
      <c r="E5388" t="s">
        <v>1333</v>
      </c>
    </row>
    <row r="5389" spans="2:5">
      <c r="B5389" t="s">
        <v>8657</v>
      </c>
      <c r="C5389">
        <v>543450</v>
      </c>
      <c r="D5389" t="s">
        <v>8658</v>
      </c>
      <c r="E5389" t="s">
        <v>48</v>
      </c>
    </row>
    <row r="5390" spans="2:5">
      <c r="B5390" t="s">
        <v>8659</v>
      </c>
      <c r="C5390">
        <v>543451</v>
      </c>
      <c r="D5390" t="s">
        <v>8660</v>
      </c>
      <c r="E5390" t="s">
        <v>7523</v>
      </c>
    </row>
    <row r="5391" spans="2:5">
      <c r="B5391" t="s">
        <v>8661</v>
      </c>
      <c r="C5391">
        <v>543452</v>
      </c>
      <c r="D5391" t="s">
        <v>8662</v>
      </c>
      <c r="E5391" t="s">
        <v>48</v>
      </c>
    </row>
    <row r="5392" spans="2:5">
      <c r="B5392" t="s">
        <v>8663</v>
      </c>
      <c r="C5392">
        <v>543453</v>
      </c>
      <c r="D5392" t="s">
        <v>8664</v>
      </c>
      <c r="E5392" t="s">
        <v>8665</v>
      </c>
    </row>
    <row r="5393" spans="2:5">
      <c r="B5393" t="s">
        <v>8666</v>
      </c>
      <c r="C5393">
        <v>543454</v>
      </c>
      <c r="D5393" t="s">
        <v>8667</v>
      </c>
      <c r="E5393" t="s">
        <v>48</v>
      </c>
    </row>
    <row r="5394" spans="2:5">
      <c r="B5394" t="s">
        <v>8668</v>
      </c>
      <c r="C5394">
        <v>543458</v>
      </c>
      <c r="D5394" t="s">
        <v>8669</v>
      </c>
      <c r="E5394" t="s">
        <v>8309</v>
      </c>
    </row>
    <row r="5395" spans="2:5">
      <c r="B5395" t="s">
        <v>8670</v>
      </c>
      <c r="C5395">
        <v>543460</v>
      </c>
      <c r="D5395" t="s">
        <v>8671</v>
      </c>
      <c r="E5395" t="s">
        <v>576</v>
      </c>
    </row>
    <row r="5396" spans="2:5">
      <c r="B5396" t="s">
        <v>8672</v>
      </c>
      <c r="C5396">
        <v>543461</v>
      </c>
      <c r="D5396" t="s">
        <v>8673</v>
      </c>
      <c r="E5396" t="s">
        <v>8302</v>
      </c>
    </row>
    <row r="5397" spans="2:5">
      <c r="B5397" t="s">
        <v>8674</v>
      </c>
      <c r="C5397">
        <v>543462</v>
      </c>
      <c r="D5397" t="s">
        <v>2100</v>
      </c>
      <c r="E5397" t="s">
        <v>8675</v>
      </c>
    </row>
    <row r="5398" spans="2:5">
      <c r="B5398" t="s">
        <v>8676</v>
      </c>
      <c r="C5398">
        <v>543463</v>
      </c>
      <c r="D5398" t="s">
        <v>8677</v>
      </c>
      <c r="E5398" t="s">
        <v>8601</v>
      </c>
    </row>
    <row r="5399" spans="2:5">
      <c r="B5399" t="s">
        <v>8678</v>
      </c>
      <c r="C5399">
        <v>543464</v>
      </c>
      <c r="D5399" t="s">
        <v>8679</v>
      </c>
      <c r="E5399" t="s">
        <v>1614</v>
      </c>
    </row>
    <row r="5400" spans="2:5">
      <c r="B5400" t="s">
        <v>8680</v>
      </c>
      <c r="C5400">
        <v>543465</v>
      </c>
      <c r="D5400" t="s">
        <v>8681</v>
      </c>
      <c r="E5400" t="s">
        <v>48</v>
      </c>
    </row>
    <row r="5401" spans="2:5">
      <c r="B5401" t="s">
        <v>8682</v>
      </c>
      <c r="C5401">
        <v>543470</v>
      </c>
      <c r="D5401" t="s">
        <v>6225</v>
      </c>
      <c r="E5401" t="s">
        <v>8397</v>
      </c>
    </row>
    <row r="5402" spans="2:5">
      <c r="B5402" t="s">
        <v>8683</v>
      </c>
      <c r="C5402">
        <v>543471</v>
      </c>
      <c r="D5402" t="s">
        <v>8684</v>
      </c>
      <c r="E5402" t="s">
        <v>48</v>
      </c>
    </row>
    <row r="5403" spans="2:5">
      <c r="B5403" t="s">
        <v>8685</v>
      </c>
      <c r="C5403">
        <v>543472</v>
      </c>
      <c r="D5403" t="s">
        <v>8686</v>
      </c>
      <c r="E5403" t="s">
        <v>48</v>
      </c>
    </row>
    <row r="5404" spans="2:5">
      <c r="B5404" t="s">
        <v>8687</v>
      </c>
      <c r="C5404">
        <v>543473</v>
      </c>
      <c r="D5404" t="s">
        <v>8688</v>
      </c>
      <c r="E5404" t="s">
        <v>48</v>
      </c>
    </row>
    <row r="5405" spans="2:5">
      <c r="B5405" t="s">
        <v>8689</v>
      </c>
      <c r="C5405">
        <v>543474</v>
      </c>
      <c r="D5405" t="s">
        <v>8690</v>
      </c>
      <c r="E5405" t="s">
        <v>48</v>
      </c>
    </row>
    <row r="5406" spans="2:5">
      <c r="B5406" t="s">
        <v>8691</v>
      </c>
      <c r="C5406">
        <v>543475</v>
      </c>
      <c r="D5406" t="s">
        <v>8692</v>
      </c>
      <c r="E5406" t="s">
        <v>8675</v>
      </c>
    </row>
    <row r="5407" spans="2:5">
      <c r="B5407" t="s">
        <v>8693</v>
      </c>
      <c r="C5407">
        <v>543481</v>
      </c>
      <c r="D5407" t="s">
        <v>8694</v>
      </c>
      <c r="E5407" t="s">
        <v>48</v>
      </c>
    </row>
    <row r="5408" spans="2:5">
      <c r="B5408" t="s">
        <v>8695</v>
      </c>
      <c r="C5408">
        <v>543482</v>
      </c>
      <c r="D5408" t="s">
        <v>8696</v>
      </c>
      <c r="E5408" t="s">
        <v>1333</v>
      </c>
    </row>
    <row r="5409" spans="2:5">
      <c r="B5409" t="s">
        <v>8697</v>
      </c>
      <c r="C5409">
        <v>543489</v>
      </c>
      <c r="D5409" t="s">
        <v>8698</v>
      </c>
      <c r="E5409" t="s">
        <v>8621</v>
      </c>
    </row>
    <row r="5410" spans="2:5">
      <c r="B5410" t="s">
        <v>8699</v>
      </c>
      <c r="C5410">
        <v>543490</v>
      </c>
      <c r="D5410" t="s">
        <v>8700</v>
      </c>
      <c r="E5410" t="s">
        <v>8563</v>
      </c>
    </row>
    <row r="5411" spans="2:5">
      <c r="B5411" t="s">
        <v>8701</v>
      </c>
      <c r="C5411">
        <v>543497</v>
      </c>
      <c r="D5411" t="s">
        <v>8702</v>
      </c>
      <c r="E5411" t="s">
        <v>728</v>
      </c>
    </row>
    <row r="5412" spans="2:5">
      <c r="B5412" t="s">
        <v>8703</v>
      </c>
      <c r="C5412">
        <v>543498</v>
      </c>
      <c r="D5412" t="s">
        <v>8704</v>
      </c>
      <c r="E5412" t="s">
        <v>8285</v>
      </c>
    </row>
    <row r="5413" spans="2:5">
      <c r="B5413" t="s">
        <v>8705</v>
      </c>
      <c r="C5413">
        <v>543499</v>
      </c>
      <c r="D5413" t="s">
        <v>8706</v>
      </c>
      <c r="E5413" t="s">
        <v>606</v>
      </c>
    </row>
    <row r="5414" spans="2:5">
      <c r="B5414" t="s">
        <v>8707</v>
      </c>
      <c r="C5414">
        <v>543500</v>
      </c>
      <c r="D5414" t="s">
        <v>8708</v>
      </c>
      <c r="E5414" t="s">
        <v>8302</v>
      </c>
    </row>
    <row r="5415" spans="2:5">
      <c r="B5415" t="s">
        <v>8709</v>
      </c>
      <c r="C5415">
        <v>543501</v>
      </c>
      <c r="D5415" t="s">
        <v>8710</v>
      </c>
      <c r="E5415" t="s">
        <v>48</v>
      </c>
    </row>
    <row r="5416" spans="2:5">
      <c r="B5416" t="s">
        <v>8711</v>
      </c>
      <c r="C5416">
        <v>543512</v>
      </c>
      <c r="D5416" t="s">
        <v>8712</v>
      </c>
      <c r="E5416" t="s">
        <v>8713</v>
      </c>
    </row>
    <row r="5417" spans="2:5">
      <c r="B5417" t="s">
        <v>8714</v>
      </c>
      <c r="C5417">
        <v>543513</v>
      </c>
      <c r="D5417" t="s">
        <v>8715</v>
      </c>
      <c r="E5417" t="s">
        <v>8302</v>
      </c>
    </row>
    <row r="5418" spans="2:5">
      <c r="B5418" t="s">
        <v>8716</v>
      </c>
      <c r="C5418">
        <v>543514</v>
      </c>
      <c r="D5418" t="s">
        <v>8717</v>
      </c>
      <c r="E5418" t="s">
        <v>8334</v>
      </c>
    </row>
    <row r="5419" spans="2:5">
      <c r="B5419" t="s">
        <v>8718</v>
      </c>
      <c r="C5419">
        <v>543515</v>
      </c>
      <c r="D5419" t="s">
        <v>8719</v>
      </c>
      <c r="E5419" t="s">
        <v>8302</v>
      </c>
    </row>
    <row r="5420" spans="2:5">
      <c r="B5420" t="s">
        <v>8720</v>
      </c>
      <c r="C5420">
        <v>543516</v>
      </c>
      <c r="D5420" t="s">
        <v>8721</v>
      </c>
      <c r="E5420" t="s">
        <v>8302</v>
      </c>
    </row>
    <row r="5421" spans="2:5">
      <c r="B5421" t="s">
        <v>8722</v>
      </c>
      <c r="C5421">
        <v>543517</v>
      </c>
      <c r="D5421" t="s">
        <v>8723</v>
      </c>
      <c r="E5421" t="s">
        <v>891</v>
      </c>
    </row>
    <row r="5422" spans="2:5">
      <c r="B5422" t="s">
        <v>8724</v>
      </c>
      <c r="C5422">
        <v>543518</v>
      </c>
      <c r="D5422" t="s">
        <v>8725</v>
      </c>
      <c r="E5422" t="s">
        <v>8319</v>
      </c>
    </row>
    <row r="5423" spans="2:5">
      <c r="B5423" t="s">
        <v>8726</v>
      </c>
      <c r="C5423">
        <v>543519</v>
      </c>
      <c r="D5423" t="s">
        <v>8727</v>
      </c>
      <c r="E5423" t="s">
        <v>8501</v>
      </c>
    </row>
    <row r="5424" spans="2:5">
      <c r="B5424" t="s">
        <v>8728</v>
      </c>
      <c r="C5424">
        <v>543520</v>
      </c>
      <c r="D5424" t="s">
        <v>8729</v>
      </c>
      <c r="E5424" t="s">
        <v>8467</v>
      </c>
    </row>
    <row r="5425" spans="2:5">
      <c r="B5425" t="s">
        <v>8730</v>
      </c>
      <c r="C5425">
        <v>543521</v>
      </c>
      <c r="D5425" t="s">
        <v>8731</v>
      </c>
      <c r="E5425" t="s">
        <v>8485</v>
      </c>
    </row>
    <row r="5426" spans="2:5">
      <c r="B5426" t="s">
        <v>8732</v>
      </c>
      <c r="C5426">
        <v>543522</v>
      </c>
      <c r="D5426" t="s">
        <v>8733</v>
      </c>
      <c r="E5426" t="s">
        <v>8734</v>
      </c>
    </row>
    <row r="5427" spans="2:5">
      <c r="B5427" t="s">
        <v>8735</v>
      </c>
      <c r="C5427">
        <v>543523</v>
      </c>
      <c r="D5427" t="s">
        <v>8736</v>
      </c>
      <c r="E5427" t="s">
        <v>994</v>
      </c>
    </row>
    <row r="5428" spans="2:5">
      <c r="B5428" t="s">
        <v>8737</v>
      </c>
      <c r="C5428">
        <v>543524</v>
      </c>
      <c r="D5428" t="s">
        <v>8738</v>
      </c>
      <c r="E5428" t="s">
        <v>8467</v>
      </c>
    </row>
    <row r="5429" spans="2:5">
      <c r="B5429" t="s">
        <v>8739</v>
      </c>
      <c r="C5429">
        <v>543525</v>
      </c>
      <c r="D5429" t="s">
        <v>6138</v>
      </c>
      <c r="E5429" t="s">
        <v>8675</v>
      </c>
    </row>
    <row r="5430" spans="2:5">
      <c r="B5430" t="s">
        <v>8740</v>
      </c>
      <c r="C5430">
        <v>543526</v>
      </c>
      <c r="D5430" t="s">
        <v>8741</v>
      </c>
      <c r="E5430" t="s">
        <v>2981</v>
      </c>
    </row>
    <row r="5431" spans="2:5">
      <c r="B5431" t="s">
        <v>8742</v>
      </c>
      <c r="C5431">
        <v>543527</v>
      </c>
      <c r="D5431" t="s">
        <v>8743</v>
      </c>
      <c r="E5431" t="s">
        <v>8614</v>
      </c>
    </row>
    <row r="5432" spans="2:5">
      <c r="B5432" t="s">
        <v>8744</v>
      </c>
      <c r="C5432">
        <v>543528</v>
      </c>
      <c r="D5432" t="s">
        <v>8745</v>
      </c>
      <c r="E5432" t="s">
        <v>891</v>
      </c>
    </row>
    <row r="5433" spans="2:5">
      <c r="B5433" t="s">
        <v>8746</v>
      </c>
      <c r="C5433">
        <v>543529</v>
      </c>
      <c r="D5433" t="s">
        <v>8747</v>
      </c>
      <c r="E5433" t="s">
        <v>8621</v>
      </c>
    </row>
    <row r="5434" spans="2:5">
      <c r="B5434" t="s">
        <v>8748</v>
      </c>
      <c r="C5434">
        <v>543530</v>
      </c>
      <c r="D5434" t="s">
        <v>8749</v>
      </c>
      <c r="E5434" t="s">
        <v>1076</v>
      </c>
    </row>
    <row r="5435" spans="2:5">
      <c r="B5435" t="s">
        <v>8750</v>
      </c>
      <c r="C5435">
        <v>543531</v>
      </c>
      <c r="D5435" t="s">
        <v>8751</v>
      </c>
      <c r="E5435" t="s">
        <v>766</v>
      </c>
    </row>
    <row r="5436" spans="2:5">
      <c r="B5436" t="s">
        <v>8752</v>
      </c>
      <c r="C5436">
        <v>543532</v>
      </c>
      <c r="D5436" t="s">
        <v>8753</v>
      </c>
      <c r="E5436" t="s">
        <v>8319</v>
      </c>
    </row>
    <row r="5437" spans="2:5">
      <c r="B5437" t="s">
        <v>8754</v>
      </c>
      <c r="C5437">
        <v>543533</v>
      </c>
      <c r="D5437" t="s">
        <v>8755</v>
      </c>
      <c r="E5437" t="s">
        <v>8675</v>
      </c>
    </row>
    <row r="5438" spans="2:5">
      <c r="B5438" t="s">
        <v>8756</v>
      </c>
      <c r="C5438">
        <v>543534</v>
      </c>
      <c r="D5438" t="s">
        <v>8757</v>
      </c>
      <c r="E5438" t="s">
        <v>728</v>
      </c>
    </row>
    <row r="5439" spans="2:5">
      <c r="B5439" t="s">
        <v>8758</v>
      </c>
      <c r="C5439">
        <v>543535</v>
      </c>
      <c r="D5439" t="s">
        <v>8759</v>
      </c>
      <c r="E5439" t="s">
        <v>8538</v>
      </c>
    </row>
    <row r="5440" spans="2:5">
      <c r="B5440" t="s">
        <v>8760</v>
      </c>
      <c r="C5440">
        <v>543536</v>
      </c>
      <c r="D5440" t="s">
        <v>8761</v>
      </c>
      <c r="E5440" t="s">
        <v>8294</v>
      </c>
    </row>
    <row r="5441" spans="2:5">
      <c r="B5441" t="s">
        <v>8762</v>
      </c>
      <c r="C5441">
        <v>590136</v>
      </c>
      <c r="D5441" t="s">
        <v>8763</v>
      </c>
      <c r="E5441" t="s">
        <v>48</v>
      </c>
    </row>
    <row r="5442" spans="2:5">
      <c r="B5442" t="s">
        <v>8764</v>
      </c>
      <c r="C5442">
        <v>590137</v>
      </c>
      <c r="D5442" t="s">
        <v>8765</v>
      </c>
      <c r="E5442" t="s">
        <v>48</v>
      </c>
    </row>
    <row r="5443" spans="2:5">
      <c r="B5443" t="s">
        <v>8766</v>
      </c>
      <c r="C5443">
        <v>590138</v>
      </c>
      <c r="D5443" t="s">
        <v>8767</v>
      </c>
      <c r="E5443" t="s">
        <v>48</v>
      </c>
    </row>
  </sheetData>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99"/>
  <sheetViews>
    <sheetView showGridLines="0" zoomScale="125" zoomScaleNormal="125" zoomScalePageLayoutView="18" zoomScaleSheetLayoutView="62" workbookViewId="0">
      <selection activeCell="B4" sqref="B4"/>
    </sheetView>
  </sheetViews>
  <sheetFormatPr defaultColWidth="9" defaultRowHeight="15"/>
  <cols>
    <col min="1" max="1" width="1.85714285714286" customWidth="1"/>
    <col min="2" max="2" width="36.5714285714286" customWidth="1"/>
    <col min="3" max="3" width="10.5714285714286" customWidth="1"/>
    <col min="4" max="4" width="10.4285714285714" customWidth="1"/>
    <col min="5" max="5" width="10.7142857142857" customWidth="1"/>
    <col min="6" max="6" width="10.5714285714286" customWidth="1"/>
    <col min="7" max="7" width="10" customWidth="1"/>
    <col min="8" max="8" width="10.1428571428571" customWidth="1"/>
    <col min="9" max="9" width="11" customWidth="1"/>
  </cols>
  <sheetData>
    <row r="1" ht="11.25" customHeight="1" spans="2:9">
      <c r="B1" s="1"/>
      <c r="C1" s="1"/>
      <c r="D1" s="1"/>
      <c r="E1" s="1"/>
      <c r="F1" s="1"/>
      <c r="G1" s="1"/>
      <c r="H1" s="1"/>
      <c r="I1" s="1"/>
    </row>
    <row r="3" ht="35.25" customHeight="1" spans="2:2">
      <c r="B3" s="13" t="str">
        <f>'Data Sheet'!B1</f>
        <v>TATA MOTORS LTD</v>
      </c>
    </row>
    <row r="4" spans="2:2">
      <c r="B4" t="str">
        <f>CONCATENATE("(",VLOOKUP(B3,'List of stocks'!B3:D5445,3,FALSE)," | ","BSE Code: ",VLOOKUP(B3,'List of stocks'!B3:C5443,2,FALSE),")")</f>
        <v>(TATAMOTORS | BSE Code: 500570)</v>
      </c>
    </row>
    <row r="5" ht="20.25" customHeight="1" spans="2:2">
      <c r="B5" s="14" t="str">
        <f>CONCATENATE("","INR "&amp;'Data Sheet'!B8)</f>
        <v>INR 998.2</v>
      </c>
    </row>
    <row r="6" ht="12.75" customHeight="1" spans="2:2">
      <c r="B6" t="s">
        <v>526</v>
      </c>
    </row>
    <row r="7" ht="18.75" customHeight="1" spans="2:9">
      <c r="B7" s="15"/>
      <c r="C7" s="15"/>
      <c r="D7" s="15"/>
      <c r="E7" s="15"/>
      <c r="F7" s="15"/>
      <c r="G7" s="15"/>
      <c r="H7" s="15"/>
      <c r="I7" s="15"/>
    </row>
    <row r="8" ht="33" customHeight="1" spans="2:9">
      <c r="B8" s="16" t="s">
        <v>8768</v>
      </c>
      <c r="C8" s="17"/>
      <c r="D8" s="17"/>
      <c r="E8" s="17"/>
      <c r="F8" s="17"/>
      <c r="G8" s="17"/>
      <c r="H8" s="17"/>
      <c r="I8" s="17"/>
    </row>
    <row r="9" ht="14.25" customHeight="1"/>
    <row r="10" ht="17.25" customHeight="1" spans="2:9">
      <c r="B10" s="18" t="s">
        <v>528</v>
      </c>
      <c r="C10" s="18"/>
      <c r="D10" s="18"/>
      <c r="E10" s="18"/>
      <c r="F10" s="18"/>
      <c r="G10" s="18"/>
      <c r="H10" s="18"/>
      <c r="I10" s="18"/>
    </row>
    <row r="11" ht="17.25" customHeight="1" spans="2:9">
      <c r="B11" s="18"/>
      <c r="C11" s="18"/>
      <c r="D11" s="18"/>
      <c r="E11" s="18"/>
      <c r="F11" s="18"/>
      <c r="G11" s="18"/>
      <c r="H11" s="18"/>
      <c r="I11" s="18"/>
    </row>
    <row r="12" ht="18" customHeight="1" spans="2:9">
      <c r="B12" s="18"/>
      <c r="C12" s="18"/>
      <c r="D12" s="18"/>
      <c r="E12" s="18"/>
      <c r="F12" s="18"/>
      <c r="G12" s="18"/>
      <c r="H12" s="18"/>
      <c r="I12" s="18"/>
    </row>
    <row r="13" ht="27" customHeight="1" spans="2:9">
      <c r="B13" s="18"/>
      <c r="C13" s="18"/>
      <c r="D13" s="18"/>
      <c r="E13" s="18"/>
      <c r="F13" s="18"/>
      <c r="G13" s="18"/>
      <c r="H13" s="18"/>
      <c r="I13" s="18"/>
    </row>
    <row r="14" ht="6" customHeight="1"/>
    <row r="15" ht="24" customHeight="1" spans="2:2">
      <c r="B15" s="14" t="s">
        <v>529</v>
      </c>
    </row>
    <row r="16" ht="10.5" customHeight="1" spans="2:2">
      <c r="B16" s="14"/>
    </row>
    <row r="17" ht="2.25" customHeight="1"/>
    <row r="34" spans="2:2">
      <c r="B34" t="s">
        <v>48</v>
      </c>
    </row>
    <row r="40" spans="2:2">
      <c r="B40" s="19"/>
    </row>
    <row r="56" spans="2:9">
      <c r="B56" s="1"/>
      <c r="C56" s="1"/>
      <c r="D56" s="1"/>
      <c r="E56" s="1"/>
      <c r="F56" s="1"/>
      <c r="G56" s="1"/>
      <c r="H56" s="1"/>
      <c r="I56" s="1"/>
    </row>
    <row r="57" ht="0.75" customHeight="1"/>
    <row r="58" spans="2:9">
      <c r="B58" s="1"/>
      <c r="C58" s="1"/>
      <c r="D58" s="1"/>
      <c r="E58" s="1"/>
      <c r="F58" s="1"/>
      <c r="G58" s="1"/>
      <c r="H58" s="1"/>
      <c r="I58" s="1"/>
    </row>
    <row r="62" spans="2:9">
      <c r="B62" s="20" t="s">
        <v>8769</v>
      </c>
      <c r="C62" s="20"/>
      <c r="D62" s="20"/>
      <c r="E62" s="20"/>
      <c r="F62" s="20"/>
      <c r="G62" s="20"/>
      <c r="H62" s="20"/>
      <c r="I62" s="20"/>
    </row>
    <row r="63" spans="3:9">
      <c r="C63" s="21">
        <f>'Historical Financial Statements'!$F$8</f>
        <v>43190</v>
      </c>
      <c r="D63" s="21">
        <f>'Historical Financial Statements'!$G$8</f>
        <v>43555</v>
      </c>
      <c r="E63" s="21">
        <f>'Historical Financial Statements'!$H$8</f>
        <v>43921</v>
      </c>
      <c r="F63" s="21">
        <f>'Historical Financial Statements'!$I$8</f>
        <v>44286</v>
      </c>
      <c r="G63" s="21">
        <f>'Historical Financial Statements'!$J$8</f>
        <v>44651</v>
      </c>
      <c r="H63" s="21">
        <f>'Historical Financial Statements'!$K$8</f>
        <v>45016</v>
      </c>
      <c r="I63" s="21">
        <f>'Historical Financial Statements'!$L$8</f>
        <v>45382</v>
      </c>
    </row>
    <row r="64" spans="2:9">
      <c r="B64" t="s">
        <v>8770</v>
      </c>
      <c r="C64" s="22">
        <f>'Data Sheet'!E65-'Data Sheet'!E60</f>
        <v>2118.27000000002</v>
      </c>
      <c r="D64" s="22">
        <f>'Data Sheet'!F65-'Data Sheet'!F60</f>
        <v>7465.87</v>
      </c>
      <c r="E64" s="22">
        <f>'Data Sheet'!G65-'Data Sheet'!G60</f>
        <v>7960.76000000001</v>
      </c>
      <c r="F64" s="22">
        <f>'Data Sheet'!H65-'Data Sheet'!H60</f>
        <v>13085.47</v>
      </c>
      <c r="G64" s="22">
        <f>'Data Sheet'!I65-'Data Sheet'!I60</f>
        <v>12524.2</v>
      </c>
      <c r="H64" s="22">
        <f>'Data Sheet'!J65-'Data Sheet'!J60</f>
        <v>6701.81</v>
      </c>
      <c r="I64" s="22">
        <f>'Data Sheet'!K65-'Data Sheet'!K60</f>
        <v>12225.56</v>
      </c>
    </row>
    <row r="65" spans="2:9">
      <c r="B65" t="s">
        <v>184</v>
      </c>
      <c r="C65" s="22">
        <f>'Data Sheet'!E66</f>
        <v>327191.81</v>
      </c>
      <c r="D65" s="22">
        <f>'Data Sheet'!F66</f>
        <v>305703.49</v>
      </c>
      <c r="E65" s="22">
        <f>'Data Sheet'!G66</f>
        <v>320179.39</v>
      </c>
      <c r="F65" s="22">
        <f>'Data Sheet'!H66</f>
        <v>341569.91</v>
      </c>
      <c r="G65" s="22">
        <f>'Data Sheet'!I66</f>
        <v>329061.49</v>
      </c>
      <c r="H65" s="22">
        <f>'Data Sheet'!J66</f>
        <v>334674.43</v>
      </c>
      <c r="I65" s="22">
        <f>'Data Sheet'!K66</f>
        <v>369520.61</v>
      </c>
    </row>
    <row r="66" spans="2:9">
      <c r="B66" s="23" t="s">
        <v>8771</v>
      </c>
      <c r="C66" s="24">
        <f>C64/C65</f>
        <v>0.00647409236802113</v>
      </c>
      <c r="D66" s="24">
        <f t="shared" ref="D66:I66" si="0">D64/D65</f>
        <v>0.0244219325072147</v>
      </c>
      <c r="E66" s="24">
        <f t="shared" si="0"/>
        <v>0.0248634367127753</v>
      </c>
      <c r="F66" s="24">
        <f t="shared" si="0"/>
        <v>0.0383097855428776</v>
      </c>
      <c r="G66" s="24">
        <f t="shared" si="0"/>
        <v>0.0380603637332342</v>
      </c>
      <c r="H66" s="24">
        <f t="shared" si="0"/>
        <v>0.0200248641642566</v>
      </c>
      <c r="I66" s="24">
        <f t="shared" si="0"/>
        <v>0.0330849204865731</v>
      </c>
    </row>
    <row r="68" spans="2:9">
      <c r="B68" s="20" t="s">
        <v>8772</v>
      </c>
      <c r="C68" s="20"/>
      <c r="D68" s="20"/>
      <c r="E68" s="20"/>
      <c r="F68" s="20"/>
      <c r="G68" s="20"/>
      <c r="H68" s="20"/>
      <c r="I68" s="20"/>
    </row>
    <row r="69" spans="3:9">
      <c r="C69" s="21">
        <f>C63</f>
        <v>43190</v>
      </c>
      <c r="D69" s="21">
        <f t="shared" ref="D69:I69" si="1">D63</f>
        <v>43555</v>
      </c>
      <c r="E69" s="21">
        <f t="shared" si="1"/>
        <v>43921</v>
      </c>
      <c r="F69" s="21">
        <f t="shared" si="1"/>
        <v>44286</v>
      </c>
      <c r="G69" s="21">
        <f t="shared" si="1"/>
        <v>44651</v>
      </c>
      <c r="H69" s="21">
        <f t="shared" si="1"/>
        <v>45016</v>
      </c>
      <c r="I69" s="21">
        <f t="shared" si="1"/>
        <v>45382</v>
      </c>
    </row>
    <row r="70" spans="2:9">
      <c r="B70" t="s">
        <v>176</v>
      </c>
      <c r="C70" s="22">
        <f>'Historical Financial Statements'!F42*'Historical Financial Statements'!F44*'Historical Financial Statements'!F50</f>
        <v>2846.83999999999</v>
      </c>
      <c r="D70" s="22">
        <f>'Historical Financial Statements'!G42*'Historical Financial Statements'!G44*'Historical Financial Statements'!G50</f>
        <v>1047.22</v>
      </c>
      <c r="E70" s="22">
        <f>'Historical Financial Statements'!H42*'Historical Financial Statements'!H44*'Historical Financial Statements'!H50</f>
        <v>0</v>
      </c>
      <c r="F70" s="22">
        <f>'Historical Financial Statements'!I42*'Historical Financial Statements'!I44*'Historical Financial Statements'!I50</f>
        <v>0</v>
      </c>
      <c r="G70" s="22">
        <f>'Historical Financial Statements'!J42*'Historical Financial Statements'!J44*'Historical Financial Statements'!J50</f>
        <v>0</v>
      </c>
      <c r="H70" s="22">
        <f>'Historical Financial Statements'!K42*'Historical Financial Statements'!K44*'Historical Financial Statements'!K50</f>
        <v>2681.54999999998</v>
      </c>
      <c r="I70" s="22">
        <f>'Historical Financial Statements'!L42*'Historical Financial Statements'!L44*'Historical Financial Statements'!L50</f>
        <v>24725.87</v>
      </c>
    </row>
    <row r="71" spans="2:9">
      <c r="B71" t="s">
        <v>184</v>
      </c>
      <c r="C71" s="22">
        <f>C65</f>
        <v>327191.81</v>
      </c>
      <c r="D71" s="22">
        <f t="shared" ref="D71:I71" si="2">D65</f>
        <v>305703.49</v>
      </c>
      <c r="E71" s="22">
        <f t="shared" si="2"/>
        <v>320179.39</v>
      </c>
      <c r="F71" s="22">
        <f t="shared" si="2"/>
        <v>341569.91</v>
      </c>
      <c r="G71" s="22">
        <f t="shared" si="2"/>
        <v>329061.49</v>
      </c>
      <c r="H71" s="22">
        <f t="shared" si="2"/>
        <v>334674.43</v>
      </c>
      <c r="I71" s="22">
        <f t="shared" si="2"/>
        <v>369520.61</v>
      </c>
    </row>
    <row r="72" spans="2:9">
      <c r="B72" s="23" t="s">
        <v>8773</v>
      </c>
      <c r="C72" s="24">
        <f t="shared" ref="C72:I72" si="3">C70/C71</f>
        <v>0.00870082903358734</v>
      </c>
      <c r="D72" s="24">
        <f t="shared" si="3"/>
        <v>0.00342560695005476</v>
      </c>
      <c r="E72" s="24">
        <f t="shared" si="3"/>
        <v>0</v>
      </c>
      <c r="F72" s="24">
        <f t="shared" si="3"/>
        <v>0</v>
      </c>
      <c r="G72" s="24">
        <f t="shared" si="3"/>
        <v>0</v>
      </c>
      <c r="H72" s="24">
        <f t="shared" si="3"/>
        <v>0.00801241373594026</v>
      </c>
      <c r="I72" s="24">
        <f t="shared" si="3"/>
        <v>0.0669133718955487</v>
      </c>
    </row>
    <row r="74" spans="2:9">
      <c r="B74" s="20" t="s">
        <v>8774</v>
      </c>
      <c r="C74" s="20"/>
      <c r="D74" s="20"/>
      <c r="E74" s="20"/>
      <c r="F74" s="20"/>
      <c r="G74" s="20"/>
      <c r="H74" s="20"/>
      <c r="I74" s="20"/>
    </row>
    <row r="75" spans="3:9">
      <c r="C75" s="21">
        <f>C63</f>
        <v>43190</v>
      </c>
      <c r="D75" s="21">
        <f t="shared" ref="D75:I75" si="4">D63</f>
        <v>43555</v>
      </c>
      <c r="E75" s="21">
        <f t="shared" si="4"/>
        <v>43921</v>
      </c>
      <c r="F75" s="21">
        <f t="shared" si="4"/>
        <v>44286</v>
      </c>
      <c r="G75" s="21">
        <f t="shared" si="4"/>
        <v>44651</v>
      </c>
      <c r="H75" s="21">
        <f t="shared" si="4"/>
        <v>45016</v>
      </c>
      <c r="I75" s="21">
        <f t="shared" si="4"/>
        <v>45382</v>
      </c>
    </row>
    <row r="76" spans="2:9">
      <c r="B76" t="s">
        <v>409</v>
      </c>
      <c r="C76" s="22">
        <f>'Historical Financial Statements'!F33+'Historical Financial Statements'!F27</f>
        <v>11870.56</v>
      </c>
      <c r="D76" s="22">
        <f>'Historical Financial Statements'!G33+'Historical Financial Statements'!G27</f>
        <v>4368.37</v>
      </c>
      <c r="E76" s="22">
        <f>'Historical Financial Statements'!H33+'Historical Financial Statements'!H27</f>
        <v>1283.09999999997</v>
      </c>
      <c r="F76" s="22">
        <f>'Historical Financial Statements'!I33+'Historical Financial Statements'!I27</f>
        <v>9019.07999999998</v>
      </c>
      <c r="G76" s="22">
        <f>'Historical Financial Statements'!J33+'Historical Financial Statements'!J27</f>
        <v>3290.81000000003</v>
      </c>
      <c r="H76" s="22">
        <f>'Historical Financial Statements'!K33+'Historical Financial Statements'!K27</f>
        <v>14377.11</v>
      </c>
      <c r="I76" s="22">
        <f>'Historical Financial Statements'!L33+'Historical Financial Statements'!L27</f>
        <v>35535.64</v>
      </c>
    </row>
    <row r="77" spans="2:9">
      <c r="B77" t="s">
        <v>184</v>
      </c>
      <c r="C77" s="22">
        <f>C71</f>
        <v>327191.81</v>
      </c>
      <c r="D77" s="22">
        <f t="shared" ref="D77:I77" si="5">D71</f>
        <v>305703.49</v>
      </c>
      <c r="E77" s="22">
        <f t="shared" si="5"/>
        <v>320179.39</v>
      </c>
      <c r="F77" s="22">
        <f t="shared" si="5"/>
        <v>341569.91</v>
      </c>
      <c r="G77" s="22">
        <f t="shared" si="5"/>
        <v>329061.49</v>
      </c>
      <c r="H77" s="22">
        <f t="shared" si="5"/>
        <v>334674.43</v>
      </c>
      <c r="I77" s="22">
        <f t="shared" si="5"/>
        <v>369520.61</v>
      </c>
    </row>
    <row r="78" spans="2:9">
      <c r="B78" s="23" t="s">
        <v>8775</v>
      </c>
      <c r="C78" s="24">
        <f t="shared" ref="C78:I78" si="6">C76/C77</f>
        <v>0.0362801257158607</v>
      </c>
      <c r="D78" s="24">
        <f t="shared" si="6"/>
        <v>0.0142895653562869</v>
      </c>
      <c r="E78" s="24">
        <f t="shared" si="6"/>
        <v>0.00400744095364779</v>
      </c>
      <c r="F78" s="24">
        <f t="shared" si="6"/>
        <v>0.0264047848945476</v>
      </c>
      <c r="G78" s="24">
        <f t="shared" si="6"/>
        <v>0.0100005928983061</v>
      </c>
      <c r="H78" s="24">
        <f t="shared" si="6"/>
        <v>0.0429584955145811</v>
      </c>
      <c r="I78" s="24">
        <f t="shared" si="6"/>
        <v>0.096166868743803</v>
      </c>
    </row>
    <row r="80" spans="2:9">
      <c r="B80" s="20" t="s">
        <v>8776</v>
      </c>
      <c r="C80" s="20"/>
      <c r="D80" s="20"/>
      <c r="E80" s="20"/>
      <c r="F80" s="20"/>
      <c r="G80" s="20"/>
      <c r="H80" s="20"/>
      <c r="I80" s="20"/>
    </row>
    <row r="81" spans="3:9">
      <c r="C81" s="21">
        <f>C63</f>
        <v>43190</v>
      </c>
      <c r="D81" s="21">
        <f t="shared" ref="D81:I81" si="7">D63</f>
        <v>43555</v>
      </c>
      <c r="E81" s="21">
        <f t="shared" si="7"/>
        <v>43921</v>
      </c>
      <c r="F81" s="21">
        <f t="shared" si="7"/>
        <v>44286</v>
      </c>
      <c r="G81" s="21">
        <f t="shared" si="7"/>
        <v>44651</v>
      </c>
      <c r="H81" s="21">
        <f t="shared" si="7"/>
        <v>45016</v>
      </c>
      <c r="I81" s="21">
        <f t="shared" si="7"/>
        <v>45382</v>
      </c>
    </row>
    <row r="82" spans="2:9">
      <c r="B82" t="s">
        <v>8777</v>
      </c>
      <c r="C82" s="22">
        <f>('Data Sheet'!E90*'Data Sheet'!E70)/10000000</f>
        <v>111001.552000515</v>
      </c>
      <c r="D82" s="22">
        <f>('Data Sheet'!F90*'Data Sheet'!F70)/10000000</f>
        <v>59177.055028575</v>
      </c>
      <c r="E82" s="22">
        <f>('Data Sheet'!G90*'Data Sheet'!G70)/10000000</f>
        <v>25561.844544425</v>
      </c>
      <c r="F82" s="22">
        <f>('Data Sheet'!H90*'Data Sheet'!H70)/10000000</f>
        <v>115561.05074898</v>
      </c>
      <c r="G82" s="22">
        <f>('Data Sheet'!I90*'Data Sheet'!I70)/10000000</f>
        <v>166100.871417625</v>
      </c>
      <c r="H82" s="22">
        <f>('Data Sheet'!J90*'Data Sheet'!J70)/10000000</f>
        <v>161170.49105968</v>
      </c>
      <c r="I82" s="22">
        <f>('Data Sheet'!K90*'Data Sheet'!K70)/10000000</f>
        <v>380489.79553416</v>
      </c>
    </row>
    <row r="83" spans="2:9">
      <c r="B83" t="s">
        <v>8778</v>
      </c>
      <c r="C83" s="22">
        <f>'Data Sheet'!E59</f>
        <v>88950.47</v>
      </c>
      <c r="D83" s="22">
        <f>'Data Sheet'!F59</f>
        <v>106175.34</v>
      </c>
      <c r="E83" s="22">
        <f>'Data Sheet'!G59</f>
        <v>124787.64</v>
      </c>
      <c r="F83" s="22">
        <f>'Data Sheet'!H59</f>
        <v>142130.57</v>
      </c>
      <c r="G83" s="22">
        <f>'Data Sheet'!I59</f>
        <v>146449.03</v>
      </c>
      <c r="H83" s="22">
        <f>'Data Sheet'!J59</f>
        <v>134113.44</v>
      </c>
      <c r="I83" s="22">
        <f>'Data Sheet'!K59</f>
        <v>107262.5</v>
      </c>
    </row>
    <row r="84" spans="2:9">
      <c r="B84" s="23" t="s">
        <v>8779</v>
      </c>
      <c r="C84" s="25">
        <f>C82/C83</f>
        <v>1.24790292845575</v>
      </c>
      <c r="D84" s="25">
        <f t="shared" ref="D84:I84" si="8">D82/D83</f>
        <v>0.557352159442814</v>
      </c>
      <c r="E84" s="25">
        <f t="shared" si="8"/>
        <v>0.204842759622868</v>
      </c>
      <c r="F84" s="25">
        <f t="shared" si="8"/>
        <v>0.813062599755844</v>
      </c>
      <c r="G84" s="25">
        <f t="shared" si="8"/>
        <v>1.13418894899901</v>
      </c>
      <c r="H84" s="25">
        <f t="shared" si="8"/>
        <v>1.20174749868231</v>
      </c>
      <c r="I84" s="25">
        <f t="shared" si="8"/>
        <v>3.54727696570712</v>
      </c>
    </row>
    <row r="86" spans="2:9">
      <c r="B86" s="20" t="s">
        <v>8780</v>
      </c>
      <c r="C86" s="20"/>
      <c r="D86" s="20"/>
      <c r="E86" s="20"/>
      <c r="F86" s="20"/>
      <c r="G86" s="20"/>
      <c r="H86" s="20"/>
      <c r="I86" s="20"/>
    </row>
    <row r="87" spans="3:9">
      <c r="C87" s="21">
        <f>'Historical Financial Statements'!$F$8</f>
        <v>43190</v>
      </c>
      <c r="D87" s="21">
        <f>'Historical Financial Statements'!$G$8</f>
        <v>43555</v>
      </c>
      <c r="E87" s="21">
        <f>'Historical Financial Statements'!$H$8</f>
        <v>43921</v>
      </c>
      <c r="F87" s="21">
        <f>'Historical Financial Statements'!$I$8</f>
        <v>44286</v>
      </c>
      <c r="G87" s="21">
        <f>'Historical Financial Statements'!$J$8</f>
        <v>44651</v>
      </c>
      <c r="H87" s="21">
        <f>'Historical Financial Statements'!$K$8</f>
        <v>45016</v>
      </c>
      <c r="I87" s="21">
        <f>'Historical Financial Statements'!$L$8</f>
        <v>45382</v>
      </c>
    </row>
    <row r="88" spans="2:9">
      <c r="B88" t="s">
        <v>5</v>
      </c>
      <c r="C88" s="22">
        <f>'Data Sheet'!E17</f>
        <v>291550.48</v>
      </c>
      <c r="D88" s="22">
        <f>'Data Sheet'!F17</f>
        <v>301938.4</v>
      </c>
      <c r="E88" s="22">
        <f>'Data Sheet'!G17</f>
        <v>261067.97</v>
      </c>
      <c r="F88" s="22">
        <f>'Data Sheet'!H17</f>
        <v>249794.75</v>
      </c>
      <c r="G88" s="22">
        <f>'Data Sheet'!I17</f>
        <v>278453.62</v>
      </c>
      <c r="H88" s="22">
        <f>'Data Sheet'!J17</f>
        <v>345966.97</v>
      </c>
      <c r="I88" s="22">
        <f>'Data Sheet'!K17</f>
        <v>437927.77</v>
      </c>
    </row>
    <row r="89" spans="2:9">
      <c r="B89" t="s">
        <v>184</v>
      </c>
      <c r="C89" s="22">
        <f>C77</f>
        <v>327191.81</v>
      </c>
      <c r="D89" s="22">
        <f t="shared" ref="D89:I89" si="9">D77</f>
        <v>305703.49</v>
      </c>
      <c r="E89" s="22">
        <f t="shared" si="9"/>
        <v>320179.39</v>
      </c>
      <c r="F89" s="22">
        <f t="shared" si="9"/>
        <v>341569.91</v>
      </c>
      <c r="G89" s="22">
        <f t="shared" si="9"/>
        <v>329061.49</v>
      </c>
      <c r="H89" s="22">
        <f t="shared" si="9"/>
        <v>334674.43</v>
      </c>
      <c r="I89" s="22">
        <f t="shared" si="9"/>
        <v>369520.61</v>
      </c>
    </row>
    <row r="90" spans="2:9">
      <c r="B90" s="23" t="s">
        <v>8781</v>
      </c>
      <c r="C90" s="24">
        <f>C88/C89</f>
        <v>0.891069003224744</v>
      </c>
      <c r="D90" s="24">
        <f t="shared" ref="D90:I90" si="10">D88/D89</f>
        <v>0.987683850125493</v>
      </c>
      <c r="E90" s="24">
        <f t="shared" si="10"/>
        <v>0.81538030914482</v>
      </c>
      <c r="F90" s="24">
        <f t="shared" si="10"/>
        <v>0.731313686267037</v>
      </c>
      <c r="G90" s="24">
        <f t="shared" si="10"/>
        <v>0.846205431088275</v>
      </c>
      <c r="H90" s="24">
        <f t="shared" si="10"/>
        <v>1.03374186668518</v>
      </c>
      <c r="I90" s="24">
        <f t="shared" si="10"/>
        <v>1.1851240719699</v>
      </c>
    </row>
    <row r="92" spans="2:9">
      <c r="B92" s="20" t="s">
        <v>8782</v>
      </c>
      <c r="C92" s="20"/>
      <c r="D92" s="20"/>
      <c r="E92" s="20"/>
      <c r="F92" s="20"/>
      <c r="G92" s="20"/>
      <c r="H92" s="20"/>
      <c r="I92" s="20"/>
    </row>
    <row r="93" spans="3:9">
      <c r="C93" s="21">
        <f>C63</f>
        <v>43190</v>
      </c>
      <c r="D93" s="21">
        <f t="shared" ref="D93:I93" si="11">D63</f>
        <v>43555</v>
      </c>
      <c r="E93" s="21">
        <f t="shared" si="11"/>
        <v>43921</v>
      </c>
      <c r="F93" s="21">
        <f t="shared" si="11"/>
        <v>44286</v>
      </c>
      <c r="G93" s="21">
        <f t="shared" si="11"/>
        <v>44651</v>
      </c>
      <c r="H93" s="21">
        <f t="shared" si="11"/>
        <v>45016</v>
      </c>
      <c r="I93" s="21">
        <f t="shared" si="11"/>
        <v>45382</v>
      </c>
    </row>
    <row r="94" spans="2:9">
      <c r="B94" s="23" t="s">
        <v>8783</v>
      </c>
      <c r="C94" s="26">
        <f>(C66*1.2)+(C72*1.4)+(C78*3.3)+(C84*0.6)+(C90*1)</f>
        <v>1.77948524664918</v>
      </c>
      <c r="D94" s="26">
        <f t="shared" ref="D94:I94" si="12">(D66*1.2)+(D72*1.4)+(D78*3.3)+(D84*0.6)+(D90*1)</f>
        <v>1.40335288020566</v>
      </c>
      <c r="E94" s="26">
        <f t="shared" si="12"/>
        <v>0.981346644120909</v>
      </c>
      <c r="F94" s="26">
        <f t="shared" si="12"/>
        <v>1.352258778924</v>
      </c>
      <c r="G94" s="26">
        <f t="shared" si="12"/>
        <v>1.60539319353197</v>
      </c>
      <c r="H94" s="26">
        <f t="shared" si="12"/>
        <v>1.93180061732011</v>
      </c>
      <c r="I94" s="26">
        <f t="shared" si="12"/>
        <v>3.76422154348637</v>
      </c>
    </row>
    <row r="95" spans="2:9">
      <c r="B95" s="27" t="s">
        <v>8784</v>
      </c>
      <c r="C95" s="28" t="str">
        <f>IF(C94&lt;1.81,"Distressed",IF(C94&gt;3,"Strong","Grey Zone"))</f>
        <v>Distressed</v>
      </c>
      <c r="D95" s="28" t="str">
        <f t="shared" ref="D95:I95" si="13">IF(D94&lt;1.81,"Distressed",IF(D94&gt;3,"Strong","Grey Zone"))</f>
        <v>Distressed</v>
      </c>
      <c r="E95" s="28" t="str">
        <f t="shared" si="13"/>
        <v>Distressed</v>
      </c>
      <c r="F95" s="28" t="str">
        <f t="shared" si="13"/>
        <v>Distressed</v>
      </c>
      <c r="G95" s="28" t="str">
        <f t="shared" si="13"/>
        <v>Distressed</v>
      </c>
      <c r="H95" s="28" t="str">
        <f t="shared" si="13"/>
        <v>Grey Zone</v>
      </c>
      <c r="I95" s="28" t="str">
        <f t="shared" si="13"/>
        <v>Strong</v>
      </c>
    </row>
    <row r="99" spans="2:9">
      <c r="B99" s="1"/>
      <c r="C99" s="1"/>
      <c r="D99" s="1"/>
      <c r="E99" s="1"/>
      <c r="F99" s="1"/>
      <c r="G99" s="1"/>
      <c r="H99" s="1"/>
      <c r="I99" s="1"/>
    </row>
  </sheetData>
  <mergeCells count="8">
    <mergeCell ref="B8:I8"/>
    <mergeCell ref="B62:I62"/>
    <mergeCell ref="B68:I68"/>
    <mergeCell ref="B74:I74"/>
    <mergeCell ref="B80:I80"/>
    <mergeCell ref="B86:I86"/>
    <mergeCell ref="B92:I92"/>
    <mergeCell ref="B10:I13"/>
  </mergeCells>
  <printOptions verticalCentered="1"/>
  <pageMargins left="0.393700787401575" right="0.236220472440945" top="0" bottom="0.236220472440945" header="0" footer="0"/>
  <pageSetup paperSize="9" scale="87" orientation="portrait"/>
  <headerFooter>
    <oddFooter>&amp;RPage &amp;P</oddFooter>
  </headerFooter>
  <rowBreaks count="1" manualBreakCount="1">
    <brk id="57" max="16383" man="1"/>
  </rowBreaks>
  <colBreaks count="1" manualBreakCount="1">
    <brk id="9" max="1048575" man="1"/>
  </col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1246"/>
  <sheetViews>
    <sheetView showGridLines="0" zoomScale="97" zoomScaleNormal="97" topLeftCell="A1246" workbookViewId="0">
      <selection activeCell="I1246" sqref="I1246"/>
    </sheetView>
  </sheetViews>
  <sheetFormatPr defaultColWidth="9" defaultRowHeight="15"/>
  <cols>
    <col min="2" max="2" width="11.4285714285714" customWidth="1"/>
    <col min="7" max="7" width="23.1428571428571" customWidth="1"/>
    <col min="8" max="8" width="19.8571428571429" customWidth="1"/>
    <col min="9" max="9" width="9.14285714285714" customWidth="1"/>
    <col min="10" max="10" width="20.8571428571429" customWidth="1"/>
    <col min="11" max="11" width="25.5714285714286" customWidth="1"/>
    <col min="12" max="12" width="26.4285714285714" customWidth="1"/>
    <col min="13" max="13" width="21.2857142857143" customWidth="1"/>
    <col min="14" max="14" width="19.8571428571429" customWidth="1"/>
    <col min="15" max="15" width="19" customWidth="1"/>
    <col min="16" max="17" width="13.2857142857143" customWidth="1"/>
    <col min="18" max="18" width="14.7142857142857" customWidth="1"/>
  </cols>
  <sheetData>
    <row r="2" spans="2:4">
      <c r="B2" t="s">
        <v>53</v>
      </c>
      <c r="C2" t="s">
        <v>54</v>
      </c>
      <c r="D2" t="s">
        <v>55</v>
      </c>
    </row>
    <row r="3" spans="2:5">
      <c r="B3" s="31">
        <v>43706</v>
      </c>
      <c r="C3">
        <v>113.646156</v>
      </c>
      <c r="D3">
        <v>4.019911</v>
      </c>
      <c r="E3">
        <v>1000000</v>
      </c>
    </row>
    <row r="4" spans="2:4">
      <c r="B4" s="31">
        <v>43707</v>
      </c>
      <c r="C4">
        <v>116.031387</v>
      </c>
      <c r="D4">
        <v>3.11212</v>
      </c>
    </row>
    <row r="5" spans="2:4">
      <c r="B5" s="31">
        <v>43711</v>
      </c>
      <c r="C5">
        <v>111.956627</v>
      </c>
      <c r="D5">
        <v>2.167576</v>
      </c>
    </row>
    <row r="6" spans="2:4">
      <c r="B6" s="31">
        <v>43712</v>
      </c>
      <c r="C6">
        <v>108.826012</v>
      </c>
      <c r="D6">
        <v>4.774455</v>
      </c>
    </row>
    <row r="7" spans="2:4">
      <c r="B7" s="31">
        <v>43713</v>
      </c>
      <c r="C7">
        <v>117.323387</v>
      </c>
      <c r="D7">
        <v>5.90905</v>
      </c>
    </row>
    <row r="8" spans="2:4">
      <c r="B8" s="31">
        <v>43714</v>
      </c>
      <c r="C8">
        <v>120.354614</v>
      </c>
      <c r="D8">
        <v>4.378366</v>
      </c>
    </row>
    <row r="9" spans="2:4">
      <c r="B9" s="31">
        <v>43717</v>
      </c>
      <c r="C9">
        <v>121.149689</v>
      </c>
      <c r="D9">
        <v>3.77027</v>
      </c>
    </row>
    <row r="10" spans="2:4">
      <c r="B10" s="31">
        <v>43719</v>
      </c>
      <c r="C10">
        <v>133.523071</v>
      </c>
      <c r="D10">
        <v>5.801021</v>
      </c>
    </row>
    <row r="11" spans="2:4">
      <c r="B11" s="31">
        <v>43720</v>
      </c>
      <c r="C11">
        <v>127.162445</v>
      </c>
      <c r="D11">
        <v>3.956061</v>
      </c>
    </row>
    <row r="12" spans="2:4">
      <c r="B12" s="31">
        <v>43721</v>
      </c>
      <c r="C12">
        <v>128.752609</v>
      </c>
      <c r="D12">
        <v>4.657739</v>
      </c>
    </row>
    <row r="13" spans="2:4">
      <c r="B13" s="31">
        <v>43724</v>
      </c>
      <c r="C13">
        <v>127.758759</v>
      </c>
      <c r="D13">
        <v>2.678417</v>
      </c>
    </row>
    <row r="14" spans="2:4">
      <c r="B14" s="31">
        <v>43725</v>
      </c>
      <c r="C14">
        <v>121.199379</v>
      </c>
      <c r="D14">
        <v>3.235096</v>
      </c>
    </row>
    <row r="15" spans="2:4">
      <c r="B15" s="31">
        <v>43726</v>
      </c>
      <c r="C15">
        <v>121.099998</v>
      </c>
      <c r="D15">
        <v>3.958456</v>
      </c>
    </row>
    <row r="16" spans="2:4">
      <c r="B16" s="31">
        <v>43727</v>
      </c>
      <c r="C16">
        <v>123.485222</v>
      </c>
      <c r="D16">
        <v>3.022513</v>
      </c>
    </row>
    <row r="17" spans="2:4">
      <c r="B17" s="31">
        <v>43728</v>
      </c>
      <c r="C17">
        <v>132.578903</v>
      </c>
      <c r="D17">
        <v>6.461166</v>
      </c>
    </row>
    <row r="18" spans="2:4">
      <c r="B18" s="31">
        <v>43731</v>
      </c>
      <c r="C18">
        <v>127.063065</v>
      </c>
      <c r="D18">
        <v>7.273047</v>
      </c>
    </row>
    <row r="19" spans="2:4">
      <c r="B19" s="31">
        <v>43732</v>
      </c>
      <c r="C19">
        <v>130.044601</v>
      </c>
      <c r="D19">
        <v>3.455586</v>
      </c>
    </row>
    <row r="20" spans="2:4">
      <c r="B20" s="31">
        <v>43733</v>
      </c>
      <c r="C20">
        <v>122.24292</v>
      </c>
      <c r="D20">
        <v>3.33825</v>
      </c>
    </row>
    <row r="21" spans="2:4">
      <c r="B21" s="31">
        <v>43734</v>
      </c>
      <c r="C21">
        <v>123.733688</v>
      </c>
      <c r="D21">
        <v>2.647017</v>
      </c>
    </row>
    <row r="22" spans="2:4">
      <c r="B22" s="31">
        <v>43735</v>
      </c>
      <c r="C22">
        <v>119.162003</v>
      </c>
      <c r="D22">
        <v>3.069634</v>
      </c>
    </row>
    <row r="23" spans="2:4">
      <c r="B23" s="31">
        <v>43738</v>
      </c>
      <c r="C23">
        <v>116.727074</v>
      </c>
      <c r="D23">
        <v>2.246672</v>
      </c>
    </row>
    <row r="24" spans="2:4">
      <c r="B24" s="31">
        <v>43739</v>
      </c>
      <c r="C24">
        <v>114.640007</v>
      </c>
      <c r="D24">
        <v>3.384596</v>
      </c>
    </row>
    <row r="25" spans="2:4">
      <c r="B25" s="31">
        <v>43741</v>
      </c>
      <c r="C25">
        <v>121.696304</v>
      </c>
      <c r="D25">
        <v>3.386018</v>
      </c>
    </row>
    <row r="26" spans="2:4">
      <c r="B26" s="31">
        <v>43742</v>
      </c>
      <c r="C26">
        <v>118.814156</v>
      </c>
      <c r="D26">
        <v>2.314731</v>
      </c>
    </row>
    <row r="27" spans="2:4">
      <c r="B27" s="31">
        <v>43745</v>
      </c>
      <c r="C27">
        <v>116.727074</v>
      </c>
      <c r="D27">
        <v>2.006001</v>
      </c>
    </row>
    <row r="28" spans="2:4">
      <c r="B28" s="31">
        <v>43747</v>
      </c>
      <c r="C28">
        <v>120.106148</v>
      </c>
      <c r="D28">
        <v>2.691452</v>
      </c>
    </row>
    <row r="29" spans="2:4">
      <c r="B29" s="31">
        <v>43748</v>
      </c>
      <c r="C29">
        <v>116.180466</v>
      </c>
      <c r="D29">
        <v>1.853365</v>
      </c>
    </row>
    <row r="30" spans="2:4">
      <c r="B30" s="31">
        <v>43749</v>
      </c>
      <c r="C30">
        <v>120.603073</v>
      </c>
      <c r="D30">
        <v>2.862153</v>
      </c>
    </row>
    <row r="31" spans="2:4">
      <c r="B31" s="31">
        <v>43752</v>
      </c>
      <c r="C31">
        <v>127.013374</v>
      </c>
      <c r="D31">
        <v>3.7914</v>
      </c>
    </row>
    <row r="32" spans="2:4">
      <c r="B32" s="31">
        <v>43753</v>
      </c>
      <c r="C32">
        <v>126.168602</v>
      </c>
      <c r="D32">
        <v>3.220165</v>
      </c>
    </row>
    <row r="33" spans="2:4">
      <c r="B33" s="31">
        <v>43754</v>
      </c>
      <c r="C33">
        <v>125.025688</v>
      </c>
      <c r="D33">
        <v>2.004725</v>
      </c>
    </row>
    <row r="34" spans="2:4">
      <c r="B34" s="31">
        <v>43755</v>
      </c>
      <c r="C34">
        <v>137.299667</v>
      </c>
      <c r="D34">
        <v>4.29264</v>
      </c>
    </row>
    <row r="35" spans="2:4">
      <c r="B35" s="31">
        <v>43756</v>
      </c>
      <c r="C35">
        <v>135.858597</v>
      </c>
      <c r="D35">
        <v>4.141592</v>
      </c>
    </row>
    <row r="36" spans="2:4">
      <c r="B36" s="31">
        <v>43760</v>
      </c>
      <c r="C36">
        <v>131.088135</v>
      </c>
      <c r="D36">
        <v>2.916864</v>
      </c>
    </row>
    <row r="37" spans="2:4">
      <c r="B37" s="31">
        <v>43761</v>
      </c>
      <c r="C37">
        <v>131.833511</v>
      </c>
      <c r="D37">
        <v>2.853041</v>
      </c>
    </row>
    <row r="38" spans="2:4">
      <c r="B38" s="31">
        <v>43762</v>
      </c>
      <c r="C38">
        <v>132.628601</v>
      </c>
      <c r="D38">
        <v>2.177527</v>
      </c>
    </row>
    <row r="39" spans="2:4">
      <c r="B39" s="31">
        <v>43763</v>
      </c>
      <c r="C39">
        <v>126.168602</v>
      </c>
      <c r="D39">
        <v>2.627744</v>
      </c>
    </row>
    <row r="40" spans="2:4">
      <c r="B40" s="31">
        <v>43765</v>
      </c>
      <c r="C40">
        <v>147.039352</v>
      </c>
      <c r="D40">
        <v>1.959921</v>
      </c>
    </row>
    <row r="41" spans="2:4">
      <c r="B41" s="31">
        <v>43767</v>
      </c>
      <c r="C41">
        <v>171.48793</v>
      </c>
      <c r="D41">
        <v>9.4195</v>
      </c>
    </row>
    <row r="42" spans="2:4">
      <c r="B42" s="31">
        <v>43768</v>
      </c>
      <c r="C42">
        <v>170.792252</v>
      </c>
      <c r="D42">
        <v>5.665026</v>
      </c>
    </row>
    <row r="43" spans="2:4">
      <c r="B43" s="31">
        <v>43769</v>
      </c>
      <c r="C43">
        <v>176.606232</v>
      </c>
      <c r="D43">
        <v>4.722799</v>
      </c>
    </row>
    <row r="44" spans="2:4">
      <c r="B44" s="31">
        <v>43770</v>
      </c>
      <c r="C44">
        <v>173.823456</v>
      </c>
      <c r="D44">
        <v>2.471566</v>
      </c>
    </row>
    <row r="45" spans="2:4">
      <c r="B45" s="31">
        <v>43773</v>
      </c>
      <c r="C45">
        <v>171.090393</v>
      </c>
      <c r="D45">
        <v>3.159469</v>
      </c>
    </row>
    <row r="46" spans="2:4">
      <c r="B46" s="31">
        <v>43774</v>
      </c>
      <c r="C46">
        <v>170.941315</v>
      </c>
      <c r="D46">
        <v>2.451232</v>
      </c>
    </row>
    <row r="47" spans="2:4">
      <c r="B47" s="31">
        <v>43775</v>
      </c>
      <c r="C47">
        <v>173.276855</v>
      </c>
      <c r="D47">
        <v>1.721329</v>
      </c>
    </row>
    <row r="48" spans="2:4">
      <c r="B48" s="31">
        <v>43776</v>
      </c>
      <c r="C48">
        <v>170.394699</v>
      </c>
      <c r="D48">
        <v>2.145274</v>
      </c>
    </row>
    <row r="49" spans="2:4">
      <c r="B49" s="31">
        <v>43777</v>
      </c>
      <c r="C49">
        <v>168.108856</v>
      </c>
      <c r="D49">
        <v>2.074457</v>
      </c>
    </row>
    <row r="50" spans="2:4">
      <c r="B50" s="31">
        <v>43780</v>
      </c>
      <c r="C50">
        <v>170.941315</v>
      </c>
      <c r="D50">
        <v>1.379747</v>
      </c>
    </row>
    <row r="51" spans="2:4">
      <c r="B51" s="31">
        <v>43782</v>
      </c>
      <c r="C51">
        <v>169.549942</v>
      </c>
      <c r="D51">
        <v>1.729899</v>
      </c>
    </row>
    <row r="52" spans="2:4">
      <c r="B52" s="31">
        <v>43783</v>
      </c>
      <c r="C52">
        <v>165.972092</v>
      </c>
      <c r="D52">
        <v>1.6209</v>
      </c>
    </row>
    <row r="53" spans="2:4">
      <c r="B53" s="31">
        <v>43784</v>
      </c>
      <c r="C53">
        <v>167.562256</v>
      </c>
      <c r="D53">
        <v>1.442484</v>
      </c>
    </row>
    <row r="54" spans="2:4">
      <c r="B54" s="31">
        <v>43787</v>
      </c>
      <c r="C54">
        <v>169.003326</v>
      </c>
      <c r="D54">
        <v>1.30213</v>
      </c>
    </row>
    <row r="55" spans="2:4">
      <c r="B55" s="31">
        <v>43788</v>
      </c>
      <c r="C55">
        <v>166.717484</v>
      </c>
      <c r="D55">
        <v>1.268625</v>
      </c>
    </row>
    <row r="56" spans="2:4">
      <c r="B56" s="31">
        <v>43789</v>
      </c>
      <c r="C56">
        <v>166.220551</v>
      </c>
      <c r="D56">
        <v>1.505118</v>
      </c>
    </row>
    <row r="57" spans="2:4">
      <c r="B57" s="31">
        <v>43790</v>
      </c>
      <c r="C57">
        <v>163.189331</v>
      </c>
      <c r="D57">
        <v>1.608999</v>
      </c>
    </row>
    <row r="58" spans="2:4">
      <c r="B58" s="31">
        <v>43791</v>
      </c>
      <c r="C58">
        <v>161.301025</v>
      </c>
      <c r="D58">
        <v>1.461271</v>
      </c>
    </row>
    <row r="59" spans="2:4">
      <c r="B59" s="31">
        <v>43794</v>
      </c>
      <c r="C59">
        <v>165.027939</v>
      </c>
      <c r="D59">
        <v>2.141645</v>
      </c>
    </row>
    <row r="60" spans="2:4">
      <c r="B60" s="31">
        <v>43795</v>
      </c>
      <c r="C60">
        <v>162.791794</v>
      </c>
      <c r="D60">
        <v>2.047761</v>
      </c>
    </row>
    <row r="61" spans="2:4">
      <c r="B61" s="31">
        <v>43796</v>
      </c>
      <c r="C61">
        <v>164.729782</v>
      </c>
      <c r="D61">
        <v>1.995979</v>
      </c>
    </row>
    <row r="62" spans="2:4">
      <c r="B62" s="31">
        <v>43797</v>
      </c>
      <c r="C62">
        <v>163.785645</v>
      </c>
      <c r="D62">
        <v>1.143389</v>
      </c>
    </row>
    <row r="63" spans="2:4">
      <c r="B63" s="31">
        <v>43798</v>
      </c>
      <c r="C63">
        <v>160.456253</v>
      </c>
      <c r="D63">
        <v>1.435477</v>
      </c>
    </row>
    <row r="64" spans="2:4">
      <c r="B64" s="31">
        <v>43801</v>
      </c>
      <c r="C64">
        <v>160.009018</v>
      </c>
      <c r="D64">
        <v>1.00155</v>
      </c>
    </row>
    <row r="65" spans="2:4">
      <c r="B65" s="31">
        <v>43802</v>
      </c>
      <c r="C65">
        <v>157.176559</v>
      </c>
      <c r="D65">
        <v>1.348314</v>
      </c>
    </row>
    <row r="66" spans="2:4">
      <c r="B66" s="31">
        <v>43803</v>
      </c>
      <c r="C66">
        <v>168.357315</v>
      </c>
      <c r="D66">
        <v>3.793325</v>
      </c>
    </row>
    <row r="67" spans="2:4">
      <c r="B67" s="31">
        <v>43804</v>
      </c>
      <c r="C67">
        <v>165.077637</v>
      </c>
      <c r="D67">
        <v>2.307039</v>
      </c>
    </row>
    <row r="68" spans="2:4">
      <c r="B68" s="31">
        <v>43805</v>
      </c>
      <c r="C68">
        <v>160.505951</v>
      </c>
      <c r="D68">
        <v>1.772914</v>
      </c>
    </row>
    <row r="69" spans="2:4">
      <c r="B69" s="31">
        <v>43808</v>
      </c>
      <c r="C69">
        <v>159.561798</v>
      </c>
      <c r="D69">
        <v>2.056906</v>
      </c>
    </row>
    <row r="70" spans="2:4">
      <c r="B70" s="31">
        <v>43809</v>
      </c>
      <c r="C70">
        <v>158.667328</v>
      </c>
      <c r="D70">
        <v>1.436571</v>
      </c>
    </row>
    <row r="71" spans="2:4">
      <c r="B71" s="31">
        <v>43810</v>
      </c>
      <c r="C71">
        <v>160.75441</v>
      </c>
      <c r="D71">
        <v>1.178921</v>
      </c>
    </row>
    <row r="72" spans="2:4">
      <c r="B72" s="31">
        <v>43811</v>
      </c>
      <c r="C72">
        <v>172.28302</v>
      </c>
      <c r="D72">
        <v>3.442273</v>
      </c>
    </row>
    <row r="73" spans="2:4">
      <c r="B73" s="31">
        <v>43812</v>
      </c>
      <c r="C73">
        <v>175.562683</v>
      </c>
      <c r="D73">
        <v>4.955131</v>
      </c>
    </row>
    <row r="74" spans="2:4">
      <c r="B74" s="31">
        <v>43815</v>
      </c>
      <c r="C74">
        <v>173.823456</v>
      </c>
      <c r="D74">
        <v>1.320147</v>
      </c>
    </row>
    <row r="75" spans="2:4">
      <c r="B75" s="31">
        <v>43816</v>
      </c>
      <c r="C75">
        <v>179.090836</v>
      </c>
      <c r="D75">
        <v>2.120189</v>
      </c>
    </row>
    <row r="76" spans="2:4">
      <c r="B76" s="31">
        <v>43817</v>
      </c>
      <c r="C76">
        <v>173.624695</v>
      </c>
      <c r="D76">
        <v>3.471732</v>
      </c>
    </row>
    <row r="77" spans="2:4">
      <c r="B77" s="31">
        <v>43818</v>
      </c>
      <c r="C77">
        <v>178.047302</v>
      </c>
      <c r="D77">
        <v>2.665639</v>
      </c>
    </row>
    <row r="78" spans="2:4">
      <c r="B78" s="31">
        <v>43819</v>
      </c>
      <c r="C78">
        <v>174.916702</v>
      </c>
      <c r="D78">
        <v>1.491242</v>
      </c>
    </row>
    <row r="79" spans="2:4">
      <c r="B79" s="31">
        <v>43822</v>
      </c>
      <c r="C79">
        <v>174.966385</v>
      </c>
      <c r="D79">
        <v>1.364591</v>
      </c>
    </row>
    <row r="80" spans="2:4">
      <c r="B80" s="31">
        <v>43823</v>
      </c>
      <c r="C80">
        <v>174.419769</v>
      </c>
      <c r="D80">
        <v>1.055882</v>
      </c>
    </row>
    <row r="81" spans="2:4">
      <c r="B81" s="31">
        <v>43825</v>
      </c>
      <c r="C81">
        <v>173.525314</v>
      </c>
      <c r="D81">
        <v>0.71436</v>
      </c>
    </row>
    <row r="82" spans="2:4">
      <c r="B82" s="31">
        <v>43826</v>
      </c>
      <c r="C82">
        <v>175.016083</v>
      </c>
      <c r="D82">
        <v>0.500007</v>
      </c>
    </row>
    <row r="83" spans="2:4">
      <c r="B83" s="31">
        <v>43829</v>
      </c>
      <c r="C83">
        <v>182.469925</v>
      </c>
      <c r="D83">
        <v>1.976823</v>
      </c>
    </row>
    <row r="84" spans="2:4">
      <c r="B84" s="31">
        <v>43830</v>
      </c>
      <c r="C84">
        <v>183.960693</v>
      </c>
      <c r="D84">
        <v>2.633656</v>
      </c>
    </row>
    <row r="85" spans="2:4">
      <c r="B85" s="31">
        <v>43831</v>
      </c>
      <c r="C85">
        <v>183.264984</v>
      </c>
      <c r="D85">
        <v>1.46145</v>
      </c>
    </row>
    <row r="86" spans="2:4">
      <c r="B86" s="31">
        <v>43832</v>
      </c>
      <c r="C86">
        <v>192.65683</v>
      </c>
      <c r="D86">
        <v>2.638338</v>
      </c>
    </row>
    <row r="87" spans="2:4">
      <c r="B87" s="31">
        <v>43833</v>
      </c>
      <c r="C87">
        <v>189.874069</v>
      </c>
      <c r="D87">
        <v>2.105309</v>
      </c>
    </row>
    <row r="88" spans="2:4">
      <c r="B88" s="31">
        <v>43836</v>
      </c>
      <c r="C88">
        <v>184.457611</v>
      </c>
      <c r="D88">
        <v>1.703112</v>
      </c>
    </row>
    <row r="89" spans="2:4">
      <c r="B89" s="31">
        <v>43837</v>
      </c>
      <c r="C89">
        <v>183.612839</v>
      </c>
      <c r="D89">
        <v>1.825796</v>
      </c>
    </row>
    <row r="90" spans="2:4">
      <c r="B90" s="31">
        <v>43838</v>
      </c>
      <c r="C90">
        <v>181.476074</v>
      </c>
      <c r="D90">
        <v>0.98861</v>
      </c>
    </row>
    <row r="91" spans="2:4">
      <c r="B91" s="31">
        <v>43839</v>
      </c>
      <c r="C91">
        <v>190.867905</v>
      </c>
      <c r="D91">
        <v>1.797437</v>
      </c>
    </row>
    <row r="92" spans="2:4">
      <c r="B92" s="31">
        <v>43840</v>
      </c>
      <c r="C92">
        <v>195.191132</v>
      </c>
      <c r="D92">
        <v>2.505329</v>
      </c>
    </row>
    <row r="93" spans="2:4">
      <c r="B93" s="31">
        <v>43843</v>
      </c>
      <c r="C93">
        <v>195.042053</v>
      </c>
      <c r="D93">
        <v>1.413069</v>
      </c>
    </row>
    <row r="94" spans="2:4">
      <c r="B94" s="31">
        <v>43844</v>
      </c>
      <c r="C94">
        <v>194.545135</v>
      </c>
      <c r="D94">
        <v>1.383757</v>
      </c>
    </row>
    <row r="95" spans="2:4">
      <c r="B95" s="31">
        <v>43845</v>
      </c>
      <c r="C95">
        <v>199.067123</v>
      </c>
      <c r="D95">
        <v>1.850446</v>
      </c>
    </row>
    <row r="96" spans="2:4">
      <c r="B96" s="31">
        <v>43846</v>
      </c>
      <c r="C96">
        <v>196.284363</v>
      </c>
      <c r="D96">
        <v>1.103669</v>
      </c>
    </row>
    <row r="97" spans="2:4">
      <c r="B97" s="31">
        <v>43847</v>
      </c>
      <c r="C97">
        <v>196.035904</v>
      </c>
      <c r="D97">
        <v>0.804157</v>
      </c>
    </row>
    <row r="98" spans="2:4">
      <c r="B98" s="31">
        <v>43850</v>
      </c>
      <c r="C98">
        <v>193.849442</v>
      </c>
      <c r="D98">
        <v>1.343246</v>
      </c>
    </row>
    <row r="99" spans="2:4">
      <c r="B99" s="31">
        <v>43851</v>
      </c>
      <c r="C99">
        <v>190.271591</v>
      </c>
      <c r="D99">
        <v>0.874312</v>
      </c>
    </row>
    <row r="100" spans="2:4">
      <c r="B100" s="31">
        <v>43852</v>
      </c>
      <c r="C100">
        <v>184.407913</v>
      </c>
      <c r="D100">
        <v>1.48043</v>
      </c>
    </row>
    <row r="101" spans="2:4">
      <c r="B101" s="31">
        <v>43853</v>
      </c>
      <c r="C101">
        <v>187.240372</v>
      </c>
      <c r="D101">
        <v>1.612956</v>
      </c>
    </row>
    <row r="102" spans="2:4">
      <c r="B102" s="31">
        <v>43854</v>
      </c>
      <c r="C102">
        <v>185.302368</v>
      </c>
      <c r="D102">
        <v>0.964477</v>
      </c>
    </row>
    <row r="103" spans="2:4">
      <c r="B103" s="31">
        <v>43857</v>
      </c>
      <c r="C103">
        <v>181.12822</v>
      </c>
      <c r="D103">
        <v>1.295555</v>
      </c>
    </row>
    <row r="104" spans="2:4">
      <c r="B104" s="31">
        <v>43858</v>
      </c>
      <c r="C104">
        <v>175.016083</v>
      </c>
      <c r="D104">
        <v>1.60277</v>
      </c>
    </row>
    <row r="105" spans="2:4">
      <c r="B105" s="31">
        <v>43859</v>
      </c>
      <c r="C105">
        <v>186.892532</v>
      </c>
      <c r="D105">
        <v>2.478539</v>
      </c>
    </row>
    <row r="106" spans="2:4">
      <c r="B106" s="31">
        <v>43860</v>
      </c>
      <c r="C106">
        <v>185.053909</v>
      </c>
      <c r="D106">
        <v>3.017661</v>
      </c>
    </row>
    <row r="107" spans="2:4">
      <c r="B107" s="31">
        <v>43861</v>
      </c>
      <c r="C107">
        <v>175.513016</v>
      </c>
      <c r="D107">
        <v>3.091501</v>
      </c>
    </row>
    <row r="108" spans="2:4">
      <c r="B108" s="31">
        <v>43864</v>
      </c>
      <c r="C108">
        <v>162.841492</v>
      </c>
      <c r="D108">
        <v>2.751952</v>
      </c>
    </row>
    <row r="109" spans="2:4">
      <c r="B109" s="31">
        <v>43865</v>
      </c>
      <c r="C109">
        <v>164.680084</v>
      </c>
      <c r="D109">
        <v>2.074475</v>
      </c>
    </row>
    <row r="110" spans="2:4">
      <c r="B110" s="31">
        <v>43866</v>
      </c>
      <c r="C110">
        <v>182.618988</v>
      </c>
      <c r="D110">
        <v>3.949446</v>
      </c>
    </row>
    <row r="111" spans="2:4">
      <c r="B111" s="31">
        <v>43867</v>
      </c>
      <c r="C111">
        <v>177.749161</v>
      </c>
      <c r="D111">
        <v>2.456672</v>
      </c>
    </row>
    <row r="112" spans="2:4">
      <c r="B112" s="31">
        <v>43868</v>
      </c>
      <c r="C112">
        <v>172.531479</v>
      </c>
      <c r="D112">
        <v>1.696538</v>
      </c>
    </row>
    <row r="113" spans="2:4">
      <c r="B113" s="31">
        <v>43871</v>
      </c>
      <c r="C113">
        <v>167.91008</v>
      </c>
      <c r="D113">
        <v>1.44102</v>
      </c>
    </row>
    <row r="114" spans="2:4">
      <c r="B114" s="31">
        <v>43872</v>
      </c>
      <c r="C114">
        <v>168.655472</v>
      </c>
      <c r="D114">
        <v>1.780317</v>
      </c>
    </row>
    <row r="115" spans="2:4">
      <c r="B115" s="31">
        <v>43873</v>
      </c>
      <c r="C115">
        <v>169.748703</v>
      </c>
      <c r="D115">
        <v>1.353331</v>
      </c>
    </row>
    <row r="116" spans="2:4">
      <c r="B116" s="31">
        <v>43874</v>
      </c>
      <c r="C116">
        <v>168.407013</v>
      </c>
      <c r="D116">
        <v>0.979457</v>
      </c>
    </row>
    <row r="117" spans="2:4">
      <c r="B117" s="31">
        <v>43875</v>
      </c>
      <c r="C117">
        <v>168.059174</v>
      </c>
      <c r="D117">
        <v>2.121007</v>
      </c>
    </row>
    <row r="118" spans="2:4">
      <c r="B118" s="31">
        <v>43878</v>
      </c>
      <c r="C118">
        <v>168.059174</v>
      </c>
      <c r="D118">
        <v>1.189932</v>
      </c>
    </row>
    <row r="119" spans="2:4">
      <c r="B119" s="31">
        <v>43879</v>
      </c>
      <c r="C119">
        <v>160.605331</v>
      </c>
      <c r="D119">
        <v>2.139569</v>
      </c>
    </row>
    <row r="120" spans="2:4">
      <c r="B120" s="31">
        <v>43880</v>
      </c>
      <c r="C120">
        <v>157.077179</v>
      </c>
      <c r="D120">
        <v>3.419137</v>
      </c>
    </row>
    <row r="121" spans="2:4">
      <c r="B121" s="31">
        <v>43881</v>
      </c>
      <c r="C121">
        <v>157.474716</v>
      </c>
      <c r="D121">
        <v>2.082091</v>
      </c>
    </row>
    <row r="122" spans="2:4">
      <c r="B122" s="31">
        <v>43885</v>
      </c>
      <c r="C122">
        <v>149.67305</v>
      </c>
      <c r="D122">
        <v>1.867741</v>
      </c>
    </row>
    <row r="123" spans="2:4">
      <c r="B123" s="31">
        <v>43886</v>
      </c>
      <c r="C123">
        <v>148.927658</v>
      </c>
      <c r="D123">
        <v>2.097229</v>
      </c>
    </row>
    <row r="124" spans="2:4">
      <c r="B124" s="31">
        <v>43887</v>
      </c>
      <c r="C124">
        <v>143.61058</v>
      </c>
      <c r="D124">
        <v>1.794832</v>
      </c>
    </row>
    <row r="125" spans="2:4">
      <c r="B125" s="31">
        <v>43888</v>
      </c>
      <c r="C125">
        <v>144.107498</v>
      </c>
      <c r="D125">
        <v>1.913144</v>
      </c>
    </row>
    <row r="126" spans="2:4">
      <c r="B126" s="31">
        <v>43889</v>
      </c>
      <c r="C126">
        <v>128.205994</v>
      </c>
      <c r="D126">
        <v>4.047465</v>
      </c>
    </row>
    <row r="127" spans="2:4">
      <c r="B127" s="31">
        <v>43892</v>
      </c>
      <c r="C127">
        <v>124.429375</v>
      </c>
      <c r="D127">
        <v>4.629842</v>
      </c>
    </row>
    <row r="128" spans="2:4">
      <c r="B128" s="31">
        <v>43893</v>
      </c>
      <c r="C128">
        <v>129.597366</v>
      </c>
      <c r="D128">
        <v>3.144747</v>
      </c>
    </row>
    <row r="129" spans="2:4">
      <c r="B129" s="31">
        <v>43894</v>
      </c>
      <c r="C129">
        <v>125.522606</v>
      </c>
      <c r="D129">
        <v>3.369295</v>
      </c>
    </row>
    <row r="130" spans="2:4">
      <c r="B130" s="31">
        <v>43895</v>
      </c>
      <c r="C130">
        <v>124.87661</v>
      </c>
      <c r="D130">
        <v>4.052208</v>
      </c>
    </row>
    <row r="131" spans="2:4">
      <c r="B131" s="31">
        <v>43896</v>
      </c>
      <c r="C131">
        <v>113.546776</v>
      </c>
      <c r="D131">
        <v>4.170651</v>
      </c>
    </row>
    <row r="132" spans="2:4">
      <c r="B132" s="31">
        <v>43899</v>
      </c>
      <c r="C132">
        <v>105.148788</v>
      </c>
      <c r="D132">
        <v>3.906384</v>
      </c>
    </row>
    <row r="133" spans="2:4">
      <c r="B133" s="31">
        <v>43901</v>
      </c>
      <c r="C133">
        <v>98.39064</v>
      </c>
      <c r="D133">
        <v>5.742651</v>
      </c>
    </row>
    <row r="134" spans="2:4">
      <c r="B134" s="31">
        <v>43902</v>
      </c>
      <c r="C134">
        <v>87.458351</v>
      </c>
      <c r="D134">
        <v>8.0374</v>
      </c>
    </row>
    <row r="135" spans="2:4">
      <c r="B135" s="31">
        <v>43903</v>
      </c>
      <c r="C135">
        <v>89.197578</v>
      </c>
      <c r="D135">
        <v>10.61357</v>
      </c>
    </row>
    <row r="136" spans="2:4">
      <c r="B136" s="31">
        <v>43906</v>
      </c>
      <c r="C136">
        <v>82.43943</v>
      </c>
      <c r="D136">
        <v>3.827222</v>
      </c>
    </row>
    <row r="137" spans="2:4">
      <c r="B137" s="31">
        <v>43907</v>
      </c>
      <c r="C137">
        <v>77.420517</v>
      </c>
      <c r="D137">
        <v>5.206037</v>
      </c>
    </row>
    <row r="138" spans="2:4">
      <c r="B138" s="31">
        <v>43908</v>
      </c>
      <c r="C138">
        <v>75.035286</v>
      </c>
      <c r="D138">
        <v>3.815807</v>
      </c>
    </row>
    <row r="139" spans="2:4">
      <c r="B139" s="31">
        <v>43909</v>
      </c>
      <c r="C139">
        <v>72.500977</v>
      </c>
      <c r="D139">
        <v>5.38794</v>
      </c>
    </row>
    <row r="140" spans="2:4">
      <c r="B140" s="31">
        <v>43910</v>
      </c>
      <c r="C140">
        <v>76.923592</v>
      </c>
      <c r="D140">
        <v>4.843183</v>
      </c>
    </row>
    <row r="141" spans="2:4">
      <c r="B141" s="31">
        <v>43913</v>
      </c>
      <c r="C141">
        <v>69.270981</v>
      </c>
      <c r="D141">
        <v>1.526872</v>
      </c>
    </row>
    <row r="142" spans="2:4">
      <c r="B142" s="31">
        <v>43914</v>
      </c>
      <c r="C142">
        <v>68.177757</v>
      </c>
      <c r="D142">
        <v>2.487156</v>
      </c>
    </row>
    <row r="143" spans="2:4">
      <c r="B143" s="31">
        <v>43915</v>
      </c>
      <c r="C143">
        <v>69.767906</v>
      </c>
      <c r="D143">
        <v>2.611383</v>
      </c>
    </row>
    <row r="144" spans="2:4">
      <c r="B144" s="31">
        <v>43916</v>
      </c>
      <c r="C144">
        <v>70.36422</v>
      </c>
      <c r="D144">
        <v>2.888342</v>
      </c>
    </row>
    <row r="145" spans="2:4">
      <c r="B145" s="31">
        <v>43917</v>
      </c>
      <c r="C145">
        <v>70.215141</v>
      </c>
      <c r="D145">
        <v>2.962238</v>
      </c>
    </row>
    <row r="146" spans="2:4">
      <c r="B146" s="31">
        <v>43920</v>
      </c>
      <c r="C146">
        <v>67.73053</v>
      </c>
      <c r="D146">
        <v>2.142665</v>
      </c>
    </row>
    <row r="147" spans="2:4">
      <c r="B147" s="31">
        <v>43921</v>
      </c>
      <c r="C147">
        <v>70.612679</v>
      </c>
      <c r="D147">
        <v>2.418642</v>
      </c>
    </row>
    <row r="148" spans="2:4">
      <c r="B148" s="31">
        <v>43922</v>
      </c>
      <c r="C148">
        <v>67.531754</v>
      </c>
      <c r="D148">
        <v>2.648532</v>
      </c>
    </row>
    <row r="149" spans="2:4">
      <c r="B149" s="31">
        <v>43924</v>
      </c>
      <c r="C149">
        <v>64.898071</v>
      </c>
      <c r="D149">
        <v>1.899909</v>
      </c>
    </row>
    <row r="150" spans="2:4">
      <c r="B150" s="31">
        <v>43928</v>
      </c>
      <c r="C150">
        <v>66.935448</v>
      </c>
      <c r="D150">
        <v>1.972661</v>
      </c>
    </row>
    <row r="151" spans="2:4">
      <c r="B151" s="31">
        <v>43929</v>
      </c>
      <c r="C151">
        <v>67.183914</v>
      </c>
      <c r="D151">
        <v>4.414992</v>
      </c>
    </row>
    <row r="152" spans="2:4">
      <c r="B152" s="31">
        <v>43930</v>
      </c>
      <c r="C152">
        <v>74.140823</v>
      </c>
      <c r="D152">
        <v>8.287109</v>
      </c>
    </row>
    <row r="153" spans="2:4">
      <c r="B153" s="31">
        <v>43934</v>
      </c>
      <c r="C153">
        <v>73.842674</v>
      </c>
      <c r="D153">
        <v>3.731307</v>
      </c>
    </row>
    <row r="154" spans="2:4">
      <c r="B154" s="31">
        <v>43936</v>
      </c>
      <c r="C154">
        <v>72.401596</v>
      </c>
      <c r="D154">
        <v>5.393926</v>
      </c>
    </row>
    <row r="155" spans="2:4">
      <c r="B155" s="31">
        <v>43937</v>
      </c>
      <c r="C155">
        <v>74.190521</v>
      </c>
      <c r="D155">
        <v>2.529141</v>
      </c>
    </row>
    <row r="156" spans="2:4">
      <c r="B156" s="31">
        <v>43938</v>
      </c>
      <c r="C156">
        <v>76.376976</v>
      </c>
      <c r="D156">
        <v>3.789325</v>
      </c>
    </row>
    <row r="157" spans="2:4">
      <c r="B157" s="31">
        <v>43941</v>
      </c>
      <c r="C157">
        <v>80.004509</v>
      </c>
      <c r="D157">
        <v>7.046533</v>
      </c>
    </row>
    <row r="158" spans="2:4">
      <c r="B158" s="31">
        <v>43942</v>
      </c>
      <c r="C158">
        <v>74.289902</v>
      </c>
      <c r="D158">
        <v>2.869173</v>
      </c>
    </row>
    <row r="159" spans="2:4">
      <c r="B159" s="31">
        <v>43943</v>
      </c>
      <c r="C159">
        <v>75.432823</v>
      </c>
      <c r="D159">
        <v>2.633362</v>
      </c>
    </row>
    <row r="160" spans="2:4">
      <c r="B160" s="31">
        <v>43944</v>
      </c>
      <c r="C160">
        <v>75.184364</v>
      </c>
      <c r="D160">
        <v>3.975655</v>
      </c>
    </row>
    <row r="161" spans="2:4">
      <c r="B161" s="31">
        <v>43945</v>
      </c>
      <c r="C161">
        <v>73.693596</v>
      </c>
      <c r="D161">
        <v>2.248898</v>
      </c>
    </row>
    <row r="162" spans="2:4">
      <c r="B162" s="31">
        <v>43948</v>
      </c>
      <c r="C162">
        <v>74.786827</v>
      </c>
      <c r="D162">
        <v>1.233681</v>
      </c>
    </row>
    <row r="163" spans="2:4">
      <c r="B163" s="31">
        <v>43949</v>
      </c>
      <c r="C163">
        <v>76.476357</v>
      </c>
      <c r="D163">
        <v>1.861672</v>
      </c>
    </row>
    <row r="164" spans="2:4">
      <c r="B164" s="31">
        <v>43950</v>
      </c>
      <c r="C164">
        <v>77.668976</v>
      </c>
      <c r="D164">
        <v>2.109471</v>
      </c>
    </row>
    <row r="165" spans="2:4">
      <c r="B165" s="31">
        <v>43951</v>
      </c>
      <c r="C165">
        <v>92.526955</v>
      </c>
      <c r="D165">
        <v>7.718772</v>
      </c>
    </row>
    <row r="166" spans="2:4">
      <c r="B166" s="31">
        <v>43955</v>
      </c>
      <c r="C166">
        <v>83.383583</v>
      </c>
      <c r="D166">
        <v>3.997604</v>
      </c>
    </row>
    <row r="167" spans="2:4">
      <c r="B167" s="31">
        <v>43956</v>
      </c>
      <c r="C167">
        <v>80.451736</v>
      </c>
      <c r="D167">
        <v>2.83621</v>
      </c>
    </row>
    <row r="168" spans="2:4">
      <c r="B168" s="31">
        <v>43957</v>
      </c>
      <c r="C168">
        <v>82.588509</v>
      </c>
      <c r="D168">
        <v>2.542246</v>
      </c>
    </row>
    <row r="169" spans="2:4">
      <c r="B169" s="31">
        <v>43958</v>
      </c>
      <c r="C169">
        <v>81.992203</v>
      </c>
      <c r="D169">
        <v>1.732595</v>
      </c>
    </row>
    <row r="170" spans="2:4">
      <c r="B170" s="31">
        <v>43959</v>
      </c>
      <c r="C170">
        <v>80.551132</v>
      </c>
      <c r="D170">
        <v>1.883318</v>
      </c>
    </row>
    <row r="171" spans="2:4">
      <c r="B171" s="31">
        <v>43962</v>
      </c>
      <c r="C171">
        <v>85.570038</v>
      </c>
      <c r="D171">
        <v>7.627363</v>
      </c>
    </row>
    <row r="172" spans="2:4">
      <c r="B172" s="31">
        <v>43963</v>
      </c>
      <c r="C172">
        <v>85.619736</v>
      </c>
      <c r="D172">
        <v>3.908399</v>
      </c>
    </row>
    <row r="173" spans="2:4">
      <c r="B173" s="31">
        <v>43964</v>
      </c>
      <c r="C173">
        <v>86.712967</v>
      </c>
      <c r="D173">
        <v>3.496462</v>
      </c>
    </row>
    <row r="174" spans="2:4">
      <c r="B174" s="31">
        <v>43965</v>
      </c>
      <c r="C174">
        <v>83.284203</v>
      </c>
      <c r="D174">
        <v>2.83082</v>
      </c>
    </row>
    <row r="175" spans="2:4">
      <c r="B175" s="31">
        <v>43966</v>
      </c>
      <c r="C175">
        <v>83.880508</v>
      </c>
      <c r="D175">
        <v>1.864129</v>
      </c>
    </row>
    <row r="176" spans="2:4">
      <c r="B176" s="31">
        <v>43969</v>
      </c>
      <c r="C176">
        <v>80.153587</v>
      </c>
      <c r="D176">
        <v>2.070292</v>
      </c>
    </row>
    <row r="177" spans="2:4">
      <c r="B177" s="31">
        <v>43970</v>
      </c>
      <c r="C177">
        <v>81.296516</v>
      </c>
      <c r="D177">
        <v>2.737879</v>
      </c>
    </row>
    <row r="178" spans="2:4">
      <c r="B178" s="31">
        <v>43971</v>
      </c>
      <c r="C178">
        <v>82.936348</v>
      </c>
      <c r="D178">
        <v>1.649338</v>
      </c>
    </row>
    <row r="179" spans="2:4">
      <c r="B179" s="31">
        <v>43972</v>
      </c>
      <c r="C179">
        <v>83.532661</v>
      </c>
      <c r="D179">
        <v>2.046339</v>
      </c>
    </row>
    <row r="180" spans="2:4">
      <c r="B180" s="31">
        <v>43973</v>
      </c>
      <c r="C180">
        <v>82.240662</v>
      </c>
      <c r="D180">
        <v>1.374618</v>
      </c>
    </row>
    <row r="181" spans="2:4">
      <c r="B181" s="31">
        <v>43977</v>
      </c>
      <c r="C181">
        <v>82.588509</v>
      </c>
      <c r="D181">
        <v>1.625707</v>
      </c>
    </row>
    <row r="182" spans="2:4">
      <c r="B182" s="31">
        <v>43978</v>
      </c>
      <c r="C182">
        <v>84.079277</v>
      </c>
      <c r="D182">
        <v>2.244804</v>
      </c>
    </row>
    <row r="183" spans="2:4">
      <c r="B183" s="31">
        <v>43979</v>
      </c>
      <c r="C183">
        <v>86.315422</v>
      </c>
      <c r="D183">
        <v>3.387527</v>
      </c>
    </row>
    <row r="184" spans="2:4">
      <c r="B184" s="31">
        <v>43980</v>
      </c>
      <c r="C184">
        <v>86.36512</v>
      </c>
      <c r="D184">
        <v>3.186012</v>
      </c>
    </row>
    <row r="185" spans="2:4">
      <c r="B185" s="31">
        <v>43983</v>
      </c>
      <c r="C185">
        <v>89.0485</v>
      </c>
      <c r="D185">
        <v>3.930444</v>
      </c>
    </row>
    <row r="186" spans="2:4">
      <c r="B186" s="31">
        <v>43984</v>
      </c>
      <c r="C186">
        <v>95.906029</v>
      </c>
      <c r="D186">
        <v>6.287956</v>
      </c>
    </row>
    <row r="187" spans="2:4">
      <c r="B187" s="31">
        <v>43985</v>
      </c>
      <c r="C187">
        <v>98.191879</v>
      </c>
      <c r="D187">
        <v>4.7113</v>
      </c>
    </row>
    <row r="188" spans="2:4">
      <c r="B188" s="31">
        <v>43986</v>
      </c>
      <c r="C188">
        <v>97.893723</v>
      </c>
      <c r="D188">
        <v>3.361121</v>
      </c>
    </row>
    <row r="189" spans="2:4">
      <c r="B189" s="31">
        <v>43987</v>
      </c>
      <c r="C189">
        <v>110.018623</v>
      </c>
      <c r="D189">
        <v>8.649199</v>
      </c>
    </row>
    <row r="190" spans="2:4">
      <c r="B190" s="31">
        <v>43990</v>
      </c>
      <c r="C190">
        <v>114.789085</v>
      </c>
      <c r="D190">
        <v>7.798382</v>
      </c>
    </row>
    <row r="191" spans="2:4">
      <c r="B191" s="31">
        <v>43991</v>
      </c>
      <c r="C191">
        <v>110.764008</v>
      </c>
      <c r="D191">
        <v>4.317176</v>
      </c>
    </row>
    <row r="192" spans="2:4">
      <c r="B192" s="31">
        <v>43992</v>
      </c>
      <c r="C192">
        <v>110.813705</v>
      </c>
      <c r="D192">
        <v>4.370354</v>
      </c>
    </row>
    <row r="193" spans="2:4">
      <c r="B193" s="31">
        <v>43993</v>
      </c>
      <c r="C193">
        <v>105.397255</v>
      </c>
      <c r="D193">
        <v>3.840042</v>
      </c>
    </row>
    <row r="194" spans="2:4">
      <c r="B194" s="31">
        <v>43994</v>
      </c>
      <c r="C194">
        <v>104.602173</v>
      </c>
      <c r="D194">
        <v>5.932333</v>
      </c>
    </row>
    <row r="195" spans="2:4">
      <c r="B195" s="31">
        <v>43997</v>
      </c>
      <c r="C195">
        <v>99.831711</v>
      </c>
      <c r="D195">
        <v>4.00686</v>
      </c>
    </row>
    <row r="196" spans="2:4">
      <c r="B196" s="31">
        <v>43998</v>
      </c>
      <c r="C196">
        <v>94.166801</v>
      </c>
      <c r="D196">
        <v>10.84517</v>
      </c>
    </row>
    <row r="197" spans="2:4">
      <c r="B197" s="31">
        <v>43999</v>
      </c>
      <c r="C197">
        <v>94.862488</v>
      </c>
      <c r="D197">
        <v>8.478385</v>
      </c>
    </row>
    <row r="198" spans="2:4">
      <c r="B198" s="31">
        <v>44000</v>
      </c>
      <c r="C198">
        <v>95.806648</v>
      </c>
      <c r="D198">
        <v>7.932391</v>
      </c>
    </row>
    <row r="199" spans="2:4">
      <c r="B199" s="31">
        <v>44005</v>
      </c>
      <c r="C199">
        <v>103.70771</v>
      </c>
      <c r="D199">
        <v>3.421333</v>
      </c>
    </row>
    <row r="200" spans="2:4">
      <c r="B200" s="31">
        <v>44006</v>
      </c>
      <c r="C200">
        <v>104.105247</v>
      </c>
      <c r="D200">
        <v>4.984804</v>
      </c>
    </row>
    <row r="201" spans="2:4">
      <c r="B201" s="31">
        <v>44007</v>
      </c>
      <c r="C201">
        <v>103.210785</v>
      </c>
      <c r="D201">
        <v>5.491674</v>
      </c>
    </row>
    <row r="202" spans="2:4">
      <c r="B202" s="31">
        <v>44008</v>
      </c>
      <c r="C202">
        <v>100.92495</v>
      </c>
      <c r="D202">
        <v>3.238756</v>
      </c>
    </row>
    <row r="203" spans="2:4">
      <c r="B203" s="31">
        <v>44011</v>
      </c>
      <c r="C203">
        <v>98.887566</v>
      </c>
      <c r="D203">
        <v>4.535729</v>
      </c>
    </row>
    <row r="204" spans="2:4">
      <c r="B204" s="31">
        <v>44012</v>
      </c>
      <c r="C204">
        <v>97.645256</v>
      </c>
      <c r="D204">
        <v>3.522342</v>
      </c>
    </row>
    <row r="205" spans="2:4">
      <c r="B205" s="31">
        <v>44013</v>
      </c>
      <c r="C205">
        <v>100.080177</v>
      </c>
      <c r="D205">
        <v>3.423499</v>
      </c>
    </row>
    <row r="206" spans="2:4">
      <c r="B206" s="31">
        <v>44014</v>
      </c>
      <c r="C206">
        <v>100.92495</v>
      </c>
      <c r="D206">
        <v>3.065502</v>
      </c>
    </row>
    <row r="207" spans="2:4">
      <c r="B207" s="31">
        <v>44018</v>
      </c>
      <c r="C207">
        <v>108.329094</v>
      </c>
      <c r="D207">
        <v>1.870677</v>
      </c>
    </row>
    <row r="208" spans="2:4">
      <c r="B208" s="31">
        <v>44020</v>
      </c>
      <c r="C208">
        <v>104.800941</v>
      </c>
      <c r="D208">
        <v>4.458844</v>
      </c>
    </row>
    <row r="209" spans="2:4">
      <c r="B209" s="31">
        <v>44021</v>
      </c>
      <c r="C209">
        <v>106.3414</v>
      </c>
      <c r="D209">
        <v>4.13227</v>
      </c>
    </row>
    <row r="210" spans="2:4">
      <c r="B210" s="31">
        <v>44022</v>
      </c>
      <c r="C210">
        <v>106.888016</v>
      </c>
      <c r="D210">
        <v>2.788387</v>
      </c>
    </row>
    <row r="211" spans="2:4">
      <c r="B211" s="31">
        <v>44025</v>
      </c>
      <c r="C211">
        <v>107.285553</v>
      </c>
      <c r="D211">
        <v>4.152629</v>
      </c>
    </row>
    <row r="212" spans="2:4">
      <c r="B212" s="31">
        <v>44026</v>
      </c>
      <c r="C212">
        <v>104.502792</v>
      </c>
      <c r="D212">
        <v>4.122223</v>
      </c>
    </row>
    <row r="213" spans="2:4">
      <c r="B213" s="31">
        <v>44027</v>
      </c>
      <c r="C213">
        <v>102.564789</v>
      </c>
      <c r="D213">
        <v>3.355503</v>
      </c>
    </row>
    <row r="214" spans="2:4">
      <c r="B214" s="31">
        <v>44028</v>
      </c>
      <c r="C214">
        <v>102.36602</v>
      </c>
      <c r="D214">
        <v>2.20656</v>
      </c>
    </row>
    <row r="215" spans="2:4">
      <c r="B215" s="31">
        <v>44029</v>
      </c>
      <c r="C215">
        <v>105.745094</v>
      </c>
      <c r="D215">
        <v>2.461474</v>
      </c>
    </row>
    <row r="216" spans="2:4">
      <c r="B216" s="31">
        <v>44032</v>
      </c>
      <c r="C216">
        <v>104.353714</v>
      </c>
      <c r="D216">
        <v>2.300058</v>
      </c>
    </row>
    <row r="217" spans="2:4">
      <c r="B217" s="31">
        <v>44033</v>
      </c>
      <c r="C217">
        <v>107.832169</v>
      </c>
      <c r="D217">
        <v>3.180286</v>
      </c>
    </row>
    <row r="218" spans="2:4">
      <c r="B218" s="31">
        <v>44034</v>
      </c>
      <c r="C218">
        <v>104.502792</v>
      </c>
      <c r="D218">
        <v>2.543174</v>
      </c>
    </row>
    <row r="219" spans="2:4">
      <c r="B219" s="31">
        <v>44035</v>
      </c>
      <c r="C219">
        <v>105.397255</v>
      </c>
      <c r="D219">
        <v>3.236032</v>
      </c>
    </row>
    <row r="220" spans="2:4">
      <c r="B220" s="31">
        <v>44036</v>
      </c>
      <c r="C220">
        <v>103.111404</v>
      </c>
      <c r="D220">
        <v>3.915097</v>
      </c>
    </row>
    <row r="221" spans="2:4">
      <c r="B221" s="31">
        <v>44039</v>
      </c>
      <c r="C221">
        <v>101.07402</v>
      </c>
      <c r="D221">
        <v>3.201397</v>
      </c>
    </row>
    <row r="222" spans="2:4">
      <c r="B222" s="31">
        <v>44040</v>
      </c>
      <c r="C222">
        <v>105.844475</v>
      </c>
      <c r="D222">
        <v>3.587146</v>
      </c>
    </row>
    <row r="223" spans="2:4">
      <c r="B223" s="31">
        <v>44041</v>
      </c>
      <c r="C223">
        <v>105.148788</v>
      </c>
      <c r="D223">
        <v>2.034349</v>
      </c>
    </row>
    <row r="224" spans="2:4">
      <c r="B224" s="31">
        <v>44042</v>
      </c>
      <c r="C224">
        <v>103.061707</v>
      </c>
      <c r="D224">
        <v>2.764547</v>
      </c>
    </row>
    <row r="225" spans="2:4">
      <c r="B225" s="31">
        <v>44043</v>
      </c>
      <c r="C225">
        <v>104.055557</v>
      </c>
      <c r="D225">
        <v>3.050391</v>
      </c>
    </row>
    <row r="226" spans="2:4">
      <c r="B226" s="31">
        <v>44046</v>
      </c>
      <c r="C226">
        <v>112.354164</v>
      </c>
      <c r="D226">
        <v>2.137259</v>
      </c>
    </row>
    <row r="227" spans="2:4">
      <c r="B227" s="31">
        <v>44047</v>
      </c>
      <c r="C227">
        <v>110.714317</v>
      </c>
      <c r="D227">
        <v>2.420006</v>
      </c>
    </row>
    <row r="228" spans="2:4">
      <c r="B228" s="31">
        <v>44048</v>
      </c>
      <c r="C228">
        <v>114.789085</v>
      </c>
      <c r="D228">
        <v>15.66731</v>
      </c>
    </row>
    <row r="229" spans="2:4">
      <c r="B229" s="31">
        <v>44049</v>
      </c>
      <c r="C229">
        <v>116.081085</v>
      </c>
      <c r="D229">
        <v>5.067642</v>
      </c>
    </row>
    <row r="230" spans="2:4">
      <c r="B230" s="31">
        <v>44050</v>
      </c>
      <c r="C230">
        <v>118.36692</v>
      </c>
      <c r="D230">
        <v>4.145395</v>
      </c>
    </row>
    <row r="231" spans="2:4">
      <c r="B231" s="31">
        <v>44053</v>
      </c>
      <c r="C231">
        <v>123.037994</v>
      </c>
      <c r="D231">
        <v>3.698124</v>
      </c>
    </row>
    <row r="232" spans="2:4">
      <c r="B232" s="31">
        <v>44054</v>
      </c>
      <c r="C232">
        <v>121.547234</v>
      </c>
      <c r="D232">
        <v>2.591596</v>
      </c>
    </row>
    <row r="233" spans="2:4">
      <c r="B233" s="31">
        <v>44055</v>
      </c>
      <c r="C233">
        <v>124.528763</v>
      </c>
      <c r="D233">
        <v>5.37228</v>
      </c>
    </row>
    <row r="234" spans="2:4">
      <c r="B234" s="31">
        <v>44056</v>
      </c>
      <c r="C234">
        <v>130.293076</v>
      </c>
      <c r="D234">
        <v>2.14918</v>
      </c>
    </row>
    <row r="235" spans="2:4">
      <c r="B235" s="31">
        <v>44057</v>
      </c>
      <c r="C235">
        <v>123.783379</v>
      </c>
      <c r="D235">
        <v>2.389349</v>
      </c>
    </row>
    <row r="236" spans="2:4">
      <c r="B236" s="31">
        <v>44060</v>
      </c>
      <c r="C236">
        <v>122.739838</v>
      </c>
      <c r="D236">
        <v>5.537095</v>
      </c>
    </row>
    <row r="237" spans="2:4">
      <c r="B237" s="31">
        <v>44061</v>
      </c>
      <c r="C237">
        <v>124.826912</v>
      </c>
      <c r="D237">
        <v>4.055261</v>
      </c>
    </row>
    <row r="238" spans="2:4">
      <c r="B238" s="31">
        <v>44062</v>
      </c>
      <c r="C238">
        <v>124.379684</v>
      </c>
      <c r="D238">
        <v>3.380248</v>
      </c>
    </row>
    <row r="239" spans="2:4">
      <c r="B239" s="31">
        <v>44063</v>
      </c>
      <c r="C239">
        <v>120.95092</v>
      </c>
      <c r="D239">
        <v>3.056734</v>
      </c>
    </row>
    <row r="240" spans="2:4">
      <c r="B240" s="31">
        <v>44064</v>
      </c>
      <c r="C240">
        <v>120.205536</v>
      </c>
      <c r="D240">
        <v>4.228289</v>
      </c>
    </row>
    <row r="241" spans="2:4">
      <c r="B241" s="31">
        <v>44067</v>
      </c>
      <c r="C241">
        <v>120.453995</v>
      </c>
      <c r="D241">
        <v>2.741368</v>
      </c>
    </row>
    <row r="242" spans="2:4">
      <c r="B242" s="31">
        <v>44068</v>
      </c>
      <c r="C242">
        <v>126.26799</v>
      </c>
      <c r="D242">
        <v>2.204272</v>
      </c>
    </row>
    <row r="243" spans="2:4">
      <c r="B243" s="31">
        <v>44069</v>
      </c>
      <c r="C243">
        <v>137.001526</v>
      </c>
      <c r="D243">
        <v>2.362543</v>
      </c>
    </row>
    <row r="244" spans="2:4">
      <c r="B244" s="31">
        <v>44070</v>
      </c>
      <c r="C244">
        <v>143.461517</v>
      </c>
      <c r="D244">
        <v>4.64116</v>
      </c>
    </row>
    <row r="245" spans="2:4">
      <c r="B245" s="31">
        <v>44071</v>
      </c>
      <c r="C245">
        <v>141.821655</v>
      </c>
      <c r="D245">
        <v>9.50701</v>
      </c>
    </row>
    <row r="246" spans="2:4">
      <c r="B246" s="31">
        <v>44074</v>
      </c>
      <c r="C246">
        <v>142.318588</v>
      </c>
      <c r="D246">
        <v>8.473638</v>
      </c>
    </row>
    <row r="247" spans="2:4">
      <c r="B247" s="31">
        <v>44075</v>
      </c>
      <c r="C247">
        <v>142.914902</v>
      </c>
      <c r="D247">
        <v>7.010665</v>
      </c>
    </row>
    <row r="248" spans="2:4">
      <c r="B248" s="31">
        <v>44076</v>
      </c>
      <c r="C248">
        <v>149.474258</v>
      </c>
      <c r="D248">
        <v>6.422588</v>
      </c>
    </row>
    <row r="249" spans="2:4">
      <c r="B249" s="31">
        <v>44077</v>
      </c>
      <c r="C249">
        <v>150.815964</v>
      </c>
      <c r="D249">
        <v>2.247315</v>
      </c>
    </row>
    <row r="250" spans="2:4">
      <c r="B250" s="31">
        <v>44078</v>
      </c>
      <c r="C250">
        <v>146.840576</v>
      </c>
      <c r="D250">
        <v>3.021832</v>
      </c>
    </row>
    <row r="251" spans="2:4">
      <c r="B251" s="31">
        <v>44081</v>
      </c>
      <c r="C251">
        <v>148.43074</v>
      </c>
      <c r="D251">
        <v>6.79111</v>
      </c>
    </row>
    <row r="252" spans="2:4">
      <c r="B252" s="31">
        <v>44082</v>
      </c>
      <c r="C252">
        <v>141.374435</v>
      </c>
      <c r="D252">
        <v>5.149109</v>
      </c>
    </row>
    <row r="253" spans="2:4">
      <c r="B253" s="31">
        <v>44083</v>
      </c>
      <c r="C253">
        <v>139.386749</v>
      </c>
      <c r="D253">
        <v>3.850308</v>
      </c>
    </row>
    <row r="254" spans="2:4">
      <c r="B254" s="31">
        <v>44084</v>
      </c>
      <c r="C254">
        <v>142.368271</v>
      </c>
      <c r="D254">
        <v>3.355452</v>
      </c>
    </row>
    <row r="255" spans="2:4">
      <c r="B255" s="31">
        <v>44085</v>
      </c>
      <c r="C255">
        <v>143.411819</v>
      </c>
      <c r="D255">
        <v>3.186166</v>
      </c>
    </row>
    <row r="256" spans="2:4">
      <c r="B256" s="31">
        <v>44088</v>
      </c>
      <c r="C256">
        <v>147.486572</v>
      </c>
      <c r="D256">
        <v>4.233177</v>
      </c>
    </row>
    <row r="257" spans="2:4">
      <c r="B257" s="31">
        <v>44089</v>
      </c>
      <c r="C257">
        <v>147.387192</v>
      </c>
      <c r="D257">
        <v>3.077106</v>
      </c>
    </row>
    <row r="258" spans="2:4">
      <c r="B258" s="31">
        <v>44090</v>
      </c>
      <c r="C258">
        <v>150.666885</v>
      </c>
      <c r="D258">
        <v>5.28005</v>
      </c>
    </row>
    <row r="259" spans="2:4">
      <c r="B259" s="31">
        <v>44091</v>
      </c>
      <c r="C259">
        <v>146.691513</v>
      </c>
      <c r="D259">
        <v>2.031221</v>
      </c>
    </row>
    <row r="260" spans="2:4">
      <c r="B260" s="31">
        <v>44092</v>
      </c>
      <c r="C260">
        <v>146.989655</v>
      </c>
      <c r="D260">
        <v>3.611848</v>
      </c>
    </row>
    <row r="261" spans="2:4">
      <c r="B261" s="31">
        <v>44095</v>
      </c>
      <c r="C261">
        <v>136.554276</v>
      </c>
      <c r="D261">
        <v>2.972214</v>
      </c>
    </row>
    <row r="262" spans="2:4">
      <c r="B262" s="31">
        <v>44096</v>
      </c>
      <c r="C262">
        <v>132.280762</v>
      </c>
      <c r="D262">
        <v>1.838584</v>
      </c>
    </row>
    <row r="263" spans="2:4">
      <c r="B263" s="31">
        <v>44097</v>
      </c>
      <c r="C263">
        <v>130.541534</v>
      </c>
      <c r="D263">
        <v>3.307721</v>
      </c>
    </row>
    <row r="264" spans="2:4">
      <c r="B264" s="31">
        <v>44098</v>
      </c>
      <c r="C264">
        <v>122.044151</v>
      </c>
      <c r="D264">
        <v>3.852935</v>
      </c>
    </row>
    <row r="265" spans="2:4">
      <c r="B265" s="31">
        <v>44099</v>
      </c>
      <c r="C265">
        <v>126.566139</v>
      </c>
      <c r="D265">
        <v>3.255741</v>
      </c>
    </row>
    <row r="266" spans="2:4">
      <c r="B266" s="31">
        <v>44102</v>
      </c>
      <c r="C266">
        <v>132.032303</v>
      </c>
      <c r="D266">
        <v>2.622477</v>
      </c>
    </row>
    <row r="267" spans="2:4">
      <c r="B267" s="31">
        <v>44103</v>
      </c>
      <c r="C267">
        <v>130.889359</v>
      </c>
      <c r="D267">
        <v>3.392464</v>
      </c>
    </row>
    <row r="268" spans="2:4">
      <c r="B268" s="31">
        <v>44104</v>
      </c>
      <c r="C268">
        <v>132.479523</v>
      </c>
      <c r="D268">
        <v>4.486014</v>
      </c>
    </row>
    <row r="269" spans="2:4">
      <c r="B269" s="31">
        <v>44105</v>
      </c>
      <c r="C269">
        <v>132.678284</v>
      </c>
      <c r="D269">
        <v>3.460244</v>
      </c>
    </row>
    <row r="270" spans="2:4">
      <c r="B270" s="31">
        <v>44109</v>
      </c>
      <c r="C270">
        <v>133.075821</v>
      </c>
      <c r="D270">
        <v>1.485659</v>
      </c>
    </row>
    <row r="271" spans="2:4">
      <c r="B271" s="31">
        <v>44110</v>
      </c>
      <c r="C271">
        <v>143.958435</v>
      </c>
      <c r="D271">
        <v>1.674311</v>
      </c>
    </row>
    <row r="272" spans="2:4">
      <c r="B272" s="31">
        <v>44111</v>
      </c>
      <c r="C272">
        <v>140.132126</v>
      </c>
      <c r="D272">
        <v>2.800303</v>
      </c>
    </row>
    <row r="273" spans="2:4">
      <c r="B273" s="31">
        <v>44112</v>
      </c>
      <c r="C273">
        <v>140.03273</v>
      </c>
      <c r="D273">
        <v>10.19092</v>
      </c>
    </row>
    <row r="274" spans="2:4">
      <c r="B274" s="31">
        <v>44113</v>
      </c>
      <c r="C274">
        <v>137.597824</v>
      </c>
      <c r="D274">
        <v>4.032654</v>
      </c>
    </row>
    <row r="275" spans="2:4">
      <c r="B275" s="31">
        <v>44116</v>
      </c>
      <c r="C275">
        <v>135.013824</v>
      </c>
      <c r="D275">
        <v>2.491175</v>
      </c>
    </row>
    <row r="276" spans="2:4">
      <c r="B276" s="31">
        <v>44117</v>
      </c>
      <c r="C276">
        <v>133.274597</v>
      </c>
      <c r="D276">
        <v>1.423879</v>
      </c>
    </row>
    <row r="277" spans="2:4">
      <c r="B277" s="31">
        <v>44118</v>
      </c>
      <c r="C277">
        <v>129.895523</v>
      </c>
      <c r="D277">
        <v>2.787824</v>
      </c>
    </row>
    <row r="278" spans="2:4">
      <c r="B278" s="31">
        <v>44119</v>
      </c>
      <c r="C278">
        <v>126.2183</v>
      </c>
      <c r="D278">
        <v>1.370296</v>
      </c>
    </row>
    <row r="279" spans="2:4">
      <c r="B279" s="31">
        <v>44120</v>
      </c>
      <c r="C279">
        <v>126.913986</v>
      </c>
      <c r="D279">
        <v>1.752029</v>
      </c>
    </row>
    <row r="280" spans="2:4">
      <c r="B280" s="31">
        <v>44123</v>
      </c>
      <c r="C280">
        <v>127.460602</v>
      </c>
      <c r="D280">
        <v>3.983711</v>
      </c>
    </row>
    <row r="281" spans="2:4">
      <c r="B281" s="31">
        <v>44124</v>
      </c>
      <c r="C281">
        <v>128.851974</v>
      </c>
      <c r="D281">
        <v>3.339831</v>
      </c>
    </row>
    <row r="282" spans="2:4">
      <c r="B282" s="31">
        <v>44125</v>
      </c>
      <c r="C282">
        <v>129.448288</v>
      </c>
      <c r="D282">
        <v>1.667032</v>
      </c>
    </row>
    <row r="283" spans="2:4">
      <c r="B283" s="31">
        <v>44126</v>
      </c>
      <c r="C283">
        <v>132.628601</v>
      </c>
      <c r="D283">
        <v>2.072303</v>
      </c>
    </row>
    <row r="284" spans="2:4">
      <c r="B284" s="31">
        <v>44127</v>
      </c>
      <c r="C284">
        <v>136.156754</v>
      </c>
      <c r="D284">
        <v>3.493665</v>
      </c>
    </row>
    <row r="285" spans="2:4">
      <c r="B285" s="31">
        <v>44130</v>
      </c>
      <c r="C285">
        <v>132.827362</v>
      </c>
      <c r="D285">
        <v>3.949368</v>
      </c>
    </row>
    <row r="286" spans="2:4">
      <c r="B286" s="31">
        <v>44131</v>
      </c>
      <c r="C286">
        <v>134.864746</v>
      </c>
      <c r="D286">
        <v>3.01905</v>
      </c>
    </row>
    <row r="287" spans="2:4">
      <c r="B287" s="31">
        <v>44132</v>
      </c>
      <c r="C287">
        <v>133.970291</v>
      </c>
      <c r="D287">
        <v>6.481648</v>
      </c>
    </row>
    <row r="288" spans="2:4">
      <c r="B288" s="31">
        <v>44133</v>
      </c>
      <c r="C288">
        <v>131.088135</v>
      </c>
      <c r="D288">
        <v>2.354638</v>
      </c>
    </row>
    <row r="289" spans="2:4">
      <c r="B289" s="31">
        <v>44134</v>
      </c>
      <c r="C289">
        <v>131.883209</v>
      </c>
      <c r="D289">
        <v>10.89592</v>
      </c>
    </row>
    <row r="290" spans="2:4">
      <c r="B290" s="31">
        <v>44137</v>
      </c>
      <c r="C290">
        <v>132.032303</v>
      </c>
      <c r="D290">
        <v>3.900882</v>
      </c>
    </row>
    <row r="291" spans="2:4">
      <c r="B291" s="31">
        <v>44138</v>
      </c>
      <c r="C291">
        <v>133.274597</v>
      </c>
      <c r="D291">
        <v>3.535203</v>
      </c>
    </row>
    <row r="292" spans="2:4">
      <c r="B292" s="31">
        <v>44139</v>
      </c>
      <c r="C292">
        <v>135.013824</v>
      </c>
      <c r="D292">
        <v>3.930814</v>
      </c>
    </row>
    <row r="293" spans="2:4">
      <c r="B293" s="31">
        <v>44140</v>
      </c>
      <c r="C293">
        <v>136.802734</v>
      </c>
      <c r="D293">
        <v>4.349169</v>
      </c>
    </row>
    <row r="294" spans="2:4">
      <c r="B294" s="31">
        <v>44141</v>
      </c>
      <c r="C294">
        <v>138.045044</v>
      </c>
      <c r="D294">
        <v>4.46724</v>
      </c>
    </row>
    <row r="295" spans="2:4">
      <c r="B295" s="31">
        <v>44144</v>
      </c>
      <c r="C295">
        <v>140.132126</v>
      </c>
      <c r="D295">
        <v>1.869117</v>
      </c>
    </row>
    <row r="296" spans="2:4">
      <c r="B296" s="31">
        <v>44145</v>
      </c>
      <c r="C296">
        <v>145.101349</v>
      </c>
      <c r="D296">
        <v>4.560932</v>
      </c>
    </row>
    <row r="297" spans="2:4">
      <c r="B297" s="31">
        <v>44146</v>
      </c>
      <c r="C297">
        <v>150.020874</v>
      </c>
      <c r="D297">
        <v>1.864786</v>
      </c>
    </row>
    <row r="298" spans="2:4">
      <c r="B298" s="31">
        <v>44147</v>
      </c>
      <c r="C298">
        <v>150.21965</v>
      </c>
      <c r="D298">
        <v>6.29571</v>
      </c>
    </row>
    <row r="299" spans="2:4">
      <c r="B299" s="31">
        <v>44148</v>
      </c>
      <c r="C299">
        <v>145.449203</v>
      </c>
      <c r="D299">
        <v>7.167086</v>
      </c>
    </row>
    <row r="300" spans="2:4">
      <c r="B300" s="31">
        <v>44149</v>
      </c>
      <c r="C300">
        <v>147.98349</v>
      </c>
      <c r="D300">
        <v>3.728837</v>
      </c>
    </row>
    <row r="301" spans="2:4">
      <c r="B301" s="31">
        <v>44152</v>
      </c>
      <c r="C301">
        <v>157.027496</v>
      </c>
      <c r="D301">
        <v>1.759776</v>
      </c>
    </row>
    <row r="302" spans="2:4">
      <c r="B302" s="31">
        <v>44153</v>
      </c>
      <c r="C302">
        <v>172.481781</v>
      </c>
      <c r="D302">
        <v>0.711055</v>
      </c>
    </row>
    <row r="303" spans="2:4">
      <c r="B303" s="31">
        <v>44154</v>
      </c>
      <c r="C303">
        <v>166.717484</v>
      </c>
      <c r="D303">
        <v>7.207341</v>
      </c>
    </row>
    <row r="304" spans="2:4">
      <c r="B304" s="31">
        <v>44155</v>
      </c>
      <c r="C304">
        <v>167.959778</v>
      </c>
      <c r="D304">
        <v>10.98848</v>
      </c>
    </row>
    <row r="305" spans="2:4">
      <c r="B305" s="31">
        <v>44158</v>
      </c>
      <c r="C305">
        <v>169.549942</v>
      </c>
      <c r="D305">
        <v>7.800401</v>
      </c>
    </row>
    <row r="306" spans="2:4">
      <c r="B306" s="31">
        <v>44159</v>
      </c>
      <c r="C306">
        <v>170.941315</v>
      </c>
      <c r="D306">
        <v>3.049951</v>
      </c>
    </row>
    <row r="307" spans="2:4">
      <c r="B307" s="31">
        <v>44160</v>
      </c>
      <c r="C307">
        <v>170.345001</v>
      </c>
      <c r="D307">
        <v>2.467428</v>
      </c>
    </row>
    <row r="308" spans="2:4">
      <c r="B308" s="31">
        <v>44161</v>
      </c>
      <c r="C308">
        <v>172.680542</v>
      </c>
      <c r="D308">
        <v>2.891967</v>
      </c>
    </row>
    <row r="309" spans="2:4">
      <c r="B309" s="31">
        <v>44162</v>
      </c>
      <c r="C309">
        <v>179.140533</v>
      </c>
      <c r="D309">
        <v>2.574062</v>
      </c>
    </row>
    <row r="310" spans="2:4">
      <c r="B310" s="31">
        <v>44166</v>
      </c>
      <c r="C310">
        <v>178.593918</v>
      </c>
      <c r="D310">
        <v>1.363494</v>
      </c>
    </row>
    <row r="311" spans="2:4">
      <c r="B311" s="31">
        <v>44167</v>
      </c>
      <c r="C311">
        <v>182.420227</v>
      </c>
      <c r="D311">
        <v>7.61205</v>
      </c>
    </row>
    <row r="312" spans="2:4">
      <c r="B312" s="31">
        <v>44168</v>
      </c>
      <c r="C312">
        <v>183.662537</v>
      </c>
      <c r="D312">
        <v>2.38164</v>
      </c>
    </row>
    <row r="313" spans="2:4">
      <c r="B313" s="31">
        <v>44169</v>
      </c>
      <c r="C313">
        <v>183.016525</v>
      </c>
      <c r="D313">
        <v>5.202699</v>
      </c>
    </row>
    <row r="314" spans="2:4">
      <c r="B314" s="31">
        <v>44172</v>
      </c>
      <c r="C314">
        <v>182.420227</v>
      </c>
      <c r="D314">
        <v>2.377418</v>
      </c>
    </row>
    <row r="315" spans="2:4">
      <c r="B315" s="31">
        <v>44173</v>
      </c>
      <c r="C315">
        <v>180.631302</v>
      </c>
      <c r="D315">
        <v>3.479711</v>
      </c>
    </row>
    <row r="316" spans="2:4">
      <c r="B316" s="31">
        <v>44174</v>
      </c>
      <c r="C316">
        <v>181.575455</v>
      </c>
      <c r="D316">
        <v>3.447221</v>
      </c>
    </row>
    <row r="317" spans="2:4">
      <c r="B317" s="31">
        <v>44175</v>
      </c>
      <c r="C317">
        <v>176.506851</v>
      </c>
      <c r="D317">
        <v>2.359362</v>
      </c>
    </row>
    <row r="318" spans="2:4">
      <c r="B318" s="31">
        <v>44176</v>
      </c>
      <c r="C318">
        <v>177.699463</v>
      </c>
      <c r="D318">
        <v>2.954649</v>
      </c>
    </row>
    <row r="319" spans="2:4">
      <c r="B319" s="31">
        <v>44179</v>
      </c>
      <c r="C319">
        <v>176.506851</v>
      </c>
      <c r="D319">
        <v>3.178214</v>
      </c>
    </row>
    <row r="320" spans="2:4">
      <c r="B320" s="31">
        <v>44180</v>
      </c>
      <c r="C320">
        <v>177.699463</v>
      </c>
      <c r="D320">
        <v>3.009313</v>
      </c>
    </row>
    <row r="321" spans="2:4">
      <c r="B321" s="31">
        <v>44181</v>
      </c>
      <c r="C321">
        <v>181.376694</v>
      </c>
      <c r="D321">
        <v>3.755794</v>
      </c>
    </row>
    <row r="322" spans="2:4">
      <c r="B322" s="31">
        <v>44182</v>
      </c>
      <c r="C322">
        <v>180.531921</v>
      </c>
      <c r="D322">
        <v>1.890994</v>
      </c>
    </row>
    <row r="323" spans="2:4">
      <c r="B323" s="31">
        <v>44183</v>
      </c>
      <c r="C323">
        <v>179.388992</v>
      </c>
      <c r="D323">
        <v>3.455087</v>
      </c>
    </row>
    <row r="324" spans="2:4">
      <c r="B324" s="31">
        <v>44186</v>
      </c>
      <c r="C324">
        <v>163.53717</v>
      </c>
      <c r="D324">
        <v>1.878837</v>
      </c>
    </row>
    <row r="325" spans="2:4">
      <c r="B325" s="31">
        <v>44187</v>
      </c>
      <c r="C325">
        <v>164.034103</v>
      </c>
      <c r="D325">
        <v>1.595408</v>
      </c>
    </row>
    <row r="326" spans="2:4">
      <c r="B326" s="31">
        <v>44188</v>
      </c>
      <c r="C326">
        <v>168.158554</v>
      </c>
      <c r="D326">
        <v>3.74238</v>
      </c>
    </row>
    <row r="327" spans="2:4">
      <c r="B327" s="31">
        <v>44189</v>
      </c>
      <c r="C327">
        <v>174.817307</v>
      </c>
      <c r="D327">
        <v>8.247143</v>
      </c>
    </row>
    <row r="328" spans="2:4">
      <c r="B328" s="31">
        <v>44193</v>
      </c>
      <c r="C328">
        <v>185.153305</v>
      </c>
      <c r="D328">
        <v>6.186133</v>
      </c>
    </row>
    <row r="329" spans="2:4">
      <c r="B329" s="31">
        <v>44194</v>
      </c>
      <c r="C329">
        <v>182.271149</v>
      </c>
      <c r="D329">
        <v>5.228776</v>
      </c>
    </row>
    <row r="330" spans="2:4">
      <c r="B330" s="31">
        <v>44195</v>
      </c>
      <c r="C330">
        <v>182.867462</v>
      </c>
      <c r="D330">
        <v>4.106762</v>
      </c>
    </row>
    <row r="331" spans="2:4">
      <c r="B331" s="31">
        <v>44196</v>
      </c>
      <c r="C331">
        <v>182.569305</v>
      </c>
      <c r="D331">
        <v>3.312073</v>
      </c>
    </row>
    <row r="332" spans="2:4">
      <c r="B332" s="31">
        <v>44197</v>
      </c>
      <c r="C332">
        <v>185.302368</v>
      </c>
      <c r="D332">
        <v>1.478809</v>
      </c>
    </row>
    <row r="333" spans="2:4">
      <c r="B333" s="31">
        <v>44200</v>
      </c>
      <c r="C333">
        <v>190.023132</v>
      </c>
      <c r="D333">
        <v>2.122018</v>
      </c>
    </row>
    <row r="334" spans="2:4">
      <c r="B334" s="31">
        <v>44201</v>
      </c>
      <c r="C334">
        <v>192.060516</v>
      </c>
      <c r="D334">
        <v>1.15875</v>
      </c>
    </row>
    <row r="335" spans="2:4">
      <c r="B335" s="31">
        <v>44202</v>
      </c>
      <c r="C335">
        <v>194.147598</v>
      </c>
      <c r="D335">
        <v>2.832471</v>
      </c>
    </row>
    <row r="336" spans="2:4">
      <c r="B336" s="31">
        <v>44203</v>
      </c>
      <c r="C336">
        <v>195.489288</v>
      </c>
      <c r="D336">
        <v>3.650476</v>
      </c>
    </row>
    <row r="337" spans="2:4">
      <c r="B337" s="31">
        <v>44204</v>
      </c>
      <c r="C337">
        <v>196.880676</v>
      </c>
      <c r="D337">
        <v>5.666225</v>
      </c>
    </row>
    <row r="338" spans="2:4">
      <c r="B338" s="31">
        <v>44207</v>
      </c>
      <c r="C338">
        <v>218.745255</v>
      </c>
      <c r="D338">
        <v>4.978434</v>
      </c>
    </row>
    <row r="339" spans="2:4">
      <c r="B339" s="31">
        <v>44208</v>
      </c>
      <c r="C339">
        <v>236.336319</v>
      </c>
      <c r="D339">
        <v>3.221977</v>
      </c>
    </row>
    <row r="340" spans="2:4">
      <c r="B340" s="31">
        <v>44209</v>
      </c>
      <c r="C340">
        <v>241.007385</v>
      </c>
      <c r="D340">
        <v>7.959649</v>
      </c>
    </row>
    <row r="341" spans="2:4">
      <c r="B341" s="31">
        <v>44210</v>
      </c>
      <c r="C341">
        <v>243.641068</v>
      </c>
      <c r="D341">
        <v>20.54134</v>
      </c>
    </row>
    <row r="342" spans="2:4">
      <c r="B342" s="31">
        <v>44211</v>
      </c>
      <c r="C342">
        <v>258.797211</v>
      </c>
      <c r="D342">
        <v>11.66047</v>
      </c>
    </row>
    <row r="343" spans="2:4">
      <c r="B343" s="31">
        <v>44214</v>
      </c>
      <c r="C343">
        <v>244.137985</v>
      </c>
      <c r="D343">
        <v>4.130572</v>
      </c>
    </row>
    <row r="344" spans="2:4">
      <c r="B344" s="31">
        <v>44215</v>
      </c>
      <c r="C344">
        <v>257.256744</v>
      </c>
      <c r="D344">
        <v>17.37042</v>
      </c>
    </row>
    <row r="345" spans="2:4">
      <c r="B345" s="31">
        <v>44216</v>
      </c>
      <c r="C345">
        <v>273.207947</v>
      </c>
      <c r="D345">
        <v>11.55037</v>
      </c>
    </row>
    <row r="346" spans="2:4">
      <c r="B346" s="31">
        <v>44217</v>
      </c>
      <c r="C346">
        <v>288.662262</v>
      </c>
      <c r="D346">
        <v>6.38619</v>
      </c>
    </row>
    <row r="347" spans="2:4">
      <c r="B347" s="31">
        <v>44218</v>
      </c>
      <c r="C347">
        <v>287.618713</v>
      </c>
      <c r="D347">
        <v>13.75298</v>
      </c>
    </row>
    <row r="348" spans="2:4">
      <c r="B348" s="31">
        <v>44221</v>
      </c>
      <c r="C348">
        <v>277.332397</v>
      </c>
      <c r="D348">
        <v>17.63518</v>
      </c>
    </row>
    <row r="349" spans="2:4">
      <c r="B349" s="31">
        <v>44223</v>
      </c>
      <c r="C349">
        <v>265.75412</v>
      </c>
      <c r="D349">
        <v>14.86745</v>
      </c>
    </row>
    <row r="350" spans="2:4">
      <c r="B350" s="31">
        <v>44224</v>
      </c>
      <c r="C350">
        <v>265.20752</v>
      </c>
      <c r="D350">
        <v>12.22568</v>
      </c>
    </row>
    <row r="351" spans="2:4">
      <c r="B351" s="31">
        <v>44225</v>
      </c>
      <c r="C351">
        <v>260.983673</v>
      </c>
      <c r="D351">
        <v>6.06064</v>
      </c>
    </row>
    <row r="352" spans="2:4">
      <c r="B352" s="31">
        <v>44228</v>
      </c>
      <c r="C352">
        <v>278.028107</v>
      </c>
      <c r="D352">
        <v>7.406729</v>
      </c>
    </row>
    <row r="353" spans="2:4">
      <c r="B353" s="31">
        <v>44229</v>
      </c>
      <c r="C353">
        <v>320.316193</v>
      </c>
      <c r="D353">
        <v>10.07704</v>
      </c>
    </row>
    <row r="354" spans="2:4">
      <c r="B354" s="31">
        <v>44230</v>
      </c>
      <c r="C354">
        <v>328.912964</v>
      </c>
      <c r="D354">
        <v>9.091062</v>
      </c>
    </row>
    <row r="355" spans="2:4">
      <c r="B355" s="31">
        <v>44231</v>
      </c>
      <c r="C355">
        <v>324.092804</v>
      </c>
      <c r="D355">
        <v>22.85476</v>
      </c>
    </row>
    <row r="356" spans="2:4">
      <c r="B356" s="31">
        <v>44232</v>
      </c>
      <c r="C356">
        <v>313.955597</v>
      </c>
      <c r="D356">
        <v>16.25</v>
      </c>
    </row>
    <row r="357" spans="2:4">
      <c r="B357" s="31">
        <v>44235</v>
      </c>
      <c r="C357">
        <v>333.782806</v>
      </c>
      <c r="D357">
        <v>6.925075</v>
      </c>
    </row>
    <row r="358" spans="2:4">
      <c r="B358" s="31">
        <v>44236</v>
      </c>
      <c r="C358">
        <v>323.098969</v>
      </c>
      <c r="D358">
        <v>5.787491</v>
      </c>
    </row>
    <row r="359" spans="2:4">
      <c r="B359" s="31">
        <v>44237</v>
      </c>
      <c r="C359">
        <v>326.925293</v>
      </c>
      <c r="D359">
        <v>5.875468</v>
      </c>
    </row>
    <row r="360" spans="2:4">
      <c r="B360" s="31">
        <v>44238</v>
      </c>
      <c r="C360">
        <v>322.900177</v>
      </c>
      <c r="D360">
        <v>5.40635</v>
      </c>
    </row>
    <row r="361" spans="2:4">
      <c r="B361" s="31">
        <v>44239</v>
      </c>
      <c r="C361">
        <v>323.248047</v>
      </c>
      <c r="D361">
        <v>7.31356</v>
      </c>
    </row>
    <row r="362" spans="2:4">
      <c r="B362" s="31">
        <v>44242</v>
      </c>
      <c r="C362">
        <v>331.248474</v>
      </c>
      <c r="D362">
        <v>4.273371</v>
      </c>
    </row>
    <row r="363" spans="2:4">
      <c r="B363" s="31">
        <v>44243</v>
      </c>
      <c r="C363">
        <v>327.024628</v>
      </c>
      <c r="D363">
        <v>3.578496</v>
      </c>
    </row>
    <row r="364" spans="2:4">
      <c r="B364" s="31">
        <v>44244</v>
      </c>
      <c r="C364">
        <v>328.068207</v>
      </c>
      <c r="D364">
        <v>3.847809</v>
      </c>
    </row>
    <row r="365" spans="2:4">
      <c r="B365" s="31">
        <v>44245</v>
      </c>
      <c r="C365">
        <v>321.310028</v>
      </c>
      <c r="D365">
        <v>3.878347</v>
      </c>
    </row>
    <row r="366" spans="2:4">
      <c r="B366" s="31">
        <v>44246</v>
      </c>
      <c r="C366">
        <v>310.07959</v>
      </c>
      <c r="D366">
        <v>2.708521</v>
      </c>
    </row>
    <row r="367" spans="2:4">
      <c r="B367" s="31">
        <v>44249</v>
      </c>
      <c r="C367">
        <v>302.277924</v>
      </c>
      <c r="D367">
        <v>2.511859</v>
      </c>
    </row>
    <row r="368" spans="2:4">
      <c r="B368" s="31">
        <v>44250</v>
      </c>
      <c r="C368">
        <v>322.105133</v>
      </c>
      <c r="D368">
        <v>4.202696</v>
      </c>
    </row>
    <row r="369" spans="2:4">
      <c r="B369" s="31">
        <v>44251</v>
      </c>
      <c r="C369">
        <v>320.26651</v>
      </c>
      <c r="D369">
        <v>5.997129</v>
      </c>
    </row>
    <row r="370" spans="2:4">
      <c r="B370" s="31">
        <v>44252</v>
      </c>
      <c r="C370">
        <v>331.049744</v>
      </c>
      <c r="D370">
        <v>6.654359</v>
      </c>
    </row>
    <row r="371" spans="2:4">
      <c r="B371" s="31">
        <v>44253</v>
      </c>
      <c r="C371">
        <v>321.011902</v>
      </c>
      <c r="D371">
        <v>15.10574</v>
      </c>
    </row>
    <row r="372" spans="2:4">
      <c r="B372" s="31">
        <v>44256</v>
      </c>
      <c r="C372">
        <v>326.080505</v>
      </c>
      <c r="D372">
        <v>7.349275</v>
      </c>
    </row>
    <row r="373" spans="2:4">
      <c r="B373" s="31">
        <v>44257</v>
      </c>
      <c r="C373">
        <v>343.572174</v>
      </c>
      <c r="D373">
        <v>4.893904</v>
      </c>
    </row>
    <row r="374" spans="2:4">
      <c r="B374" s="31">
        <v>44258</v>
      </c>
      <c r="C374">
        <v>346.35495</v>
      </c>
      <c r="D374">
        <v>5.221906</v>
      </c>
    </row>
    <row r="375" spans="2:4">
      <c r="B375" s="31">
        <v>44259</v>
      </c>
      <c r="C375">
        <v>337.112183</v>
      </c>
      <c r="D375">
        <v>6.450114</v>
      </c>
    </row>
    <row r="376" spans="2:4">
      <c r="B376" s="31">
        <v>44260</v>
      </c>
      <c r="C376">
        <v>323.098969</v>
      </c>
      <c r="D376">
        <v>4.442426</v>
      </c>
    </row>
    <row r="377" spans="2:4">
      <c r="B377" s="31">
        <v>44263</v>
      </c>
      <c r="C377">
        <v>319.272675</v>
      </c>
      <c r="D377">
        <v>5.215719</v>
      </c>
    </row>
    <row r="378" spans="2:4">
      <c r="B378" s="31">
        <v>44264</v>
      </c>
      <c r="C378">
        <v>313.259918</v>
      </c>
      <c r="D378">
        <v>7.493136</v>
      </c>
    </row>
    <row r="379" spans="2:4">
      <c r="B379" s="31">
        <v>44265</v>
      </c>
      <c r="C379">
        <v>319.37204</v>
      </c>
      <c r="D379">
        <v>4.669627</v>
      </c>
    </row>
    <row r="380" spans="2:4">
      <c r="B380" s="31">
        <v>44267</v>
      </c>
      <c r="C380">
        <v>315.496063</v>
      </c>
      <c r="D380">
        <v>6.082763</v>
      </c>
    </row>
    <row r="381" spans="2:4">
      <c r="B381" s="31">
        <v>44270</v>
      </c>
      <c r="C381">
        <v>316.489899</v>
      </c>
      <c r="D381">
        <v>3.898952</v>
      </c>
    </row>
    <row r="382" spans="2:4">
      <c r="B382" s="31">
        <v>44271</v>
      </c>
      <c r="C382">
        <v>317.781891</v>
      </c>
      <c r="D382">
        <v>2.103674</v>
      </c>
    </row>
    <row r="383" spans="2:4">
      <c r="B383" s="31">
        <v>44272</v>
      </c>
      <c r="C383">
        <v>303.967468</v>
      </c>
      <c r="D383">
        <v>2.305974</v>
      </c>
    </row>
    <row r="384" spans="2:4">
      <c r="B384" s="31">
        <v>44273</v>
      </c>
      <c r="C384">
        <v>305.010986</v>
      </c>
      <c r="D384">
        <v>1.860583</v>
      </c>
    </row>
    <row r="385" spans="2:4">
      <c r="B385" s="31">
        <v>44274</v>
      </c>
      <c r="C385">
        <v>307.04837</v>
      </c>
      <c r="D385">
        <v>2.202123</v>
      </c>
    </row>
    <row r="386" spans="2:4">
      <c r="B386" s="31">
        <v>44277</v>
      </c>
      <c r="C386">
        <v>301.184662</v>
      </c>
      <c r="D386">
        <v>5.997189</v>
      </c>
    </row>
    <row r="387" spans="2:4">
      <c r="B387" s="31">
        <v>44278</v>
      </c>
      <c r="C387">
        <v>305.408508</v>
      </c>
      <c r="D387">
        <v>5.202269</v>
      </c>
    </row>
    <row r="388" spans="2:4">
      <c r="B388" s="31">
        <v>44279</v>
      </c>
      <c r="C388">
        <v>292.637634</v>
      </c>
      <c r="D388">
        <v>2.657465</v>
      </c>
    </row>
    <row r="389" spans="2:4">
      <c r="B389" s="31">
        <v>44280</v>
      </c>
      <c r="C389">
        <v>283.742706</v>
      </c>
      <c r="D389">
        <v>3.01051</v>
      </c>
    </row>
    <row r="390" spans="2:4">
      <c r="B390" s="31">
        <v>44281</v>
      </c>
      <c r="C390">
        <v>294.476227</v>
      </c>
      <c r="D390">
        <v>3.362176</v>
      </c>
    </row>
    <row r="391" spans="2:4">
      <c r="B391" s="31">
        <v>44285</v>
      </c>
      <c r="C391">
        <v>295.122253</v>
      </c>
      <c r="D391">
        <v>4.38675</v>
      </c>
    </row>
    <row r="392" spans="2:4">
      <c r="B392" s="31">
        <v>44286</v>
      </c>
      <c r="C392">
        <v>299.992065</v>
      </c>
      <c r="D392">
        <v>3.688101</v>
      </c>
    </row>
    <row r="393" spans="2:4">
      <c r="B393" s="31">
        <v>44287</v>
      </c>
      <c r="C393">
        <v>305.706696</v>
      </c>
      <c r="D393">
        <v>2.471291</v>
      </c>
    </row>
    <row r="394" spans="2:4">
      <c r="B394" s="31">
        <v>44291</v>
      </c>
      <c r="C394">
        <v>303.172363</v>
      </c>
      <c r="D394">
        <v>3.236502</v>
      </c>
    </row>
    <row r="395" spans="2:4">
      <c r="B395" s="31">
        <v>44292</v>
      </c>
      <c r="C395">
        <v>305.756378</v>
      </c>
      <c r="D395">
        <v>3.723767</v>
      </c>
    </row>
    <row r="396" spans="2:4">
      <c r="B396" s="31">
        <v>44293</v>
      </c>
      <c r="C396">
        <v>305.905426</v>
      </c>
      <c r="D396">
        <v>4.112463</v>
      </c>
    </row>
    <row r="397" spans="2:4">
      <c r="B397" s="31">
        <v>44294</v>
      </c>
      <c r="C397">
        <v>311.918213</v>
      </c>
      <c r="D397">
        <v>5.334339</v>
      </c>
    </row>
    <row r="398" spans="2:4">
      <c r="B398" s="31">
        <v>44295</v>
      </c>
      <c r="C398">
        <v>316.191742</v>
      </c>
      <c r="D398">
        <v>2.602498</v>
      </c>
    </row>
    <row r="399" spans="2:4">
      <c r="B399" s="31">
        <v>44298</v>
      </c>
      <c r="C399">
        <v>284.835938</v>
      </c>
      <c r="D399">
        <v>6.162512</v>
      </c>
    </row>
    <row r="400" spans="2:4">
      <c r="B400" s="31">
        <v>44299</v>
      </c>
      <c r="C400">
        <v>300.836853</v>
      </c>
      <c r="D400">
        <v>3.582021</v>
      </c>
    </row>
    <row r="401" spans="2:4">
      <c r="B401" s="31">
        <v>44301</v>
      </c>
      <c r="C401">
        <v>301.631927</v>
      </c>
      <c r="D401">
        <v>5.773388</v>
      </c>
    </row>
    <row r="402" spans="2:4">
      <c r="B402" s="31">
        <v>44302</v>
      </c>
      <c r="C402">
        <v>307.992523</v>
      </c>
      <c r="D402">
        <v>7.813158</v>
      </c>
    </row>
    <row r="403" spans="2:4">
      <c r="B403" s="31">
        <v>44305</v>
      </c>
      <c r="C403">
        <v>299.097626</v>
      </c>
      <c r="D403">
        <v>3.675061</v>
      </c>
    </row>
    <row r="404" spans="2:4">
      <c r="B404" s="31">
        <v>44306</v>
      </c>
      <c r="C404">
        <v>296.116089</v>
      </c>
      <c r="D404">
        <v>3.540808</v>
      </c>
    </row>
    <row r="405" spans="2:4">
      <c r="B405" s="31">
        <v>44308</v>
      </c>
      <c r="C405">
        <v>292.737</v>
      </c>
      <c r="D405">
        <v>3.297146</v>
      </c>
    </row>
    <row r="406" spans="2:4">
      <c r="B406" s="31">
        <v>44309</v>
      </c>
      <c r="C406">
        <v>292.190399</v>
      </c>
      <c r="D406">
        <v>2.572432</v>
      </c>
    </row>
    <row r="407" spans="2:4">
      <c r="B407" s="31">
        <v>44312</v>
      </c>
      <c r="C407">
        <v>293.581757</v>
      </c>
      <c r="D407">
        <v>3.011818</v>
      </c>
    </row>
    <row r="408" spans="2:4">
      <c r="B408" s="31">
        <v>44313</v>
      </c>
      <c r="C408">
        <v>299.594543</v>
      </c>
      <c r="D408">
        <v>2.596469</v>
      </c>
    </row>
    <row r="409" spans="2:4">
      <c r="B409" s="31">
        <v>44314</v>
      </c>
      <c r="C409">
        <v>304.017151</v>
      </c>
      <c r="D409">
        <v>1.384321</v>
      </c>
    </row>
    <row r="410" spans="2:4">
      <c r="B410" s="31">
        <v>44315</v>
      </c>
      <c r="C410">
        <v>299.992065</v>
      </c>
      <c r="D410">
        <v>1.230925</v>
      </c>
    </row>
    <row r="411" spans="2:4">
      <c r="B411" s="31">
        <v>44316</v>
      </c>
      <c r="C411">
        <v>292.140717</v>
      </c>
      <c r="D411">
        <v>1.987473</v>
      </c>
    </row>
    <row r="412" spans="2:4">
      <c r="B412" s="31">
        <v>44319</v>
      </c>
      <c r="C412">
        <v>291.196533</v>
      </c>
      <c r="D412">
        <v>1.683634</v>
      </c>
    </row>
    <row r="413" spans="2:4">
      <c r="B413" s="31">
        <v>44320</v>
      </c>
      <c r="C413">
        <v>287.569031</v>
      </c>
      <c r="D413">
        <v>1.677637</v>
      </c>
    </row>
    <row r="414" spans="2:4">
      <c r="B414" s="31">
        <v>44321</v>
      </c>
      <c r="C414">
        <v>289.70578</v>
      </c>
      <c r="D414">
        <v>2.809702</v>
      </c>
    </row>
    <row r="415" spans="2:4">
      <c r="B415" s="31">
        <v>44322</v>
      </c>
      <c r="C415">
        <v>299.296387</v>
      </c>
      <c r="D415">
        <v>2.831512</v>
      </c>
    </row>
    <row r="416" spans="2:4">
      <c r="B416" s="31">
        <v>44323</v>
      </c>
      <c r="C416">
        <v>300.936218</v>
      </c>
      <c r="D416">
        <v>1.498517</v>
      </c>
    </row>
    <row r="417" spans="2:4">
      <c r="B417" s="31">
        <v>44326</v>
      </c>
      <c r="C417">
        <v>312.862366</v>
      </c>
      <c r="D417">
        <v>2.064712</v>
      </c>
    </row>
    <row r="418" spans="2:4">
      <c r="B418" s="31">
        <v>44327</v>
      </c>
      <c r="C418">
        <v>313.707123</v>
      </c>
      <c r="D418">
        <v>1.639643</v>
      </c>
    </row>
    <row r="419" spans="2:4">
      <c r="B419" s="31">
        <v>44328</v>
      </c>
      <c r="C419">
        <v>323.84436</v>
      </c>
      <c r="D419">
        <v>4.830939</v>
      </c>
    </row>
    <row r="420" spans="2:4">
      <c r="B420" s="31">
        <v>44330</v>
      </c>
      <c r="C420">
        <v>310.42746</v>
      </c>
      <c r="D420">
        <v>2.64917</v>
      </c>
    </row>
    <row r="421" spans="2:4">
      <c r="B421" s="31">
        <v>44333</v>
      </c>
      <c r="C421">
        <v>319.123596</v>
      </c>
      <c r="D421">
        <v>8.847706</v>
      </c>
    </row>
    <row r="422" spans="2:4">
      <c r="B422" s="31">
        <v>44334</v>
      </c>
      <c r="C422">
        <v>330.304352</v>
      </c>
      <c r="D422">
        <v>3.9401</v>
      </c>
    </row>
    <row r="423" spans="2:4">
      <c r="B423" s="31">
        <v>44335</v>
      </c>
      <c r="C423">
        <v>312.564209</v>
      </c>
      <c r="D423">
        <v>3.453593</v>
      </c>
    </row>
    <row r="424" spans="2:4">
      <c r="B424" s="31">
        <v>44336</v>
      </c>
      <c r="C424">
        <v>305.855743</v>
      </c>
      <c r="D424">
        <v>4.58749</v>
      </c>
    </row>
    <row r="425" spans="2:4">
      <c r="B425" s="31">
        <v>44337</v>
      </c>
      <c r="C425">
        <v>311.172821</v>
      </c>
      <c r="D425">
        <v>5.237832</v>
      </c>
    </row>
    <row r="426" spans="2:4">
      <c r="B426" s="31">
        <v>44340</v>
      </c>
      <c r="C426">
        <v>309.880829</v>
      </c>
      <c r="D426">
        <v>3.94306</v>
      </c>
    </row>
    <row r="427" spans="2:4">
      <c r="B427" s="31">
        <v>44341</v>
      </c>
      <c r="C427">
        <v>313.359283</v>
      </c>
      <c r="D427">
        <v>2.897263</v>
      </c>
    </row>
    <row r="428" spans="2:4">
      <c r="B428" s="31">
        <v>44342</v>
      </c>
      <c r="C428">
        <v>313.558044</v>
      </c>
      <c r="D428">
        <v>1.447771</v>
      </c>
    </row>
    <row r="429" spans="2:4">
      <c r="B429" s="31">
        <v>44343</v>
      </c>
      <c r="C429">
        <v>316.638977</v>
      </c>
      <c r="D429">
        <v>1.704904</v>
      </c>
    </row>
    <row r="430" spans="2:4">
      <c r="B430" s="31">
        <v>44344</v>
      </c>
      <c r="C430">
        <v>316.986847</v>
      </c>
      <c r="D430">
        <v>2.232152</v>
      </c>
    </row>
    <row r="431" spans="2:4">
      <c r="B431" s="31">
        <v>44347</v>
      </c>
      <c r="C431">
        <v>316.738373</v>
      </c>
      <c r="D431">
        <v>2.040885</v>
      </c>
    </row>
    <row r="432" spans="2:4">
      <c r="B432" s="31">
        <v>44348</v>
      </c>
      <c r="C432">
        <v>316.142059</v>
      </c>
      <c r="D432">
        <v>1.491332</v>
      </c>
    </row>
    <row r="433" spans="2:4">
      <c r="B433" s="31">
        <v>44349</v>
      </c>
      <c r="C433">
        <v>321.011902</v>
      </c>
      <c r="D433">
        <v>2.185714</v>
      </c>
    </row>
    <row r="434" spans="2:4">
      <c r="B434" s="31">
        <v>44350</v>
      </c>
      <c r="C434">
        <v>323.446838</v>
      </c>
      <c r="D434">
        <v>1.47919</v>
      </c>
    </row>
    <row r="435" spans="2:4">
      <c r="B435" s="31">
        <v>44351</v>
      </c>
      <c r="C435">
        <v>332.888336</v>
      </c>
      <c r="D435">
        <v>2.196974</v>
      </c>
    </row>
    <row r="436" spans="2:4">
      <c r="B436" s="31">
        <v>44354</v>
      </c>
      <c r="C436">
        <v>343.373413</v>
      </c>
      <c r="D436">
        <v>2.157151</v>
      </c>
    </row>
    <row r="437" spans="2:4">
      <c r="B437" s="31">
        <v>44355</v>
      </c>
      <c r="C437">
        <v>350.678162</v>
      </c>
      <c r="D437">
        <v>1.897098</v>
      </c>
    </row>
    <row r="438" spans="2:4">
      <c r="B438" s="31">
        <v>44356</v>
      </c>
      <c r="C438">
        <v>341.137238</v>
      </c>
      <c r="D438">
        <v>5.575585</v>
      </c>
    </row>
    <row r="439" spans="2:4">
      <c r="B439" s="31">
        <v>44357</v>
      </c>
      <c r="C439">
        <v>342.478943</v>
      </c>
      <c r="D439">
        <v>3.488224</v>
      </c>
    </row>
    <row r="440" spans="2:4">
      <c r="B440" s="31">
        <v>44358</v>
      </c>
      <c r="C440">
        <v>348.591095</v>
      </c>
      <c r="D440">
        <v>4.480912</v>
      </c>
    </row>
    <row r="441" spans="2:4">
      <c r="B441" s="31">
        <v>44361</v>
      </c>
      <c r="C441">
        <v>353.808777</v>
      </c>
      <c r="D441">
        <v>1.154435</v>
      </c>
    </row>
    <row r="442" spans="2:4">
      <c r="B442" s="31">
        <v>44362</v>
      </c>
      <c r="C442">
        <v>350.479401</v>
      </c>
      <c r="D442">
        <v>1.605772</v>
      </c>
    </row>
    <row r="443" spans="2:4">
      <c r="B443" s="31">
        <v>44363</v>
      </c>
      <c r="C443">
        <v>347.149994</v>
      </c>
      <c r="D443">
        <v>3.012354</v>
      </c>
    </row>
    <row r="444" spans="2:4">
      <c r="B444" s="31">
        <v>44364</v>
      </c>
      <c r="C444">
        <v>343.472778</v>
      </c>
      <c r="D444">
        <v>2.697386</v>
      </c>
    </row>
    <row r="445" spans="2:4">
      <c r="B445" s="31">
        <v>44365</v>
      </c>
      <c r="C445">
        <v>335.472321</v>
      </c>
      <c r="D445">
        <v>1.196626</v>
      </c>
    </row>
    <row r="446" spans="2:4">
      <c r="B446" s="31">
        <v>44368</v>
      </c>
      <c r="C446">
        <v>332.292023</v>
      </c>
      <c r="D446">
        <v>1.243844</v>
      </c>
    </row>
    <row r="447" spans="2:4">
      <c r="B447" s="31">
        <v>44369</v>
      </c>
      <c r="C447">
        <v>335.869873</v>
      </c>
      <c r="D447">
        <v>2.257795</v>
      </c>
    </row>
    <row r="448" spans="2:4">
      <c r="B448" s="31">
        <v>44370</v>
      </c>
      <c r="C448">
        <v>333.186493</v>
      </c>
      <c r="D448">
        <v>2.295826</v>
      </c>
    </row>
    <row r="449" spans="2:4">
      <c r="B449" s="31">
        <v>44371</v>
      </c>
      <c r="C449">
        <v>332.490784</v>
      </c>
      <c r="D449">
        <v>1.996277</v>
      </c>
    </row>
    <row r="450" spans="2:4">
      <c r="B450" s="31">
        <v>44372</v>
      </c>
      <c r="C450">
        <v>337.460022</v>
      </c>
      <c r="D450">
        <v>1.747606</v>
      </c>
    </row>
    <row r="451" spans="2:4">
      <c r="B451" s="31">
        <v>44375</v>
      </c>
      <c r="C451">
        <v>340.789398</v>
      </c>
      <c r="D451">
        <v>0.821763</v>
      </c>
    </row>
    <row r="452" spans="2:4">
      <c r="B452" s="31">
        <v>44376</v>
      </c>
      <c r="C452">
        <v>339.447693</v>
      </c>
      <c r="D452">
        <v>1.175807</v>
      </c>
    </row>
    <row r="453" spans="2:4">
      <c r="B453" s="31">
        <v>44377</v>
      </c>
      <c r="C453">
        <v>337.460022</v>
      </c>
      <c r="D453">
        <v>0.999967</v>
      </c>
    </row>
    <row r="454" spans="2:4">
      <c r="B454" s="31">
        <v>44378</v>
      </c>
      <c r="C454">
        <v>342.081421</v>
      </c>
      <c r="D454">
        <v>1.780699</v>
      </c>
    </row>
    <row r="455" spans="2:4">
      <c r="B455" s="31">
        <v>44379</v>
      </c>
      <c r="C455">
        <v>342.727417</v>
      </c>
      <c r="D455">
        <v>1.039566</v>
      </c>
    </row>
    <row r="456" spans="2:4">
      <c r="B456" s="31">
        <v>44382</v>
      </c>
      <c r="C456">
        <v>343.920013</v>
      </c>
      <c r="D456">
        <v>1.364768</v>
      </c>
    </row>
    <row r="457" spans="2:4">
      <c r="B457" s="31">
        <v>44383</v>
      </c>
      <c r="C457">
        <v>314.999146</v>
      </c>
      <c r="D457">
        <v>0.772457</v>
      </c>
    </row>
    <row r="458" spans="2:4">
      <c r="B458" s="31">
        <v>44384</v>
      </c>
      <c r="C458">
        <v>315.098511</v>
      </c>
      <c r="D458">
        <v>0.948393</v>
      </c>
    </row>
    <row r="459" spans="2:4">
      <c r="B459" s="31">
        <v>44385</v>
      </c>
      <c r="C459">
        <v>304.414673</v>
      </c>
      <c r="D459">
        <v>7.377141</v>
      </c>
    </row>
    <row r="460" spans="2:4">
      <c r="B460" s="31">
        <v>44386</v>
      </c>
      <c r="C460">
        <v>304.464386</v>
      </c>
      <c r="D460">
        <v>7.977411</v>
      </c>
    </row>
    <row r="461" spans="2:4">
      <c r="B461" s="31">
        <v>44389</v>
      </c>
      <c r="C461">
        <v>305.557617</v>
      </c>
      <c r="D461">
        <v>4.117874</v>
      </c>
    </row>
    <row r="462" spans="2:4">
      <c r="B462" s="31">
        <v>44390</v>
      </c>
      <c r="C462">
        <v>308.986359</v>
      </c>
      <c r="D462">
        <v>2.352249</v>
      </c>
    </row>
    <row r="463" spans="2:4">
      <c r="B463" s="31">
        <v>44391</v>
      </c>
      <c r="C463">
        <v>307.545319</v>
      </c>
      <c r="D463">
        <v>3.518291</v>
      </c>
    </row>
    <row r="464" spans="2:4">
      <c r="B464" s="31">
        <v>44392</v>
      </c>
      <c r="C464">
        <v>308.29068</v>
      </c>
      <c r="D464">
        <v>1.510539</v>
      </c>
    </row>
    <row r="465" spans="2:4">
      <c r="B465" s="31">
        <v>44393</v>
      </c>
      <c r="C465">
        <v>309.334229</v>
      </c>
      <c r="D465">
        <v>1.038386</v>
      </c>
    </row>
    <row r="466" spans="2:4">
      <c r="B466" s="31">
        <v>44396</v>
      </c>
      <c r="C466">
        <v>306.799927</v>
      </c>
      <c r="D466">
        <v>1.004468</v>
      </c>
    </row>
    <row r="467" spans="2:4">
      <c r="B467" s="31">
        <v>44397</v>
      </c>
      <c r="C467">
        <v>300.190826</v>
      </c>
      <c r="D467">
        <v>1.138753</v>
      </c>
    </row>
    <row r="468" spans="2:4">
      <c r="B468" s="31">
        <v>44399</v>
      </c>
      <c r="C468">
        <v>300.737457</v>
      </c>
      <c r="D468">
        <v>1.65692</v>
      </c>
    </row>
    <row r="469" spans="2:4">
      <c r="B469" s="31">
        <v>44400</v>
      </c>
      <c r="C469">
        <v>293.830231</v>
      </c>
      <c r="D469">
        <v>1.300956</v>
      </c>
    </row>
    <row r="470" spans="2:4">
      <c r="B470" s="31">
        <v>44403</v>
      </c>
      <c r="C470">
        <v>291.295929</v>
      </c>
      <c r="D470">
        <v>0.811211</v>
      </c>
    </row>
    <row r="471" spans="2:4">
      <c r="B471" s="31">
        <v>44404</v>
      </c>
      <c r="C471">
        <v>289.506989</v>
      </c>
      <c r="D471">
        <v>3.079947</v>
      </c>
    </row>
    <row r="472" spans="2:4">
      <c r="B472" s="31">
        <v>44405</v>
      </c>
      <c r="C472">
        <v>282.699188</v>
      </c>
      <c r="D472">
        <v>2.300558</v>
      </c>
    </row>
    <row r="473" spans="2:4">
      <c r="B473" s="31">
        <v>44406</v>
      </c>
      <c r="C473">
        <v>291.196533</v>
      </c>
      <c r="D473">
        <v>14.37041</v>
      </c>
    </row>
    <row r="474" spans="2:4">
      <c r="B474" s="31">
        <v>44407</v>
      </c>
      <c r="C474">
        <v>292.140717</v>
      </c>
      <c r="D474">
        <v>1.243902</v>
      </c>
    </row>
    <row r="475" spans="2:4">
      <c r="B475" s="31">
        <v>44410</v>
      </c>
      <c r="C475">
        <v>294.973145</v>
      </c>
      <c r="D475">
        <v>4.643444</v>
      </c>
    </row>
    <row r="476" spans="2:4">
      <c r="B476" s="31">
        <v>44411</v>
      </c>
      <c r="C476">
        <v>301.880371</v>
      </c>
      <c r="D476">
        <v>2.43056</v>
      </c>
    </row>
    <row r="477" spans="2:4">
      <c r="B477" s="31">
        <v>44412</v>
      </c>
      <c r="C477">
        <v>296.364563</v>
      </c>
      <c r="D477">
        <v>0.883983</v>
      </c>
    </row>
    <row r="478" spans="2:4">
      <c r="B478" s="31">
        <v>44413</v>
      </c>
      <c r="C478">
        <v>297.855316</v>
      </c>
      <c r="D478">
        <v>1.444918</v>
      </c>
    </row>
    <row r="479" spans="2:4">
      <c r="B479" s="31">
        <v>44414</v>
      </c>
      <c r="C479">
        <v>298.153473</v>
      </c>
      <c r="D479">
        <v>1.908258</v>
      </c>
    </row>
    <row r="480" spans="2:4">
      <c r="B480" s="31">
        <v>44417</v>
      </c>
      <c r="C480">
        <v>296.31485</v>
      </c>
      <c r="D480">
        <v>1.859471</v>
      </c>
    </row>
    <row r="481" spans="2:4">
      <c r="B481" s="31">
        <v>44418</v>
      </c>
      <c r="C481">
        <v>292.438843</v>
      </c>
      <c r="D481">
        <v>1.325071</v>
      </c>
    </row>
    <row r="482" spans="2:4">
      <c r="B482" s="31">
        <v>44419</v>
      </c>
      <c r="C482">
        <v>293.63147</v>
      </c>
      <c r="D482">
        <v>0.70403</v>
      </c>
    </row>
    <row r="483" spans="2:4">
      <c r="B483" s="31">
        <v>44420</v>
      </c>
      <c r="C483">
        <v>304.166199</v>
      </c>
      <c r="D483">
        <v>1.364777</v>
      </c>
    </row>
    <row r="484" spans="2:4">
      <c r="B484" s="31">
        <v>44421</v>
      </c>
      <c r="C484">
        <v>305.209778</v>
      </c>
      <c r="D484">
        <v>1.739475</v>
      </c>
    </row>
    <row r="485" spans="2:4">
      <c r="B485" s="31">
        <v>44424</v>
      </c>
      <c r="C485">
        <v>301.880371</v>
      </c>
      <c r="D485">
        <v>3.392726</v>
      </c>
    </row>
    <row r="486" spans="2:4">
      <c r="B486" s="31">
        <v>44425</v>
      </c>
      <c r="C486">
        <v>295.817932</v>
      </c>
      <c r="D486">
        <v>3.090963</v>
      </c>
    </row>
    <row r="487" spans="2:4">
      <c r="B487" s="31">
        <v>44426</v>
      </c>
      <c r="C487">
        <v>291.544403</v>
      </c>
      <c r="D487">
        <v>0.522253</v>
      </c>
    </row>
    <row r="488" spans="2:4">
      <c r="B488" s="31">
        <v>44428</v>
      </c>
      <c r="C488">
        <v>281.456879</v>
      </c>
      <c r="D488">
        <v>1.725463</v>
      </c>
    </row>
    <row r="489" spans="2:4">
      <c r="B489" s="31">
        <v>44431</v>
      </c>
      <c r="C489">
        <v>275.245361</v>
      </c>
      <c r="D489">
        <v>0.679137</v>
      </c>
    </row>
    <row r="490" spans="2:4">
      <c r="B490" s="31">
        <v>44432</v>
      </c>
      <c r="C490">
        <v>278.127502</v>
      </c>
      <c r="D490">
        <v>1.312346</v>
      </c>
    </row>
    <row r="491" spans="2:4">
      <c r="B491" s="31">
        <v>44433</v>
      </c>
      <c r="C491">
        <v>282.599792</v>
      </c>
      <c r="D491">
        <v>9.423948</v>
      </c>
    </row>
    <row r="492" spans="2:4">
      <c r="B492" s="31">
        <v>44434</v>
      </c>
      <c r="C492">
        <v>282.649475</v>
      </c>
      <c r="D492">
        <v>2.855844</v>
      </c>
    </row>
    <row r="493" spans="2:4">
      <c r="B493" s="31">
        <v>44435</v>
      </c>
      <c r="C493">
        <v>283.99118</v>
      </c>
      <c r="D493">
        <v>2.138539</v>
      </c>
    </row>
    <row r="494" spans="2:4">
      <c r="B494" s="31">
        <v>44438</v>
      </c>
      <c r="C494">
        <v>290.103302</v>
      </c>
      <c r="D494">
        <v>0.74477</v>
      </c>
    </row>
    <row r="495" spans="2:4">
      <c r="B495" s="31">
        <v>44439</v>
      </c>
      <c r="C495">
        <v>285.581329</v>
      </c>
      <c r="D495">
        <v>0.986385</v>
      </c>
    </row>
    <row r="496" spans="2:4">
      <c r="B496" s="31">
        <v>44440</v>
      </c>
      <c r="C496">
        <v>293.383026</v>
      </c>
      <c r="D496">
        <v>1.460028</v>
      </c>
    </row>
    <row r="497" spans="2:4">
      <c r="B497" s="31">
        <v>44441</v>
      </c>
      <c r="C497">
        <v>291.295929</v>
      </c>
      <c r="D497">
        <v>1.023774</v>
      </c>
    </row>
    <row r="498" spans="2:4">
      <c r="B498" s="31">
        <v>44442</v>
      </c>
      <c r="C498">
        <v>293.681152</v>
      </c>
      <c r="D498">
        <v>2.855448</v>
      </c>
    </row>
    <row r="499" spans="2:4">
      <c r="B499" s="31">
        <v>44445</v>
      </c>
      <c r="C499">
        <v>295.569458</v>
      </c>
      <c r="D499">
        <v>0.584219</v>
      </c>
    </row>
    <row r="500" spans="2:4">
      <c r="B500" s="31">
        <v>44446</v>
      </c>
      <c r="C500">
        <v>292.836395</v>
      </c>
      <c r="D500">
        <v>0.721619</v>
      </c>
    </row>
    <row r="501" spans="2:4">
      <c r="B501" s="31">
        <v>44447</v>
      </c>
      <c r="C501">
        <v>293.233917</v>
      </c>
      <c r="D501">
        <v>0.538781</v>
      </c>
    </row>
    <row r="502" spans="2:4">
      <c r="B502" s="31">
        <v>44448</v>
      </c>
      <c r="C502">
        <v>296.960846</v>
      </c>
      <c r="D502">
        <v>0.478138</v>
      </c>
    </row>
    <row r="503" spans="2:4">
      <c r="B503" s="31">
        <v>44452</v>
      </c>
      <c r="C503">
        <v>299.246704</v>
      </c>
      <c r="D503">
        <v>1.129259</v>
      </c>
    </row>
    <row r="504" spans="2:4">
      <c r="B504" s="31">
        <v>44453</v>
      </c>
      <c r="C504">
        <v>304.166199</v>
      </c>
      <c r="D504">
        <v>1.309761</v>
      </c>
    </row>
    <row r="505" spans="2:4">
      <c r="B505" s="31">
        <v>44454</v>
      </c>
      <c r="C505">
        <v>310.029907</v>
      </c>
      <c r="D505">
        <v>0.54388</v>
      </c>
    </row>
    <row r="506" spans="2:4">
      <c r="B506" s="31">
        <v>44455</v>
      </c>
      <c r="C506">
        <v>309.73175</v>
      </c>
      <c r="D506">
        <v>0.915452</v>
      </c>
    </row>
    <row r="507" spans="2:4">
      <c r="B507" s="31">
        <v>44456</v>
      </c>
      <c r="C507">
        <v>306.601135</v>
      </c>
      <c r="D507">
        <v>0.995025</v>
      </c>
    </row>
    <row r="508" spans="2:4">
      <c r="B508" s="31">
        <v>44459</v>
      </c>
      <c r="C508">
        <v>297.20929</v>
      </c>
      <c r="D508">
        <v>2.336803</v>
      </c>
    </row>
    <row r="509" spans="2:4">
      <c r="B509" s="31">
        <v>44460</v>
      </c>
      <c r="C509">
        <v>299.992065</v>
      </c>
      <c r="D509">
        <v>2.29773</v>
      </c>
    </row>
    <row r="510" spans="2:4">
      <c r="B510" s="31">
        <v>44461</v>
      </c>
      <c r="C510">
        <v>308.141602</v>
      </c>
      <c r="D510">
        <v>0.891677</v>
      </c>
    </row>
    <row r="511" spans="2:4">
      <c r="B511" s="31">
        <v>44462</v>
      </c>
      <c r="C511">
        <v>319.570801</v>
      </c>
      <c r="D511">
        <v>1.999867</v>
      </c>
    </row>
    <row r="512" spans="2:4">
      <c r="B512" s="31">
        <v>44463</v>
      </c>
      <c r="C512">
        <v>315.992981</v>
      </c>
      <c r="D512">
        <v>1.115096</v>
      </c>
    </row>
    <row r="513" spans="2:4">
      <c r="B513" s="31">
        <v>44466</v>
      </c>
      <c r="C513">
        <v>329.509247</v>
      </c>
      <c r="D513">
        <v>4.110399</v>
      </c>
    </row>
    <row r="514" spans="2:4">
      <c r="B514" s="31">
        <v>44467</v>
      </c>
      <c r="C514">
        <v>327.223419</v>
      </c>
      <c r="D514">
        <v>2.761697</v>
      </c>
    </row>
    <row r="515" spans="2:4">
      <c r="B515" s="31">
        <v>44468</v>
      </c>
      <c r="C515">
        <v>328.31665</v>
      </c>
      <c r="D515">
        <v>5.061814</v>
      </c>
    </row>
    <row r="516" spans="2:4">
      <c r="B516" s="31">
        <v>44469</v>
      </c>
      <c r="C516">
        <v>331.149109</v>
      </c>
      <c r="D516">
        <v>1.480762</v>
      </c>
    </row>
    <row r="517" spans="2:4">
      <c r="B517" s="31">
        <v>44470</v>
      </c>
      <c r="C517">
        <v>331.298187</v>
      </c>
      <c r="D517">
        <v>0.926283</v>
      </c>
    </row>
    <row r="518" spans="2:4">
      <c r="B518" s="31">
        <v>44473</v>
      </c>
      <c r="C518">
        <v>339.795563</v>
      </c>
      <c r="D518">
        <v>2.600457</v>
      </c>
    </row>
    <row r="519" spans="2:4">
      <c r="B519" s="31">
        <v>44474</v>
      </c>
      <c r="C519">
        <v>342.926147</v>
      </c>
      <c r="D519">
        <v>1.353956</v>
      </c>
    </row>
    <row r="520" spans="2:4">
      <c r="B520" s="31">
        <v>44475</v>
      </c>
      <c r="C520">
        <v>333.931885</v>
      </c>
      <c r="D520">
        <v>3.235536</v>
      </c>
    </row>
    <row r="521" spans="2:4">
      <c r="B521" s="31">
        <v>44476</v>
      </c>
      <c r="C521">
        <v>374.083191</v>
      </c>
      <c r="D521">
        <v>1.6647</v>
      </c>
    </row>
    <row r="522" spans="2:4">
      <c r="B522" s="31">
        <v>44477</v>
      </c>
      <c r="C522">
        <v>380.592896</v>
      </c>
      <c r="D522">
        <v>2.265775</v>
      </c>
    </row>
    <row r="523" spans="2:4">
      <c r="B523" s="31">
        <v>44480</v>
      </c>
      <c r="C523">
        <v>413.091614</v>
      </c>
      <c r="D523">
        <v>7.446833</v>
      </c>
    </row>
    <row r="524" spans="2:4">
      <c r="B524" s="31">
        <v>44481</v>
      </c>
      <c r="C524">
        <v>418.2099</v>
      </c>
      <c r="D524">
        <v>4.488906</v>
      </c>
    </row>
    <row r="525" spans="2:4">
      <c r="B525" s="31">
        <v>44482</v>
      </c>
      <c r="C525">
        <v>503.63089</v>
      </c>
      <c r="D525">
        <v>10.19664</v>
      </c>
    </row>
    <row r="526" spans="2:4">
      <c r="B526" s="31">
        <v>44483</v>
      </c>
      <c r="C526">
        <v>494.388153</v>
      </c>
      <c r="D526">
        <v>4.96213</v>
      </c>
    </row>
    <row r="527" spans="2:4">
      <c r="B527" s="31">
        <v>44487</v>
      </c>
      <c r="C527">
        <v>506.463348</v>
      </c>
      <c r="D527">
        <v>8.905315</v>
      </c>
    </row>
    <row r="528" spans="2:4">
      <c r="B528" s="31">
        <v>44488</v>
      </c>
      <c r="C528">
        <v>479.132629</v>
      </c>
      <c r="D528">
        <v>5.322376</v>
      </c>
    </row>
    <row r="529" spans="2:4">
      <c r="B529" s="31">
        <v>44489</v>
      </c>
      <c r="C529">
        <v>484.052124</v>
      </c>
      <c r="D529">
        <v>3.364254</v>
      </c>
    </row>
    <row r="530" spans="2:4">
      <c r="B530" s="31">
        <v>44490</v>
      </c>
      <c r="C530">
        <v>504.873199</v>
      </c>
      <c r="D530">
        <v>2.5371</v>
      </c>
    </row>
    <row r="531" spans="2:4">
      <c r="B531" s="31">
        <v>44491</v>
      </c>
      <c r="C531">
        <v>487.878448</v>
      </c>
      <c r="D531">
        <v>6.543389</v>
      </c>
    </row>
    <row r="532" spans="2:4">
      <c r="B532" s="31">
        <v>44494</v>
      </c>
      <c r="C532">
        <v>476.797089</v>
      </c>
      <c r="D532">
        <v>4.134357</v>
      </c>
    </row>
    <row r="533" spans="2:4">
      <c r="B533" s="31">
        <v>44495</v>
      </c>
      <c r="C533">
        <v>505.469513</v>
      </c>
      <c r="D533">
        <v>2.078824</v>
      </c>
    </row>
    <row r="534" spans="2:4">
      <c r="B534" s="31">
        <v>44496</v>
      </c>
      <c r="C534">
        <v>494.586884</v>
      </c>
      <c r="D534">
        <v>1.301053</v>
      </c>
    </row>
    <row r="535" spans="2:4">
      <c r="B535" s="31">
        <v>44497</v>
      </c>
      <c r="C535">
        <v>477.989716</v>
      </c>
      <c r="D535">
        <v>2.199229</v>
      </c>
    </row>
    <row r="536" spans="2:4">
      <c r="B536" s="31">
        <v>44498</v>
      </c>
      <c r="C536">
        <v>480.772461</v>
      </c>
      <c r="D536">
        <v>1.084453</v>
      </c>
    </row>
    <row r="537" spans="2:4">
      <c r="B537" s="31">
        <v>44501</v>
      </c>
      <c r="C537">
        <v>482.710449</v>
      </c>
      <c r="D537">
        <v>1.011294</v>
      </c>
    </row>
    <row r="538" spans="2:4">
      <c r="B538" s="31">
        <v>44502</v>
      </c>
      <c r="C538">
        <v>484.797516</v>
      </c>
      <c r="D538">
        <v>1.30504</v>
      </c>
    </row>
    <row r="539" spans="2:4">
      <c r="B539" s="31">
        <v>44503</v>
      </c>
      <c r="C539">
        <v>482.064453</v>
      </c>
      <c r="D539">
        <v>2.34567</v>
      </c>
    </row>
    <row r="540" spans="2:4">
      <c r="B540" s="31">
        <v>44504</v>
      </c>
      <c r="C540">
        <v>486.636139</v>
      </c>
      <c r="D540">
        <v>2.144313</v>
      </c>
    </row>
    <row r="541" spans="2:4">
      <c r="B541" s="31">
        <v>44508</v>
      </c>
      <c r="C541">
        <v>498.363525</v>
      </c>
      <c r="D541">
        <v>1.012119</v>
      </c>
    </row>
    <row r="542" spans="2:4">
      <c r="B542" s="31">
        <v>44509</v>
      </c>
      <c r="C542">
        <v>506.612427</v>
      </c>
      <c r="D542">
        <v>0.527021</v>
      </c>
    </row>
    <row r="543" spans="2:4">
      <c r="B543" s="31">
        <v>44510</v>
      </c>
      <c r="C543">
        <v>507.655945</v>
      </c>
      <c r="D543">
        <v>1.270353</v>
      </c>
    </row>
    <row r="544" spans="2:4">
      <c r="B544" s="31">
        <v>44511</v>
      </c>
      <c r="C544">
        <v>500.152435</v>
      </c>
      <c r="D544">
        <v>3.932791</v>
      </c>
    </row>
    <row r="545" spans="2:4">
      <c r="B545" s="31">
        <v>44512</v>
      </c>
      <c r="C545">
        <v>503.879333</v>
      </c>
      <c r="D545">
        <v>1.864729</v>
      </c>
    </row>
    <row r="546" spans="2:4">
      <c r="B546" s="31">
        <v>44515</v>
      </c>
      <c r="C546">
        <v>502.239502</v>
      </c>
      <c r="D546">
        <v>1.816299</v>
      </c>
    </row>
    <row r="547" spans="2:4">
      <c r="B547" s="31">
        <v>44516</v>
      </c>
      <c r="C547">
        <v>515.606689</v>
      </c>
      <c r="D547">
        <v>0.816526</v>
      </c>
    </row>
    <row r="548" spans="2:4">
      <c r="B548" s="31">
        <v>44517</v>
      </c>
      <c r="C548">
        <v>527.03595</v>
      </c>
      <c r="D548">
        <v>0.746386</v>
      </c>
    </row>
    <row r="549" spans="2:4">
      <c r="B549" s="31">
        <v>44518</v>
      </c>
      <c r="C549">
        <v>506.761505</v>
      </c>
      <c r="D549">
        <v>2.415265</v>
      </c>
    </row>
    <row r="550" spans="2:4">
      <c r="B550" s="31">
        <v>44522</v>
      </c>
      <c r="C550">
        <v>483.157684</v>
      </c>
      <c r="D550">
        <v>2.141051</v>
      </c>
    </row>
    <row r="551" spans="2:4">
      <c r="B551" s="31">
        <v>44523</v>
      </c>
      <c r="C551">
        <v>492.350739</v>
      </c>
      <c r="D551">
        <v>3.714327</v>
      </c>
    </row>
    <row r="552" spans="2:4">
      <c r="B552" s="31">
        <v>44524</v>
      </c>
      <c r="C552">
        <v>485.691986</v>
      </c>
      <c r="D552">
        <v>3.0275</v>
      </c>
    </row>
    <row r="553" spans="2:4">
      <c r="B553" s="31">
        <v>44525</v>
      </c>
      <c r="C553">
        <v>489.717072</v>
      </c>
      <c r="D553">
        <v>1.911753</v>
      </c>
    </row>
    <row r="554" spans="2:4">
      <c r="B554" s="31">
        <v>44526</v>
      </c>
      <c r="C554">
        <v>457.417114</v>
      </c>
      <c r="D554">
        <v>0.847176</v>
      </c>
    </row>
    <row r="555" spans="2:4">
      <c r="B555" s="31">
        <v>44529</v>
      </c>
      <c r="C555">
        <v>458.41095</v>
      </c>
      <c r="D555">
        <v>1.112012</v>
      </c>
    </row>
    <row r="556" spans="2:4">
      <c r="B556" s="31">
        <v>44530</v>
      </c>
      <c r="C556">
        <v>455.976013</v>
      </c>
      <c r="D556">
        <v>4.111286</v>
      </c>
    </row>
    <row r="557" spans="2:4">
      <c r="B557" s="31">
        <v>44531</v>
      </c>
      <c r="C557">
        <v>472.424164</v>
      </c>
      <c r="D557">
        <v>4.10433</v>
      </c>
    </row>
    <row r="558" spans="2:4">
      <c r="B558" s="31">
        <v>44532</v>
      </c>
      <c r="C558">
        <v>476.051697</v>
      </c>
      <c r="D558">
        <v>1.287893</v>
      </c>
    </row>
    <row r="559" spans="2:4">
      <c r="B559" s="31">
        <v>44533</v>
      </c>
      <c r="C559">
        <v>477.045532</v>
      </c>
      <c r="D559">
        <v>2.028162</v>
      </c>
    </row>
    <row r="560" spans="2:4">
      <c r="B560" s="31">
        <v>44536</v>
      </c>
      <c r="C560">
        <v>464.423706</v>
      </c>
      <c r="D560">
        <v>1.538594</v>
      </c>
    </row>
    <row r="561" spans="2:4">
      <c r="B561" s="31">
        <v>44537</v>
      </c>
      <c r="C561">
        <v>478.933838</v>
      </c>
      <c r="D561">
        <v>1.120592</v>
      </c>
    </row>
    <row r="562" spans="2:4">
      <c r="B562" s="31">
        <v>44538</v>
      </c>
      <c r="C562">
        <v>490.710907</v>
      </c>
      <c r="D562">
        <v>1.014419</v>
      </c>
    </row>
    <row r="563" spans="2:4">
      <c r="B563" s="31">
        <v>44539</v>
      </c>
      <c r="C563">
        <v>490.76059</v>
      </c>
      <c r="D563">
        <v>1.706128</v>
      </c>
    </row>
    <row r="564" spans="2:4">
      <c r="B564" s="31">
        <v>44540</v>
      </c>
      <c r="C564">
        <v>491.30722</v>
      </c>
      <c r="D564">
        <v>1.772955</v>
      </c>
    </row>
    <row r="565" spans="2:4">
      <c r="B565" s="31">
        <v>44543</v>
      </c>
      <c r="C565">
        <v>492.20166</v>
      </c>
      <c r="D565">
        <v>0.68679</v>
      </c>
    </row>
    <row r="566" spans="2:4">
      <c r="B566" s="31">
        <v>44544</v>
      </c>
      <c r="C566">
        <v>486.487061</v>
      </c>
      <c r="D566">
        <v>0.803654</v>
      </c>
    </row>
    <row r="567" spans="2:4">
      <c r="B567" s="31">
        <v>44545</v>
      </c>
      <c r="C567">
        <v>488.474762</v>
      </c>
      <c r="D567">
        <v>0.80015</v>
      </c>
    </row>
    <row r="568" spans="2:4">
      <c r="B568" s="31">
        <v>44546</v>
      </c>
      <c r="C568">
        <v>488.921997</v>
      </c>
      <c r="D568">
        <v>0.924787</v>
      </c>
    </row>
    <row r="569" spans="2:4">
      <c r="B569" s="31">
        <v>44547</v>
      </c>
      <c r="C569">
        <v>467.107086</v>
      </c>
      <c r="D569">
        <v>1.555695</v>
      </c>
    </row>
    <row r="570" spans="2:4">
      <c r="B570" s="31">
        <v>44550</v>
      </c>
      <c r="C570">
        <v>444.397736</v>
      </c>
      <c r="D570">
        <v>0.971345</v>
      </c>
    </row>
    <row r="571" spans="2:4">
      <c r="B571" s="31">
        <v>44551</v>
      </c>
      <c r="C571">
        <v>450.758331</v>
      </c>
      <c r="D571">
        <v>2.42049</v>
      </c>
    </row>
    <row r="572" spans="2:4">
      <c r="B572" s="31">
        <v>44552</v>
      </c>
      <c r="C572">
        <v>467.604004</v>
      </c>
      <c r="D572">
        <v>1.891091</v>
      </c>
    </row>
    <row r="573" spans="2:4">
      <c r="B573" s="31">
        <v>44553</v>
      </c>
      <c r="C573">
        <v>469.442627</v>
      </c>
      <c r="D573">
        <v>1.395623</v>
      </c>
    </row>
    <row r="574" spans="2:4">
      <c r="B574" s="31">
        <v>44554</v>
      </c>
      <c r="C574">
        <v>464.67215</v>
      </c>
      <c r="D574">
        <v>1.553516</v>
      </c>
    </row>
    <row r="575" spans="2:4">
      <c r="B575" s="31">
        <v>44557</v>
      </c>
      <c r="C575">
        <v>468.399078</v>
      </c>
      <c r="D575">
        <v>1.504426</v>
      </c>
    </row>
    <row r="576" spans="2:4">
      <c r="B576" s="31">
        <v>44558</v>
      </c>
      <c r="C576">
        <v>477.144928</v>
      </c>
      <c r="D576">
        <v>1.537138</v>
      </c>
    </row>
    <row r="577" spans="2:4">
      <c r="B577" s="31">
        <v>44559</v>
      </c>
      <c r="C577">
        <v>472.871368</v>
      </c>
      <c r="D577">
        <v>0.641654</v>
      </c>
    </row>
    <row r="578" spans="2:4">
      <c r="B578" s="31">
        <v>44560</v>
      </c>
      <c r="C578">
        <v>467.454926</v>
      </c>
      <c r="D578">
        <v>1.167241</v>
      </c>
    </row>
    <row r="579" spans="2:4">
      <c r="B579" s="31">
        <v>44561</v>
      </c>
      <c r="C579">
        <v>479.381073</v>
      </c>
      <c r="D579">
        <v>0.414506</v>
      </c>
    </row>
    <row r="580" spans="2:4">
      <c r="B580" s="31">
        <v>44564</v>
      </c>
      <c r="C580">
        <v>494.388153</v>
      </c>
      <c r="D580">
        <v>0.387791</v>
      </c>
    </row>
    <row r="581" spans="2:4">
      <c r="B581" s="31">
        <v>44565</v>
      </c>
      <c r="C581">
        <v>486.437378</v>
      </c>
      <c r="D581">
        <v>0.510974</v>
      </c>
    </row>
    <row r="582" spans="2:4">
      <c r="B582" s="31">
        <v>44566</v>
      </c>
      <c r="C582">
        <v>486.536743</v>
      </c>
      <c r="D582">
        <v>1.220655</v>
      </c>
    </row>
    <row r="583" spans="2:4">
      <c r="B583" s="31">
        <v>44567</v>
      </c>
      <c r="C583">
        <v>485.890747</v>
      </c>
      <c r="D583">
        <v>1.166045</v>
      </c>
    </row>
    <row r="584" spans="2:4">
      <c r="B584" s="31">
        <v>44568</v>
      </c>
      <c r="C584">
        <v>487.431213</v>
      </c>
      <c r="D584">
        <v>0.664939</v>
      </c>
    </row>
    <row r="585" spans="2:4">
      <c r="B585" s="31">
        <v>44571</v>
      </c>
      <c r="C585">
        <v>500.59967</v>
      </c>
      <c r="D585">
        <v>0.842383</v>
      </c>
    </row>
    <row r="586" spans="2:4">
      <c r="B586" s="31">
        <v>44572</v>
      </c>
      <c r="C586">
        <v>498.164734</v>
      </c>
      <c r="D586">
        <v>1.10761</v>
      </c>
    </row>
    <row r="587" spans="2:4">
      <c r="B587" s="31">
        <v>44573</v>
      </c>
      <c r="C587">
        <v>503.978729</v>
      </c>
      <c r="D587">
        <v>1.080986</v>
      </c>
    </row>
    <row r="588" spans="2:4">
      <c r="B588" s="31">
        <v>44574</v>
      </c>
      <c r="C588">
        <v>508.798889</v>
      </c>
      <c r="D588">
        <v>1.403186</v>
      </c>
    </row>
    <row r="589" spans="2:4">
      <c r="B589" s="31">
        <v>44575</v>
      </c>
      <c r="C589">
        <v>506.612427</v>
      </c>
      <c r="D589">
        <v>0.680385</v>
      </c>
    </row>
    <row r="590" spans="2:4">
      <c r="B590" s="31">
        <v>44578</v>
      </c>
      <c r="C590">
        <v>521.768555</v>
      </c>
      <c r="D590">
        <v>1.208916</v>
      </c>
    </row>
    <row r="591" spans="2:4">
      <c r="B591" s="31">
        <v>44579</v>
      </c>
      <c r="C591">
        <v>507.805054</v>
      </c>
      <c r="D591">
        <v>0.93817</v>
      </c>
    </row>
    <row r="592" spans="2:4">
      <c r="B592" s="31">
        <v>44580</v>
      </c>
      <c r="C592">
        <v>517.544739</v>
      </c>
      <c r="D592">
        <v>1.17457</v>
      </c>
    </row>
    <row r="593" spans="2:4">
      <c r="B593" s="31">
        <v>44581</v>
      </c>
      <c r="C593">
        <v>512.525818</v>
      </c>
      <c r="D593">
        <v>1.508361</v>
      </c>
    </row>
    <row r="594" spans="2:4">
      <c r="B594" s="31">
        <v>44582</v>
      </c>
      <c r="C594">
        <v>498.910126</v>
      </c>
      <c r="D594">
        <v>1.598778</v>
      </c>
    </row>
    <row r="595" spans="2:4">
      <c r="B595" s="31">
        <v>44585</v>
      </c>
      <c r="C595">
        <v>475.604462</v>
      </c>
      <c r="D595">
        <v>0.65096</v>
      </c>
    </row>
    <row r="596" spans="2:4">
      <c r="B596" s="31">
        <v>44586</v>
      </c>
      <c r="C596">
        <v>487.381531</v>
      </c>
      <c r="D596">
        <v>1.32523</v>
      </c>
    </row>
    <row r="597" spans="2:4">
      <c r="B597" s="31">
        <v>44588</v>
      </c>
      <c r="C597">
        <v>491.207825</v>
      </c>
      <c r="D597">
        <v>1.944951</v>
      </c>
    </row>
    <row r="598" spans="2:4">
      <c r="B598" s="31">
        <v>44589</v>
      </c>
      <c r="C598">
        <v>494.33844</v>
      </c>
      <c r="D598">
        <v>1.523451</v>
      </c>
    </row>
    <row r="599" spans="2:4">
      <c r="B599" s="31">
        <v>44592</v>
      </c>
      <c r="C599">
        <v>514.314697</v>
      </c>
      <c r="D599">
        <v>0.950616</v>
      </c>
    </row>
    <row r="600" spans="2:4">
      <c r="B600" s="31">
        <v>44593</v>
      </c>
      <c r="C600">
        <v>501.195953</v>
      </c>
      <c r="D600">
        <v>0.888583</v>
      </c>
    </row>
    <row r="601" spans="2:4">
      <c r="B601" s="31">
        <v>44594</v>
      </c>
      <c r="C601">
        <v>503.28302</v>
      </c>
      <c r="D601">
        <v>2.175057</v>
      </c>
    </row>
    <row r="602" spans="2:4">
      <c r="B602" s="31">
        <v>44595</v>
      </c>
      <c r="C602">
        <v>501.494141</v>
      </c>
      <c r="D602">
        <v>2.097367</v>
      </c>
    </row>
    <row r="603" spans="2:4">
      <c r="B603" s="31">
        <v>44596</v>
      </c>
      <c r="C603">
        <v>497.469025</v>
      </c>
      <c r="D603">
        <v>0.604766</v>
      </c>
    </row>
    <row r="604" spans="2:4">
      <c r="B604" s="31">
        <v>44599</v>
      </c>
      <c r="C604">
        <v>491.754425</v>
      </c>
      <c r="D604">
        <v>1.232577</v>
      </c>
    </row>
    <row r="605" spans="2:4">
      <c r="B605" s="31">
        <v>44600</v>
      </c>
      <c r="C605">
        <v>489.468597</v>
      </c>
      <c r="D605">
        <v>1.251726</v>
      </c>
    </row>
    <row r="606" spans="2:4">
      <c r="B606" s="31">
        <v>44601</v>
      </c>
      <c r="C606">
        <v>498.26413</v>
      </c>
      <c r="D606">
        <v>0.53363</v>
      </c>
    </row>
    <row r="607" spans="2:4">
      <c r="B607" s="31">
        <v>44602</v>
      </c>
      <c r="C607">
        <v>504.17749</v>
      </c>
      <c r="D607">
        <v>1.793813</v>
      </c>
    </row>
    <row r="608" spans="2:4">
      <c r="B608" s="31">
        <v>44603</v>
      </c>
      <c r="C608">
        <v>495.282593</v>
      </c>
      <c r="D608">
        <v>0.54934</v>
      </c>
    </row>
    <row r="609" spans="2:4">
      <c r="B609" s="31">
        <v>44607</v>
      </c>
      <c r="C609">
        <v>500.748749</v>
      </c>
      <c r="D609">
        <v>1.170471</v>
      </c>
    </row>
    <row r="610" spans="2:4">
      <c r="B610" s="31">
        <v>44608</v>
      </c>
      <c r="C610">
        <v>495.133514</v>
      </c>
      <c r="D610">
        <v>0.501704</v>
      </c>
    </row>
    <row r="611" spans="2:4">
      <c r="B611" s="31">
        <v>44610</v>
      </c>
      <c r="C611">
        <v>490.064911</v>
      </c>
      <c r="D611">
        <v>2.473128</v>
      </c>
    </row>
    <row r="612" spans="2:4">
      <c r="B612" s="31">
        <v>44613</v>
      </c>
      <c r="C612">
        <v>491.65506</v>
      </c>
      <c r="D612">
        <v>0.876665</v>
      </c>
    </row>
    <row r="613" spans="2:4">
      <c r="B613" s="31">
        <v>44614</v>
      </c>
      <c r="C613">
        <v>475.505096</v>
      </c>
      <c r="D613">
        <v>1.010796</v>
      </c>
    </row>
    <row r="614" spans="2:4">
      <c r="B614" s="31">
        <v>44615</v>
      </c>
      <c r="C614">
        <v>474.063995</v>
      </c>
      <c r="D614">
        <v>0.967313</v>
      </c>
    </row>
    <row r="615" spans="2:4">
      <c r="B615" s="31">
        <v>44616</v>
      </c>
      <c r="C615">
        <v>425.216522</v>
      </c>
      <c r="D615">
        <v>0.654509</v>
      </c>
    </row>
    <row r="616" spans="2:4">
      <c r="B616" s="31">
        <v>44617</v>
      </c>
      <c r="C616">
        <v>456.771118</v>
      </c>
      <c r="D616">
        <v>2.001602</v>
      </c>
    </row>
    <row r="617" spans="2:4">
      <c r="B617" s="31">
        <v>44620</v>
      </c>
      <c r="C617">
        <v>451.354645</v>
      </c>
      <c r="D617">
        <v>1.216873</v>
      </c>
    </row>
    <row r="618" spans="2:4">
      <c r="B618" s="31">
        <v>44622</v>
      </c>
      <c r="C618">
        <v>444.844971</v>
      </c>
      <c r="D618">
        <v>5.179899</v>
      </c>
    </row>
    <row r="619" spans="2:4">
      <c r="B619" s="31">
        <v>44623</v>
      </c>
      <c r="C619">
        <v>434.210815</v>
      </c>
      <c r="D619">
        <v>2.201555</v>
      </c>
    </row>
    <row r="620" spans="2:4">
      <c r="B620" s="31">
        <v>44624</v>
      </c>
      <c r="C620">
        <v>414.930237</v>
      </c>
      <c r="D620">
        <v>1.506965</v>
      </c>
    </row>
    <row r="621" spans="2:4">
      <c r="B621" s="31">
        <v>44627</v>
      </c>
      <c r="C621">
        <v>391.773651</v>
      </c>
      <c r="D621">
        <v>1.771227</v>
      </c>
    </row>
    <row r="622" spans="2:4">
      <c r="B622" s="31">
        <v>44628</v>
      </c>
      <c r="C622">
        <v>389.388397</v>
      </c>
      <c r="D622">
        <v>1.581438</v>
      </c>
    </row>
    <row r="623" spans="2:4">
      <c r="B623" s="31">
        <v>44629</v>
      </c>
      <c r="C623">
        <v>403.451324</v>
      </c>
      <c r="D623">
        <v>2.016383</v>
      </c>
    </row>
    <row r="624" spans="2:4">
      <c r="B624" s="31">
        <v>44630</v>
      </c>
      <c r="C624">
        <v>416.96759</v>
      </c>
      <c r="D624">
        <v>6.447788</v>
      </c>
    </row>
    <row r="625" spans="2:4">
      <c r="B625" s="31">
        <v>44631</v>
      </c>
      <c r="C625">
        <v>415.576233</v>
      </c>
      <c r="D625">
        <v>4.155549</v>
      </c>
    </row>
    <row r="626" spans="2:4">
      <c r="B626" s="31">
        <v>44634</v>
      </c>
      <c r="C626">
        <v>409.165955</v>
      </c>
      <c r="D626">
        <v>4.050477</v>
      </c>
    </row>
    <row r="627" spans="2:4">
      <c r="B627" s="31">
        <v>44635</v>
      </c>
      <c r="C627">
        <v>411.103912</v>
      </c>
      <c r="D627">
        <v>4.76267</v>
      </c>
    </row>
    <row r="628" spans="2:4">
      <c r="B628" s="31">
        <v>44636</v>
      </c>
      <c r="C628">
        <v>422.185272</v>
      </c>
      <c r="D628">
        <v>2.018222</v>
      </c>
    </row>
    <row r="629" spans="2:4">
      <c r="B629" s="31">
        <v>44637</v>
      </c>
      <c r="C629">
        <v>431.129883</v>
      </c>
      <c r="D629">
        <v>2.761518</v>
      </c>
    </row>
    <row r="630" spans="2:4">
      <c r="B630" s="31">
        <v>44641</v>
      </c>
      <c r="C630">
        <v>425.315918</v>
      </c>
      <c r="D630">
        <v>3.219608</v>
      </c>
    </row>
    <row r="631" spans="2:4">
      <c r="B631" s="31">
        <v>44642</v>
      </c>
      <c r="C631">
        <v>437.589874</v>
      </c>
      <c r="D631">
        <v>2.248566</v>
      </c>
    </row>
    <row r="632" spans="2:4">
      <c r="B632" s="31">
        <v>44643</v>
      </c>
      <c r="C632">
        <v>433.018219</v>
      </c>
      <c r="D632">
        <v>1.008935</v>
      </c>
    </row>
    <row r="633" spans="2:4">
      <c r="B633" s="31">
        <v>44644</v>
      </c>
      <c r="C633">
        <v>430.5336</v>
      </c>
      <c r="D633">
        <v>1.423008</v>
      </c>
    </row>
    <row r="634" spans="2:4">
      <c r="B634" s="31">
        <v>44645</v>
      </c>
      <c r="C634">
        <v>429.390656</v>
      </c>
      <c r="D634">
        <v>2.424255</v>
      </c>
    </row>
    <row r="635" spans="2:4">
      <c r="B635" s="31">
        <v>44648</v>
      </c>
      <c r="C635">
        <v>429.986969</v>
      </c>
      <c r="D635">
        <v>1.237323</v>
      </c>
    </row>
    <row r="636" spans="2:4">
      <c r="B636" s="31">
        <v>44649</v>
      </c>
      <c r="C636">
        <v>430.881439</v>
      </c>
      <c r="D636">
        <v>1.096825</v>
      </c>
    </row>
    <row r="637" spans="2:4">
      <c r="B637" s="31">
        <v>44650</v>
      </c>
      <c r="C637">
        <v>432.968506</v>
      </c>
      <c r="D637">
        <v>1.007803</v>
      </c>
    </row>
    <row r="638" spans="2:4">
      <c r="B638" s="31">
        <v>44651</v>
      </c>
      <c r="C638">
        <v>430.831757</v>
      </c>
      <c r="D638">
        <v>0.565117</v>
      </c>
    </row>
    <row r="639" spans="2:4">
      <c r="B639" s="31">
        <v>44652</v>
      </c>
      <c r="C639">
        <v>438.384979</v>
      </c>
      <c r="D639">
        <v>0.539568</v>
      </c>
    </row>
    <row r="640" spans="2:4">
      <c r="B640" s="31">
        <v>44655</v>
      </c>
      <c r="C640">
        <v>444.049866</v>
      </c>
      <c r="D640">
        <v>0.622381</v>
      </c>
    </row>
    <row r="641" spans="2:4">
      <c r="B641" s="31">
        <v>44656</v>
      </c>
      <c r="C641">
        <v>455.230621</v>
      </c>
      <c r="D641">
        <v>0.926251</v>
      </c>
    </row>
    <row r="642" spans="2:4">
      <c r="B642" s="31">
        <v>44657</v>
      </c>
      <c r="C642">
        <v>453.342316</v>
      </c>
      <c r="D642">
        <v>0.542319</v>
      </c>
    </row>
    <row r="643" spans="2:4">
      <c r="B643" s="31">
        <v>44658</v>
      </c>
      <c r="C643">
        <v>446.683594</v>
      </c>
      <c r="D643">
        <v>1.101864</v>
      </c>
    </row>
    <row r="644" spans="2:4">
      <c r="B644" s="31">
        <v>44659</v>
      </c>
      <c r="C644">
        <v>449.317261</v>
      </c>
      <c r="D644">
        <v>2.457231</v>
      </c>
    </row>
    <row r="645" spans="2:4">
      <c r="B645" s="31">
        <v>44662</v>
      </c>
      <c r="C645">
        <v>449.267548</v>
      </c>
      <c r="D645">
        <v>1.830532</v>
      </c>
    </row>
    <row r="646" spans="2:4">
      <c r="B646" s="31">
        <v>44663</v>
      </c>
      <c r="C646">
        <v>435.453125</v>
      </c>
      <c r="D646">
        <v>1.557694</v>
      </c>
    </row>
    <row r="647" spans="2:4">
      <c r="B647" s="31">
        <v>44664</v>
      </c>
      <c r="C647">
        <v>428.347137</v>
      </c>
      <c r="D647">
        <v>0.605945</v>
      </c>
    </row>
    <row r="648" spans="2:4">
      <c r="B648" s="31">
        <v>44669</v>
      </c>
      <c r="C648">
        <v>430.980835</v>
      </c>
      <c r="D648">
        <v>1.10665</v>
      </c>
    </row>
    <row r="649" spans="2:4">
      <c r="B649" s="31">
        <v>44670</v>
      </c>
      <c r="C649">
        <v>421.489624</v>
      </c>
      <c r="D649">
        <v>1.662748</v>
      </c>
    </row>
    <row r="650" spans="2:4">
      <c r="B650" s="31">
        <v>44671</v>
      </c>
      <c r="C650">
        <v>437.788666</v>
      </c>
      <c r="D650">
        <v>0.6281</v>
      </c>
    </row>
    <row r="651" spans="2:4">
      <c r="B651" s="31">
        <v>44672</v>
      </c>
      <c r="C651">
        <v>445.19281</v>
      </c>
      <c r="D651">
        <v>0.551582</v>
      </c>
    </row>
    <row r="652" spans="2:4">
      <c r="B652" s="31">
        <v>44673</v>
      </c>
      <c r="C652">
        <v>436.24823</v>
      </c>
      <c r="D652">
        <v>0.412938</v>
      </c>
    </row>
    <row r="653" spans="2:4">
      <c r="B653" s="31">
        <v>44676</v>
      </c>
      <c r="C653">
        <v>422.632538</v>
      </c>
      <c r="D653">
        <v>0.709048</v>
      </c>
    </row>
    <row r="654" spans="2:4">
      <c r="B654" s="31">
        <v>44677</v>
      </c>
      <c r="C654">
        <v>432.123749</v>
      </c>
      <c r="D654">
        <v>0.491814</v>
      </c>
    </row>
    <row r="655" spans="2:4">
      <c r="B655" s="31">
        <v>44678</v>
      </c>
      <c r="C655">
        <v>427.50235</v>
      </c>
      <c r="D655">
        <v>0.448458</v>
      </c>
    </row>
    <row r="656" spans="2:4">
      <c r="B656" s="31">
        <v>44679</v>
      </c>
      <c r="C656">
        <v>433.515137</v>
      </c>
      <c r="D656">
        <v>1.040968</v>
      </c>
    </row>
    <row r="657" spans="2:4">
      <c r="B657" s="31">
        <v>44680</v>
      </c>
      <c r="C657">
        <v>434.856812</v>
      </c>
      <c r="D657">
        <v>0.845747</v>
      </c>
    </row>
    <row r="658" spans="2:4">
      <c r="B658" s="31">
        <v>44685</v>
      </c>
      <c r="C658">
        <v>420.992706</v>
      </c>
      <c r="D658">
        <v>0.441798</v>
      </c>
    </row>
    <row r="659" spans="2:4">
      <c r="B659" s="31">
        <v>44686</v>
      </c>
      <c r="C659">
        <v>423.676056</v>
      </c>
      <c r="D659">
        <v>0.327631</v>
      </c>
    </row>
    <row r="660" spans="2:4">
      <c r="B660" s="31">
        <v>44687</v>
      </c>
      <c r="C660">
        <v>406.184418</v>
      </c>
      <c r="D660">
        <v>1.833155</v>
      </c>
    </row>
    <row r="661" spans="2:4">
      <c r="B661" s="31">
        <v>44691</v>
      </c>
      <c r="C661">
        <v>389.289032</v>
      </c>
      <c r="D661">
        <v>2.337466</v>
      </c>
    </row>
    <row r="662" spans="2:4">
      <c r="B662" s="31">
        <v>44692</v>
      </c>
      <c r="C662">
        <v>385.512421</v>
      </c>
      <c r="D662">
        <v>0.88693</v>
      </c>
    </row>
    <row r="663" spans="2:4">
      <c r="B663" s="31">
        <v>44693</v>
      </c>
      <c r="C663">
        <v>369.809692</v>
      </c>
      <c r="D663">
        <v>1.882332</v>
      </c>
    </row>
    <row r="664" spans="2:4">
      <c r="B664" s="31">
        <v>44694</v>
      </c>
      <c r="C664">
        <v>401.861176</v>
      </c>
      <c r="D664">
        <v>1.600695</v>
      </c>
    </row>
    <row r="665" spans="2:4">
      <c r="B665" s="31">
        <v>44697</v>
      </c>
      <c r="C665">
        <v>402.805298</v>
      </c>
      <c r="D665">
        <v>0.554611</v>
      </c>
    </row>
    <row r="666" spans="2:4">
      <c r="B666" s="31">
        <v>44698</v>
      </c>
      <c r="C666">
        <v>421.489624</v>
      </c>
      <c r="D666">
        <v>0.983616</v>
      </c>
    </row>
    <row r="667" spans="2:4">
      <c r="B667" s="31">
        <v>44699</v>
      </c>
      <c r="C667">
        <v>412.545013</v>
      </c>
      <c r="D667">
        <v>1.251789</v>
      </c>
    </row>
    <row r="668" spans="2:4">
      <c r="B668" s="31">
        <v>44700</v>
      </c>
      <c r="C668">
        <v>396.295654</v>
      </c>
      <c r="D668">
        <v>2.941553</v>
      </c>
    </row>
    <row r="669" spans="2:4">
      <c r="B669" s="31">
        <v>44701</v>
      </c>
      <c r="C669">
        <v>415.377472</v>
      </c>
      <c r="D669">
        <v>1.65606</v>
      </c>
    </row>
    <row r="670" spans="2:4">
      <c r="B670" s="31">
        <v>44704</v>
      </c>
      <c r="C670">
        <v>419.005005</v>
      </c>
      <c r="D670">
        <v>0.919224</v>
      </c>
    </row>
    <row r="671" spans="2:4">
      <c r="B671" s="31">
        <v>44705</v>
      </c>
      <c r="C671">
        <v>422.980377</v>
      </c>
      <c r="D671">
        <v>0.736031</v>
      </c>
    </row>
    <row r="672" spans="2:4">
      <c r="B672" s="31">
        <v>44706</v>
      </c>
      <c r="C672">
        <v>414.483002</v>
      </c>
      <c r="D672">
        <v>0.788812</v>
      </c>
    </row>
    <row r="673" spans="2:4">
      <c r="B673" s="31">
        <v>44707</v>
      </c>
      <c r="C673">
        <v>418.110535</v>
      </c>
      <c r="D673">
        <v>1.687548</v>
      </c>
    </row>
    <row r="674" spans="2:4">
      <c r="B674" s="31">
        <v>44708</v>
      </c>
      <c r="C674">
        <v>426.95575</v>
      </c>
      <c r="D674">
        <v>0.693741</v>
      </c>
    </row>
    <row r="675" spans="2:4">
      <c r="B675" s="31">
        <v>44711</v>
      </c>
      <c r="C675">
        <v>439.577576</v>
      </c>
      <c r="D675">
        <v>1.123617</v>
      </c>
    </row>
    <row r="676" spans="2:4">
      <c r="B676" s="31">
        <v>44712</v>
      </c>
      <c r="C676">
        <v>441.118042</v>
      </c>
      <c r="D676">
        <v>0.509378</v>
      </c>
    </row>
    <row r="677" spans="2:4">
      <c r="B677" s="31">
        <v>44713</v>
      </c>
      <c r="C677">
        <v>441.96283</v>
      </c>
      <c r="D677">
        <v>1.167082</v>
      </c>
    </row>
    <row r="678" spans="2:4">
      <c r="B678" s="31">
        <v>44714</v>
      </c>
      <c r="C678">
        <v>436.297882</v>
      </c>
      <c r="D678">
        <v>1.738708</v>
      </c>
    </row>
    <row r="679" spans="2:4">
      <c r="B679" s="31">
        <v>44715</v>
      </c>
      <c r="C679">
        <v>429.241577</v>
      </c>
      <c r="D679">
        <v>1.810939</v>
      </c>
    </row>
    <row r="680" spans="2:4">
      <c r="B680" s="31">
        <v>44718</v>
      </c>
      <c r="C680">
        <v>429.688843</v>
      </c>
      <c r="D680">
        <v>0.72448</v>
      </c>
    </row>
    <row r="681" spans="2:4">
      <c r="B681" s="31">
        <v>44719</v>
      </c>
      <c r="C681">
        <v>433.266693</v>
      </c>
      <c r="D681">
        <v>1.065088</v>
      </c>
    </row>
    <row r="682" spans="2:4">
      <c r="B682" s="31">
        <v>44720</v>
      </c>
      <c r="C682">
        <v>432.918823</v>
      </c>
      <c r="D682">
        <v>0.769591</v>
      </c>
    </row>
    <row r="683" spans="2:4">
      <c r="B683" s="31">
        <v>44721</v>
      </c>
      <c r="C683">
        <v>425.912201</v>
      </c>
      <c r="D683">
        <v>0.433375</v>
      </c>
    </row>
    <row r="684" spans="2:4">
      <c r="B684" s="31">
        <v>44722</v>
      </c>
      <c r="C684">
        <v>425.564392</v>
      </c>
      <c r="D684">
        <v>0.74531</v>
      </c>
    </row>
    <row r="685" spans="2:4">
      <c r="B685" s="31">
        <v>44725</v>
      </c>
      <c r="C685">
        <v>404.196716</v>
      </c>
      <c r="D685">
        <v>0.623469</v>
      </c>
    </row>
    <row r="686" spans="2:4">
      <c r="B686" s="31">
        <v>44726</v>
      </c>
      <c r="C686">
        <v>402.556854</v>
      </c>
      <c r="D686">
        <v>0.856012</v>
      </c>
    </row>
    <row r="687" spans="2:4">
      <c r="B687" s="31">
        <v>44727</v>
      </c>
      <c r="C687">
        <v>411.302704</v>
      </c>
      <c r="D687">
        <v>0.445859</v>
      </c>
    </row>
    <row r="688" spans="2:4">
      <c r="B688" s="31">
        <v>44728</v>
      </c>
      <c r="C688">
        <v>390.581024</v>
      </c>
      <c r="D688">
        <v>0.733978</v>
      </c>
    </row>
    <row r="689" spans="2:4">
      <c r="B689" s="31">
        <v>44729</v>
      </c>
      <c r="C689">
        <v>386.75473</v>
      </c>
      <c r="D689">
        <v>1.389733</v>
      </c>
    </row>
    <row r="690" spans="2:4">
      <c r="B690" s="31">
        <v>44732</v>
      </c>
      <c r="C690">
        <v>380.394135</v>
      </c>
      <c r="D690">
        <v>1.399281</v>
      </c>
    </row>
    <row r="691" spans="2:4">
      <c r="B691" s="31">
        <v>44733</v>
      </c>
      <c r="C691">
        <v>395.15271</v>
      </c>
      <c r="D691">
        <v>0.789444</v>
      </c>
    </row>
    <row r="692" spans="2:4">
      <c r="B692" s="31">
        <v>44734</v>
      </c>
      <c r="C692">
        <v>390.581024</v>
      </c>
      <c r="D692">
        <v>0.833047</v>
      </c>
    </row>
    <row r="693" spans="2:4">
      <c r="B693" s="31">
        <v>44735</v>
      </c>
      <c r="C693">
        <v>404.693634</v>
      </c>
      <c r="D693">
        <v>1.972203</v>
      </c>
    </row>
    <row r="694" spans="2:4">
      <c r="B694" s="31">
        <v>44736</v>
      </c>
      <c r="C694">
        <v>406.681335</v>
      </c>
      <c r="D694">
        <v>1.356242</v>
      </c>
    </row>
    <row r="695" spans="2:4">
      <c r="B695" s="31">
        <v>44739</v>
      </c>
      <c r="C695">
        <v>411.998383</v>
      </c>
      <c r="D695">
        <v>1.509808</v>
      </c>
    </row>
    <row r="696" spans="2:4">
      <c r="B696" s="31">
        <v>44740</v>
      </c>
      <c r="C696">
        <v>414.483002</v>
      </c>
      <c r="D696">
        <v>0.967329</v>
      </c>
    </row>
    <row r="697" spans="2:4">
      <c r="B697" s="31">
        <v>44741</v>
      </c>
      <c r="C697">
        <v>414.433319</v>
      </c>
      <c r="D697">
        <v>1.09142</v>
      </c>
    </row>
    <row r="698" spans="2:4">
      <c r="B698" s="31">
        <v>44742</v>
      </c>
      <c r="C698">
        <v>409.165955</v>
      </c>
      <c r="D698">
        <v>0.922179</v>
      </c>
    </row>
    <row r="699" spans="2:4">
      <c r="B699" s="31">
        <v>44743</v>
      </c>
      <c r="C699">
        <v>410.15979</v>
      </c>
      <c r="D699">
        <v>0.579734</v>
      </c>
    </row>
    <row r="700" spans="2:4">
      <c r="B700" s="31">
        <v>44746</v>
      </c>
      <c r="C700">
        <v>405.836548</v>
      </c>
      <c r="D700">
        <v>0.711556</v>
      </c>
    </row>
    <row r="701" spans="2:4">
      <c r="B701" s="31">
        <v>44747</v>
      </c>
      <c r="C701">
        <v>409.464081</v>
      </c>
      <c r="D701">
        <v>0.384428</v>
      </c>
    </row>
    <row r="702" spans="2:4">
      <c r="B702" s="31">
        <v>44748</v>
      </c>
      <c r="C702">
        <v>413.73761</v>
      </c>
      <c r="D702">
        <v>0.852402</v>
      </c>
    </row>
    <row r="703" spans="2:4">
      <c r="B703" s="31">
        <v>44749</v>
      </c>
      <c r="C703">
        <v>428.148346</v>
      </c>
      <c r="D703">
        <v>0.54957</v>
      </c>
    </row>
    <row r="704" spans="2:4">
      <c r="B704" s="31">
        <v>44750</v>
      </c>
      <c r="C704">
        <v>438.881897</v>
      </c>
      <c r="D704">
        <v>0.386582</v>
      </c>
    </row>
    <row r="705" spans="2:4">
      <c r="B705" s="31">
        <v>44753</v>
      </c>
      <c r="C705">
        <v>434.310211</v>
      </c>
      <c r="D705">
        <v>0.510971</v>
      </c>
    </row>
    <row r="706" spans="2:4">
      <c r="B706" s="31">
        <v>44754</v>
      </c>
      <c r="C706">
        <v>427.601746</v>
      </c>
      <c r="D706">
        <v>0.656422</v>
      </c>
    </row>
    <row r="707" spans="2:4">
      <c r="B707" s="31">
        <v>44755</v>
      </c>
      <c r="C707">
        <v>424.471161</v>
      </c>
      <c r="D707">
        <v>0.64511</v>
      </c>
    </row>
    <row r="708" spans="2:4">
      <c r="B708" s="31">
        <v>44756</v>
      </c>
      <c r="C708">
        <v>425.266205</v>
      </c>
      <c r="D708">
        <v>0.816584</v>
      </c>
    </row>
    <row r="709" spans="2:4">
      <c r="B709" s="31">
        <v>44757</v>
      </c>
      <c r="C709">
        <v>437.341431</v>
      </c>
      <c r="D709">
        <v>0.852916</v>
      </c>
    </row>
    <row r="710" spans="2:4">
      <c r="B710" s="31">
        <v>44760</v>
      </c>
      <c r="C710">
        <v>448.124634</v>
      </c>
      <c r="D710">
        <v>0.30148</v>
      </c>
    </row>
    <row r="711" spans="2:4">
      <c r="B711" s="31">
        <v>44761</v>
      </c>
      <c r="C711">
        <v>446.186676</v>
      </c>
      <c r="D711">
        <v>0.345028</v>
      </c>
    </row>
    <row r="712" spans="2:4">
      <c r="B712" s="31">
        <v>44762</v>
      </c>
      <c r="C712">
        <v>450.55957</v>
      </c>
      <c r="D712">
        <v>0.605663</v>
      </c>
    </row>
    <row r="713" spans="2:4">
      <c r="B713" s="31">
        <v>44763</v>
      </c>
      <c r="C713">
        <v>451.950958</v>
      </c>
      <c r="D713">
        <v>0.552787</v>
      </c>
    </row>
    <row r="714" spans="2:4">
      <c r="B714" s="31">
        <v>44764</v>
      </c>
      <c r="C714">
        <v>452.050354</v>
      </c>
      <c r="D714">
        <v>2.862066</v>
      </c>
    </row>
    <row r="715" spans="2:4">
      <c r="B715" s="31">
        <v>44767</v>
      </c>
      <c r="C715">
        <v>446.733276</v>
      </c>
      <c r="D715">
        <v>0.856406</v>
      </c>
    </row>
    <row r="716" spans="2:4">
      <c r="B716" s="31">
        <v>44768</v>
      </c>
      <c r="C716">
        <v>438.335266</v>
      </c>
      <c r="D716">
        <v>0.548768</v>
      </c>
    </row>
    <row r="717" spans="2:4">
      <c r="B717" s="31">
        <v>44769</v>
      </c>
      <c r="C717">
        <v>441.217438</v>
      </c>
      <c r="D717">
        <v>0.320262</v>
      </c>
    </row>
    <row r="718" spans="2:4">
      <c r="B718" s="31">
        <v>44770</v>
      </c>
      <c r="C718">
        <v>439.627289</v>
      </c>
      <c r="D718">
        <v>0.443079</v>
      </c>
    </row>
    <row r="719" spans="2:4">
      <c r="B719" s="31">
        <v>44771</v>
      </c>
      <c r="C719">
        <v>446.882324</v>
      </c>
      <c r="D719">
        <v>0.4703</v>
      </c>
    </row>
    <row r="720" spans="2:4">
      <c r="B720" s="31">
        <v>44774</v>
      </c>
      <c r="C720">
        <v>476.30014</v>
      </c>
      <c r="D720">
        <v>0.448071</v>
      </c>
    </row>
    <row r="721" spans="2:4">
      <c r="B721" s="31">
        <v>44775</v>
      </c>
      <c r="C721">
        <v>473.119843</v>
      </c>
      <c r="D721">
        <v>0.548553</v>
      </c>
    </row>
    <row r="722" spans="2:4">
      <c r="B722" s="31">
        <v>44776</v>
      </c>
      <c r="C722">
        <v>464.821259</v>
      </c>
      <c r="D722">
        <v>1.511497</v>
      </c>
    </row>
    <row r="723" spans="2:4">
      <c r="B723" s="31">
        <v>44777</v>
      </c>
      <c r="C723">
        <v>465.815094</v>
      </c>
      <c r="D723">
        <v>1.216393</v>
      </c>
    </row>
    <row r="724" spans="2:4">
      <c r="B724" s="31">
        <v>44778</v>
      </c>
      <c r="C724">
        <v>462.5354</v>
      </c>
      <c r="D724">
        <v>6.640257</v>
      </c>
    </row>
    <row r="725" spans="2:4">
      <c r="B725" s="31">
        <v>44781</v>
      </c>
      <c r="C725">
        <v>465.218781</v>
      </c>
      <c r="D725">
        <v>1.654375</v>
      </c>
    </row>
    <row r="726" spans="2:4">
      <c r="B726" s="31">
        <v>44783</v>
      </c>
      <c r="C726">
        <v>472.672638</v>
      </c>
      <c r="D726">
        <v>0.760984</v>
      </c>
    </row>
    <row r="727" spans="2:4">
      <c r="B727" s="31">
        <v>44784</v>
      </c>
      <c r="C727">
        <v>473.716156</v>
      </c>
      <c r="D727">
        <v>0.674331</v>
      </c>
    </row>
    <row r="728" spans="2:4">
      <c r="B728" s="31">
        <v>44785</v>
      </c>
      <c r="C728">
        <v>474.560913</v>
      </c>
      <c r="D728">
        <v>0.418119</v>
      </c>
    </row>
    <row r="729" spans="2:4">
      <c r="B729" s="31">
        <v>44789</v>
      </c>
      <c r="C729">
        <v>486.685852</v>
      </c>
      <c r="D729">
        <v>0.872609</v>
      </c>
    </row>
    <row r="730" spans="2:4">
      <c r="B730" s="31">
        <v>44790</v>
      </c>
      <c r="C730">
        <v>482.412292</v>
      </c>
      <c r="D730">
        <v>0.435763</v>
      </c>
    </row>
    <row r="731" spans="2:4">
      <c r="B731" s="31">
        <v>44791</v>
      </c>
      <c r="C731">
        <v>481.766296</v>
      </c>
      <c r="D731">
        <v>1.057403</v>
      </c>
    </row>
    <row r="732" spans="2:4">
      <c r="B732" s="31">
        <v>44792</v>
      </c>
      <c r="C732">
        <v>467.902161</v>
      </c>
      <c r="D732">
        <v>0.855522</v>
      </c>
    </row>
    <row r="733" spans="2:4">
      <c r="B733" s="31">
        <v>44795</v>
      </c>
      <c r="C733">
        <v>451.652802</v>
      </c>
      <c r="D733">
        <v>0.591551</v>
      </c>
    </row>
    <row r="734" spans="2:4">
      <c r="B734" s="31">
        <v>44796</v>
      </c>
      <c r="C734">
        <v>457.317719</v>
      </c>
      <c r="D734">
        <v>0.545795</v>
      </c>
    </row>
    <row r="735" spans="2:4">
      <c r="B735" s="31">
        <v>44797</v>
      </c>
      <c r="C735">
        <v>460.249573</v>
      </c>
      <c r="D735">
        <v>0.804638</v>
      </c>
    </row>
    <row r="736" spans="2:4">
      <c r="B736" s="31">
        <v>44798</v>
      </c>
      <c r="C736">
        <v>456.224487</v>
      </c>
      <c r="D736">
        <v>0.515509</v>
      </c>
    </row>
    <row r="737" spans="2:4">
      <c r="B737" s="31">
        <v>44799</v>
      </c>
      <c r="C737">
        <v>461.939087</v>
      </c>
      <c r="D737">
        <v>0.47826</v>
      </c>
    </row>
    <row r="738" spans="2:4">
      <c r="B738" s="31">
        <v>44802</v>
      </c>
      <c r="C738">
        <v>450.55957</v>
      </c>
      <c r="D738">
        <v>0.620169</v>
      </c>
    </row>
    <row r="739" spans="2:4">
      <c r="B739" s="31">
        <v>44803</v>
      </c>
      <c r="C739">
        <v>468.100922</v>
      </c>
      <c r="D739">
        <v>0.425431</v>
      </c>
    </row>
    <row r="740" spans="2:4">
      <c r="B740" s="31">
        <v>44805</v>
      </c>
      <c r="C740">
        <v>463.877106</v>
      </c>
      <c r="D740">
        <v>0.310245</v>
      </c>
    </row>
    <row r="741" spans="2:4">
      <c r="B741" s="31">
        <v>44806</v>
      </c>
      <c r="C741">
        <v>459.305389</v>
      </c>
      <c r="D741">
        <v>0.455205</v>
      </c>
    </row>
    <row r="742" spans="2:4">
      <c r="B742" s="31">
        <v>44809</v>
      </c>
      <c r="C742">
        <v>456.174805</v>
      </c>
      <c r="D742">
        <v>0.568021</v>
      </c>
    </row>
    <row r="743" spans="2:4">
      <c r="B743" s="31">
        <v>44810</v>
      </c>
      <c r="C743">
        <v>454.982178</v>
      </c>
      <c r="D743">
        <v>1.236304</v>
      </c>
    </row>
    <row r="744" spans="2:4">
      <c r="B744" s="31">
        <v>44811</v>
      </c>
      <c r="C744">
        <v>443.105743</v>
      </c>
      <c r="D744">
        <v>0.512381</v>
      </c>
    </row>
    <row r="745" spans="2:4">
      <c r="B745" s="31">
        <v>44812</v>
      </c>
      <c r="C745">
        <v>439.577576</v>
      </c>
      <c r="D745">
        <v>0.377179</v>
      </c>
    </row>
    <row r="746" spans="2:4">
      <c r="B746" s="31">
        <v>44813</v>
      </c>
      <c r="C746">
        <v>443.254822</v>
      </c>
      <c r="D746">
        <v>0.656342</v>
      </c>
    </row>
    <row r="747" spans="2:4">
      <c r="B747" s="31">
        <v>44816</v>
      </c>
      <c r="C747">
        <v>448.22403</v>
      </c>
      <c r="D747">
        <v>0.608868</v>
      </c>
    </row>
    <row r="748" spans="2:4">
      <c r="B748" s="31">
        <v>44817</v>
      </c>
      <c r="C748">
        <v>454.137421</v>
      </c>
      <c r="D748">
        <v>1.547406</v>
      </c>
    </row>
    <row r="749" spans="2:4">
      <c r="B749" s="31">
        <v>44818</v>
      </c>
      <c r="C749">
        <v>447.428986</v>
      </c>
      <c r="D749">
        <v>1.34561</v>
      </c>
    </row>
    <row r="750" spans="2:4">
      <c r="B750" s="31">
        <v>44819</v>
      </c>
      <c r="C750">
        <v>444.248657</v>
      </c>
      <c r="D750">
        <v>1.289617</v>
      </c>
    </row>
    <row r="751" spans="2:4">
      <c r="B751" s="31">
        <v>44820</v>
      </c>
      <c r="C751">
        <v>429.738525</v>
      </c>
      <c r="D751">
        <v>0.941059</v>
      </c>
    </row>
    <row r="752" spans="2:4">
      <c r="B752" s="31">
        <v>44823</v>
      </c>
      <c r="C752">
        <v>422.880981</v>
      </c>
      <c r="D752">
        <v>0.960616</v>
      </c>
    </row>
    <row r="753" spans="2:4">
      <c r="B753" s="31">
        <v>44824</v>
      </c>
      <c r="C753">
        <v>431.577148</v>
      </c>
      <c r="D753">
        <v>0.890937</v>
      </c>
    </row>
    <row r="754" spans="2:4">
      <c r="B754" s="31">
        <v>44825</v>
      </c>
      <c r="C754">
        <v>425.067474</v>
      </c>
      <c r="D754">
        <v>0.759432</v>
      </c>
    </row>
    <row r="755" spans="2:4">
      <c r="B755" s="31">
        <v>44826</v>
      </c>
      <c r="C755">
        <v>429.63913</v>
      </c>
      <c r="D755">
        <v>0.880536</v>
      </c>
    </row>
    <row r="756" spans="2:4">
      <c r="B756" s="31">
        <v>44827</v>
      </c>
      <c r="C756">
        <v>420.446045</v>
      </c>
      <c r="D756">
        <v>2.03841</v>
      </c>
    </row>
    <row r="757" spans="2:4">
      <c r="B757" s="31">
        <v>44830</v>
      </c>
      <c r="C757">
        <v>395.202393</v>
      </c>
      <c r="D757">
        <v>1.156273</v>
      </c>
    </row>
    <row r="758" spans="2:4">
      <c r="B758" s="31">
        <v>44831</v>
      </c>
      <c r="C758">
        <v>396.345306</v>
      </c>
      <c r="D758">
        <v>0.688778</v>
      </c>
    </row>
    <row r="759" spans="2:4">
      <c r="B759" s="31">
        <v>44832</v>
      </c>
      <c r="C759">
        <v>396.593781</v>
      </c>
      <c r="D759">
        <v>1.03919</v>
      </c>
    </row>
    <row r="760" spans="2:4">
      <c r="B760" s="31">
        <v>44833</v>
      </c>
      <c r="C760">
        <v>399.823792</v>
      </c>
      <c r="D760">
        <v>0.980502</v>
      </c>
    </row>
    <row r="761" spans="2:4">
      <c r="B761" s="31">
        <v>44834</v>
      </c>
      <c r="C761">
        <v>402.159332</v>
      </c>
      <c r="D761">
        <v>1.23254</v>
      </c>
    </row>
    <row r="762" spans="2:4">
      <c r="B762" s="31">
        <v>44837</v>
      </c>
      <c r="C762">
        <v>395.202393</v>
      </c>
      <c r="D762">
        <v>1.853974</v>
      </c>
    </row>
    <row r="763" spans="2:4">
      <c r="B763" s="31">
        <v>44838</v>
      </c>
      <c r="C763">
        <v>405.439026</v>
      </c>
      <c r="D763">
        <v>1.235337</v>
      </c>
    </row>
    <row r="764" spans="2:4">
      <c r="B764" s="31">
        <v>44840</v>
      </c>
      <c r="C764">
        <v>411.451782</v>
      </c>
      <c r="D764">
        <v>0.693454</v>
      </c>
    </row>
    <row r="765" spans="2:4">
      <c r="B765" s="31">
        <v>44841</v>
      </c>
      <c r="C765">
        <v>409.662872</v>
      </c>
      <c r="D765">
        <v>1.504904</v>
      </c>
    </row>
    <row r="766" spans="2:4">
      <c r="B766" s="31">
        <v>44844</v>
      </c>
      <c r="C766">
        <v>393.512878</v>
      </c>
      <c r="D766">
        <v>1.488059</v>
      </c>
    </row>
    <row r="767" spans="2:4">
      <c r="B767" s="31">
        <v>44845</v>
      </c>
      <c r="C767">
        <v>390.879181</v>
      </c>
      <c r="D767">
        <v>0.464732</v>
      </c>
    </row>
    <row r="768" spans="2:4">
      <c r="B768" s="31">
        <v>44846</v>
      </c>
      <c r="C768">
        <v>394.059479</v>
      </c>
      <c r="D768">
        <v>1.101277</v>
      </c>
    </row>
    <row r="769" spans="2:4">
      <c r="B769" s="31">
        <v>44847</v>
      </c>
      <c r="C769">
        <v>396.494415</v>
      </c>
      <c r="D769">
        <v>0.379705</v>
      </c>
    </row>
    <row r="770" spans="2:4">
      <c r="B770" s="31">
        <v>44848</v>
      </c>
      <c r="C770">
        <v>393.761353</v>
      </c>
      <c r="D770">
        <v>2.184113</v>
      </c>
    </row>
    <row r="771" spans="2:4">
      <c r="B771" s="31">
        <v>44851</v>
      </c>
      <c r="C771">
        <v>393.661957</v>
      </c>
      <c r="D771">
        <v>3.402935</v>
      </c>
    </row>
    <row r="772" spans="2:4">
      <c r="B772" s="31">
        <v>44852</v>
      </c>
      <c r="C772">
        <v>401.811462</v>
      </c>
      <c r="D772">
        <v>0.558892</v>
      </c>
    </row>
    <row r="773" spans="2:4">
      <c r="B773" s="31">
        <v>44853</v>
      </c>
      <c r="C773">
        <v>396.593781</v>
      </c>
      <c r="D773">
        <v>0.461916</v>
      </c>
    </row>
    <row r="774" spans="2:4">
      <c r="B774" s="31">
        <v>44854</v>
      </c>
      <c r="C774">
        <v>395.599945</v>
      </c>
      <c r="D774">
        <v>0.490498</v>
      </c>
    </row>
    <row r="775" spans="2:4">
      <c r="B775" s="31">
        <v>44855</v>
      </c>
      <c r="C775">
        <v>395.50058</v>
      </c>
      <c r="D775">
        <v>0.375015</v>
      </c>
    </row>
    <row r="776" spans="2:4">
      <c r="B776" s="31">
        <v>44858</v>
      </c>
      <c r="C776">
        <v>399.0784</v>
      </c>
      <c r="D776">
        <v>0.423972</v>
      </c>
    </row>
    <row r="777" spans="2:4">
      <c r="B777" s="31">
        <v>44859</v>
      </c>
      <c r="C777">
        <v>402.10965</v>
      </c>
      <c r="D777">
        <v>0.608584</v>
      </c>
    </row>
    <row r="778" spans="2:4">
      <c r="B778" s="31">
        <v>44861</v>
      </c>
      <c r="C778">
        <v>405.140839</v>
      </c>
      <c r="D778">
        <v>0.753648</v>
      </c>
    </row>
    <row r="779" spans="2:4">
      <c r="B779" s="31">
        <v>44862</v>
      </c>
      <c r="C779">
        <v>407.327332</v>
      </c>
      <c r="D779">
        <v>0.416859</v>
      </c>
    </row>
    <row r="780" spans="2:4">
      <c r="B780" s="31">
        <v>44865</v>
      </c>
      <c r="C780">
        <v>410.060394</v>
      </c>
      <c r="D780">
        <v>0.150584</v>
      </c>
    </row>
    <row r="781" spans="2:4">
      <c r="B781" s="31">
        <v>44866</v>
      </c>
      <c r="C781">
        <v>418.905609</v>
      </c>
      <c r="D781">
        <v>0.704716</v>
      </c>
    </row>
    <row r="782" spans="2:4">
      <c r="B782" s="31">
        <v>44867</v>
      </c>
      <c r="C782">
        <v>419.501923</v>
      </c>
      <c r="D782">
        <v>1.113968</v>
      </c>
    </row>
    <row r="783" spans="2:4">
      <c r="B783" s="31">
        <v>44868</v>
      </c>
      <c r="C783">
        <v>413.687927</v>
      </c>
      <c r="D783">
        <v>0.587444</v>
      </c>
    </row>
    <row r="784" spans="2:4">
      <c r="B784" s="31">
        <v>44869</v>
      </c>
      <c r="C784">
        <v>422.731934</v>
      </c>
      <c r="D784">
        <v>0.438862</v>
      </c>
    </row>
    <row r="785" spans="2:4">
      <c r="B785" s="31">
        <v>44872</v>
      </c>
      <c r="C785">
        <v>432.223114</v>
      </c>
      <c r="D785">
        <v>0.789503</v>
      </c>
    </row>
    <row r="786" spans="2:4">
      <c r="B786" s="31">
        <v>44874</v>
      </c>
      <c r="C786">
        <v>430.334839</v>
      </c>
      <c r="D786">
        <v>0.907341</v>
      </c>
    </row>
    <row r="787" spans="2:4">
      <c r="B787" s="31">
        <v>44875</v>
      </c>
      <c r="C787">
        <v>409.662872</v>
      </c>
      <c r="D787">
        <v>0.431261</v>
      </c>
    </row>
    <row r="788" spans="2:4">
      <c r="B788" s="31">
        <v>44876</v>
      </c>
      <c r="C788">
        <v>420.942993</v>
      </c>
      <c r="D788">
        <v>0.488715</v>
      </c>
    </row>
    <row r="789" spans="2:4">
      <c r="B789" s="31">
        <v>44879</v>
      </c>
      <c r="C789">
        <v>430.931152</v>
      </c>
      <c r="D789">
        <v>1.494974</v>
      </c>
    </row>
    <row r="790" spans="2:4">
      <c r="B790" s="31">
        <v>44880</v>
      </c>
      <c r="C790">
        <v>434.359894</v>
      </c>
      <c r="D790">
        <v>0.597425</v>
      </c>
    </row>
    <row r="791" spans="2:4">
      <c r="B791" s="31">
        <v>44881</v>
      </c>
      <c r="C791">
        <v>428.744659</v>
      </c>
      <c r="D791">
        <v>1.187213</v>
      </c>
    </row>
    <row r="792" spans="2:4">
      <c r="B792" s="31">
        <v>44882</v>
      </c>
      <c r="C792">
        <v>421.092072</v>
      </c>
      <c r="D792">
        <v>1.549709</v>
      </c>
    </row>
    <row r="793" spans="2:4">
      <c r="B793" s="31">
        <v>44883</v>
      </c>
      <c r="C793">
        <v>420.942993</v>
      </c>
      <c r="D793">
        <v>1.70688</v>
      </c>
    </row>
    <row r="794" spans="2:4">
      <c r="B794" s="31">
        <v>44886</v>
      </c>
      <c r="C794">
        <v>418.458374</v>
      </c>
      <c r="D794">
        <v>0.764416</v>
      </c>
    </row>
    <row r="795" spans="2:4">
      <c r="B795" s="31">
        <v>44887</v>
      </c>
      <c r="C795">
        <v>422.036224</v>
      </c>
      <c r="D795">
        <v>0.521559</v>
      </c>
    </row>
    <row r="796" spans="2:4">
      <c r="B796" s="31">
        <v>44888</v>
      </c>
      <c r="C796">
        <v>421.539307</v>
      </c>
      <c r="D796">
        <v>0.826429</v>
      </c>
    </row>
    <row r="797" spans="2:4">
      <c r="B797" s="31">
        <v>44889</v>
      </c>
      <c r="C797">
        <v>420.744232</v>
      </c>
      <c r="D797">
        <v>1.548732</v>
      </c>
    </row>
    <row r="798" spans="2:4">
      <c r="B798" s="31">
        <v>44890</v>
      </c>
      <c r="C798">
        <v>430.583282</v>
      </c>
      <c r="D798">
        <v>0.51007</v>
      </c>
    </row>
    <row r="799" spans="2:4">
      <c r="B799" s="31">
        <v>44893</v>
      </c>
      <c r="C799">
        <v>430.5336</v>
      </c>
      <c r="D799">
        <v>0.441867</v>
      </c>
    </row>
    <row r="800" spans="2:4">
      <c r="B800" s="31">
        <v>44894</v>
      </c>
      <c r="C800">
        <v>430.384521</v>
      </c>
      <c r="D800">
        <v>0.514577</v>
      </c>
    </row>
    <row r="801" spans="2:4">
      <c r="B801" s="31">
        <v>44895</v>
      </c>
      <c r="C801">
        <v>436.645752</v>
      </c>
      <c r="D801">
        <v>0.601054</v>
      </c>
    </row>
    <row r="802" spans="2:4">
      <c r="B802" s="31">
        <v>44896</v>
      </c>
      <c r="C802">
        <v>435.602203</v>
      </c>
      <c r="D802">
        <v>0.620606</v>
      </c>
    </row>
    <row r="803" spans="2:4">
      <c r="B803" s="31">
        <v>44897</v>
      </c>
      <c r="C803">
        <v>432.620667</v>
      </c>
      <c r="D803">
        <v>0.842444</v>
      </c>
    </row>
    <row r="804" spans="2:4">
      <c r="B804" s="31">
        <v>44900</v>
      </c>
      <c r="C804">
        <v>426.06131</v>
      </c>
      <c r="D804">
        <v>0.402818</v>
      </c>
    </row>
    <row r="805" spans="2:4">
      <c r="B805" s="31">
        <v>44901</v>
      </c>
      <c r="C805">
        <v>424.669891</v>
      </c>
      <c r="D805">
        <v>0.490299</v>
      </c>
    </row>
    <row r="806" spans="2:4">
      <c r="B806" s="31">
        <v>44902</v>
      </c>
      <c r="C806">
        <v>417.514221</v>
      </c>
      <c r="D806">
        <v>0.377772</v>
      </c>
    </row>
    <row r="807" spans="2:4">
      <c r="B807" s="31">
        <v>44903</v>
      </c>
      <c r="C807">
        <v>414.63208</v>
      </c>
      <c r="D807">
        <v>0.577833</v>
      </c>
    </row>
    <row r="808" spans="2:4">
      <c r="B808" s="31">
        <v>44904</v>
      </c>
      <c r="C808">
        <v>410.805786</v>
      </c>
      <c r="D808">
        <v>0.354606</v>
      </c>
    </row>
    <row r="809" spans="2:4">
      <c r="B809" s="31">
        <v>44907</v>
      </c>
      <c r="C809">
        <v>411.551178</v>
      </c>
      <c r="D809">
        <v>0.266325</v>
      </c>
    </row>
    <row r="810" spans="2:4">
      <c r="B810" s="31">
        <v>44908</v>
      </c>
      <c r="C810">
        <v>415.924072</v>
      </c>
      <c r="D810">
        <v>0.775649</v>
      </c>
    </row>
    <row r="811" spans="2:4">
      <c r="B811" s="31">
        <v>44909</v>
      </c>
      <c r="C811">
        <v>415.377472</v>
      </c>
      <c r="D811">
        <v>1.816861</v>
      </c>
    </row>
    <row r="812" spans="2:4">
      <c r="B812" s="31">
        <v>44910</v>
      </c>
      <c r="C812">
        <v>414.085449</v>
      </c>
      <c r="D812">
        <v>0.754729</v>
      </c>
    </row>
    <row r="813" spans="2:4">
      <c r="B813" s="31">
        <v>44911</v>
      </c>
      <c r="C813">
        <v>418.657135</v>
      </c>
      <c r="D813">
        <v>0.551123</v>
      </c>
    </row>
    <row r="814" spans="2:4">
      <c r="B814" s="31">
        <v>44914</v>
      </c>
      <c r="C814">
        <v>415.327759</v>
      </c>
      <c r="D814">
        <v>0.30569</v>
      </c>
    </row>
    <row r="815" spans="2:4">
      <c r="B815" s="31">
        <v>44915</v>
      </c>
      <c r="C815">
        <v>408.072723</v>
      </c>
      <c r="D815">
        <v>0.558728</v>
      </c>
    </row>
    <row r="816" spans="2:4">
      <c r="B816" s="31">
        <v>44916</v>
      </c>
      <c r="C816">
        <v>400.420105</v>
      </c>
      <c r="D816">
        <v>0.663571</v>
      </c>
    </row>
    <row r="817" spans="2:4">
      <c r="B817" s="31">
        <v>44917</v>
      </c>
      <c r="C817">
        <v>391.922729</v>
      </c>
      <c r="D817">
        <v>0.714559</v>
      </c>
    </row>
    <row r="818" spans="2:4">
      <c r="B818" s="31">
        <v>44918</v>
      </c>
      <c r="C818">
        <v>375.971497</v>
      </c>
      <c r="D818">
        <v>0.294287</v>
      </c>
    </row>
    <row r="819" spans="2:4">
      <c r="B819" s="31">
        <v>44921</v>
      </c>
      <c r="C819">
        <v>382.481201</v>
      </c>
      <c r="D819">
        <v>0.371871</v>
      </c>
    </row>
    <row r="820" spans="2:4">
      <c r="B820" s="31">
        <v>44922</v>
      </c>
      <c r="C820">
        <v>391.723938</v>
      </c>
      <c r="D820">
        <v>0.981253</v>
      </c>
    </row>
    <row r="821" spans="2:4">
      <c r="B821" s="31">
        <v>44923</v>
      </c>
      <c r="C821">
        <v>388.990875</v>
      </c>
      <c r="D821">
        <v>1.480489</v>
      </c>
    </row>
    <row r="822" spans="2:4">
      <c r="B822" s="31">
        <v>44924</v>
      </c>
      <c r="C822">
        <v>383.524719</v>
      </c>
      <c r="D822">
        <v>1.769862</v>
      </c>
    </row>
    <row r="823" spans="2:4">
      <c r="B823" s="31">
        <v>44925</v>
      </c>
      <c r="C823">
        <v>385.711212</v>
      </c>
      <c r="D823">
        <v>0.781059</v>
      </c>
    </row>
    <row r="824" spans="2:4">
      <c r="B824" s="31">
        <v>44928</v>
      </c>
      <c r="C824">
        <v>392.369934</v>
      </c>
      <c r="D824">
        <v>1.102815</v>
      </c>
    </row>
    <row r="825" spans="2:4">
      <c r="B825" s="31">
        <v>44929</v>
      </c>
      <c r="C825">
        <v>391.57489</v>
      </c>
      <c r="D825">
        <v>0.647942</v>
      </c>
    </row>
    <row r="826" spans="2:4">
      <c r="B826" s="31">
        <v>44930</v>
      </c>
      <c r="C826">
        <v>383.375671</v>
      </c>
      <c r="D826">
        <v>1.006593</v>
      </c>
    </row>
    <row r="827" spans="2:4">
      <c r="B827" s="31">
        <v>44931</v>
      </c>
      <c r="C827">
        <v>384.61795</v>
      </c>
      <c r="D827">
        <v>0.717322</v>
      </c>
    </row>
    <row r="828" spans="2:4">
      <c r="B828" s="31">
        <v>44932</v>
      </c>
      <c r="C828">
        <v>379.797821</v>
      </c>
      <c r="D828">
        <v>0.867309</v>
      </c>
    </row>
    <row r="829" spans="2:4">
      <c r="B829" s="31">
        <v>44935</v>
      </c>
      <c r="C829">
        <v>387.003174</v>
      </c>
      <c r="D829">
        <v>0.323014</v>
      </c>
    </row>
    <row r="830" spans="2:4">
      <c r="B830" s="31">
        <v>44936</v>
      </c>
      <c r="C830">
        <v>410.507599</v>
      </c>
      <c r="D830">
        <v>0.902928</v>
      </c>
    </row>
    <row r="831" spans="2:4">
      <c r="B831" s="31">
        <v>44937</v>
      </c>
      <c r="C831">
        <v>415.476837</v>
      </c>
      <c r="D831">
        <v>0.85436</v>
      </c>
    </row>
    <row r="832" spans="2:4">
      <c r="B832" s="31">
        <v>44938</v>
      </c>
      <c r="C832">
        <v>409.662872</v>
      </c>
      <c r="D832">
        <v>0.705947</v>
      </c>
    </row>
    <row r="833" spans="2:4">
      <c r="B833" s="31">
        <v>44939</v>
      </c>
      <c r="C833">
        <v>408.91748</v>
      </c>
      <c r="D833">
        <v>0.986248</v>
      </c>
    </row>
    <row r="834" spans="2:4">
      <c r="B834" s="31">
        <v>44942</v>
      </c>
      <c r="C834">
        <v>410.606995</v>
      </c>
      <c r="D834">
        <v>1.959923</v>
      </c>
    </row>
    <row r="835" spans="2:4">
      <c r="B835" s="31">
        <v>44943</v>
      </c>
      <c r="C835">
        <v>412.694092</v>
      </c>
      <c r="D835">
        <v>1.476595</v>
      </c>
    </row>
    <row r="836" spans="2:4">
      <c r="B836" s="31">
        <v>44944</v>
      </c>
      <c r="C836">
        <v>405.88623</v>
      </c>
      <c r="D836">
        <v>0.489818</v>
      </c>
    </row>
    <row r="837" spans="2:4">
      <c r="B837" s="31">
        <v>44945</v>
      </c>
      <c r="C837">
        <v>398.283325</v>
      </c>
      <c r="D837">
        <v>0.472205</v>
      </c>
    </row>
    <row r="838" spans="2:4">
      <c r="B838" s="31">
        <v>44946</v>
      </c>
      <c r="C838">
        <v>400.618866</v>
      </c>
      <c r="D838">
        <v>0.269441</v>
      </c>
    </row>
    <row r="839" spans="2:4">
      <c r="B839" s="31">
        <v>44949</v>
      </c>
      <c r="C839">
        <v>405.935944</v>
      </c>
      <c r="D839">
        <v>0.807592</v>
      </c>
    </row>
    <row r="840" spans="2:4">
      <c r="B840" s="31">
        <v>44950</v>
      </c>
      <c r="C840">
        <v>419.501923</v>
      </c>
      <c r="D840">
        <v>0.31784</v>
      </c>
    </row>
    <row r="841" spans="2:4">
      <c r="B841" s="31">
        <v>44951</v>
      </c>
      <c r="C841">
        <v>416.42099</v>
      </c>
      <c r="D841">
        <v>0.520781</v>
      </c>
    </row>
    <row r="842" spans="2:4">
      <c r="B842" s="31">
        <v>44953</v>
      </c>
      <c r="C842">
        <v>442.807556</v>
      </c>
      <c r="D842">
        <v>0.550468</v>
      </c>
    </row>
    <row r="843" spans="2:4">
      <c r="B843" s="31">
        <v>44956</v>
      </c>
      <c r="C843">
        <v>440.819885</v>
      </c>
      <c r="D843">
        <v>0.362823</v>
      </c>
    </row>
    <row r="844" spans="2:4">
      <c r="B844" s="31">
        <v>44957</v>
      </c>
      <c r="C844">
        <v>449.366943</v>
      </c>
      <c r="D844">
        <v>2.278461</v>
      </c>
    </row>
    <row r="845" spans="2:4">
      <c r="B845" s="31">
        <v>44958</v>
      </c>
      <c r="C845">
        <v>443.900818</v>
      </c>
      <c r="D845">
        <v>0.78783</v>
      </c>
    </row>
    <row r="846" spans="2:4">
      <c r="B846" s="31">
        <v>44959</v>
      </c>
      <c r="C846">
        <v>441.913116</v>
      </c>
      <c r="D846">
        <v>2.478762</v>
      </c>
    </row>
    <row r="847" spans="2:4">
      <c r="B847" s="31">
        <v>44960</v>
      </c>
      <c r="C847">
        <v>442.708221</v>
      </c>
      <c r="D847">
        <v>0.819204</v>
      </c>
    </row>
    <row r="848" spans="2:4">
      <c r="B848" s="31">
        <v>44963</v>
      </c>
      <c r="C848">
        <v>439.180054</v>
      </c>
      <c r="D848">
        <v>0.846645</v>
      </c>
    </row>
    <row r="849" spans="2:4">
      <c r="B849" s="31">
        <v>44964</v>
      </c>
      <c r="C849">
        <v>432.570984</v>
      </c>
      <c r="D849">
        <v>2.508356</v>
      </c>
    </row>
    <row r="850" spans="2:4">
      <c r="B850" s="31">
        <v>44965</v>
      </c>
      <c r="C850">
        <v>437.391144</v>
      </c>
      <c r="D850">
        <v>0.429009</v>
      </c>
    </row>
    <row r="851" spans="2:4">
      <c r="B851" s="31">
        <v>44966</v>
      </c>
      <c r="C851">
        <v>433.962341</v>
      </c>
      <c r="D851">
        <v>0.439224</v>
      </c>
    </row>
    <row r="852" spans="2:4">
      <c r="B852" s="31">
        <v>44967</v>
      </c>
      <c r="C852">
        <v>442.857269</v>
      </c>
      <c r="D852">
        <v>0.30297</v>
      </c>
    </row>
    <row r="853" spans="2:4">
      <c r="B853" s="31">
        <v>44970</v>
      </c>
      <c r="C853">
        <v>438.384979</v>
      </c>
      <c r="D853">
        <v>0.336122</v>
      </c>
    </row>
    <row r="854" spans="2:4">
      <c r="B854" s="31">
        <v>44971</v>
      </c>
      <c r="C854">
        <v>437.639587</v>
      </c>
      <c r="D854">
        <v>0.342518</v>
      </c>
    </row>
    <row r="855" spans="2:4">
      <c r="B855" s="31">
        <v>44972</v>
      </c>
      <c r="C855">
        <v>441.26712</v>
      </c>
      <c r="D855">
        <v>0.253863</v>
      </c>
    </row>
    <row r="856" spans="2:4">
      <c r="B856" s="31">
        <v>44973</v>
      </c>
      <c r="C856">
        <v>438.832184</v>
      </c>
      <c r="D856">
        <v>0.453624</v>
      </c>
    </row>
    <row r="857" spans="2:4">
      <c r="B857" s="31">
        <v>44974</v>
      </c>
      <c r="C857">
        <v>437.192352</v>
      </c>
      <c r="D857">
        <v>0.331727</v>
      </c>
    </row>
    <row r="858" spans="2:4">
      <c r="B858" s="31">
        <v>44977</v>
      </c>
      <c r="C858">
        <v>440.124207</v>
      </c>
      <c r="D858">
        <v>0.60473</v>
      </c>
    </row>
    <row r="859" spans="2:4">
      <c r="B859" s="31">
        <v>44978</v>
      </c>
      <c r="C859">
        <v>433.862976</v>
      </c>
      <c r="D859">
        <v>0.299904</v>
      </c>
    </row>
    <row r="860" spans="2:4">
      <c r="B860" s="31">
        <v>44979</v>
      </c>
      <c r="C860">
        <v>426.856384</v>
      </c>
      <c r="D860">
        <v>0.251756</v>
      </c>
    </row>
    <row r="861" spans="2:4">
      <c r="B861" s="31">
        <v>44980</v>
      </c>
      <c r="C861">
        <v>430.5336</v>
      </c>
      <c r="D861">
        <v>0.225894</v>
      </c>
    </row>
    <row r="862" spans="2:4">
      <c r="B862" s="31">
        <v>44981</v>
      </c>
      <c r="C862">
        <v>425.067474</v>
      </c>
      <c r="D862">
        <v>0.320138</v>
      </c>
    </row>
    <row r="863" spans="2:4">
      <c r="B863" s="31">
        <v>44984</v>
      </c>
      <c r="C863">
        <v>415.327759</v>
      </c>
      <c r="D863">
        <v>0.283217</v>
      </c>
    </row>
    <row r="864" spans="2:4">
      <c r="B864" s="31">
        <v>44985</v>
      </c>
      <c r="C864">
        <v>418.011169</v>
      </c>
      <c r="D864">
        <v>0.572896</v>
      </c>
    </row>
    <row r="865" spans="2:4">
      <c r="B865" s="31">
        <v>44986</v>
      </c>
      <c r="C865">
        <v>423.328247</v>
      </c>
      <c r="D865">
        <v>0.539789</v>
      </c>
    </row>
    <row r="866" spans="2:4">
      <c r="B866" s="31">
        <v>44987</v>
      </c>
      <c r="C866">
        <v>417.862091</v>
      </c>
      <c r="D866">
        <v>0.421608</v>
      </c>
    </row>
    <row r="867" spans="2:4">
      <c r="B867" s="31">
        <v>44988</v>
      </c>
      <c r="C867">
        <v>425.365601</v>
      </c>
      <c r="D867">
        <v>0.381939</v>
      </c>
    </row>
    <row r="868" spans="2:4">
      <c r="B868" s="31">
        <v>44991</v>
      </c>
      <c r="C868">
        <v>437.242065</v>
      </c>
      <c r="D868">
        <v>0.240081</v>
      </c>
    </row>
    <row r="869" spans="2:4">
      <c r="B869" s="31">
        <v>44993</v>
      </c>
      <c r="C869">
        <v>436.745148</v>
      </c>
      <c r="D869">
        <v>0.175713</v>
      </c>
    </row>
    <row r="870" spans="2:4">
      <c r="B870" s="31">
        <v>44994</v>
      </c>
      <c r="C870">
        <v>429.539764</v>
      </c>
      <c r="D870">
        <v>0.189677</v>
      </c>
    </row>
    <row r="871" spans="2:4">
      <c r="B871" s="31">
        <v>44995</v>
      </c>
      <c r="C871">
        <v>433.067902</v>
      </c>
      <c r="D871">
        <v>0.231223</v>
      </c>
    </row>
    <row r="872" spans="2:4">
      <c r="B872" s="31">
        <v>44998</v>
      </c>
      <c r="C872">
        <v>419.800079</v>
      </c>
      <c r="D872">
        <v>0.396458</v>
      </c>
    </row>
    <row r="873" spans="2:4">
      <c r="B873" s="31">
        <v>44999</v>
      </c>
      <c r="C873">
        <v>414.184845</v>
      </c>
      <c r="D873">
        <v>0.262147</v>
      </c>
    </row>
    <row r="874" spans="2:4">
      <c r="B874" s="31">
        <v>45000</v>
      </c>
      <c r="C874">
        <v>408.718689</v>
      </c>
      <c r="D874">
        <v>0.521478</v>
      </c>
    </row>
    <row r="875" spans="2:4">
      <c r="B875" s="31">
        <v>45001</v>
      </c>
      <c r="C875">
        <v>413.091614</v>
      </c>
      <c r="D875">
        <v>0.401312</v>
      </c>
    </row>
    <row r="876" spans="2:4">
      <c r="B876" s="31">
        <v>45002</v>
      </c>
      <c r="C876">
        <v>416.371307</v>
      </c>
      <c r="D876">
        <v>0.358809</v>
      </c>
    </row>
    <row r="877" spans="2:4">
      <c r="B877" s="31">
        <v>45005</v>
      </c>
      <c r="C877">
        <v>408.221771</v>
      </c>
      <c r="D877">
        <v>0.293547</v>
      </c>
    </row>
    <row r="878" spans="2:4">
      <c r="B878" s="31">
        <v>45006</v>
      </c>
      <c r="C878">
        <v>409.861603</v>
      </c>
      <c r="D878">
        <v>0.571536</v>
      </c>
    </row>
    <row r="879" spans="2:4">
      <c r="B879" s="31">
        <v>45007</v>
      </c>
      <c r="C879">
        <v>413.489136</v>
      </c>
      <c r="D879">
        <v>0.339485</v>
      </c>
    </row>
    <row r="880" spans="2:4">
      <c r="B880" s="31">
        <v>45008</v>
      </c>
      <c r="C880">
        <v>416.520386</v>
      </c>
      <c r="D880">
        <v>0.214237</v>
      </c>
    </row>
    <row r="881" spans="2:4">
      <c r="B881" s="31">
        <v>45009</v>
      </c>
      <c r="C881">
        <v>413.687927</v>
      </c>
      <c r="D881">
        <v>0.315082</v>
      </c>
    </row>
    <row r="882" spans="2:4">
      <c r="B882" s="31">
        <v>45012</v>
      </c>
      <c r="C882">
        <v>409.315002</v>
      </c>
      <c r="D882">
        <v>0.198155</v>
      </c>
    </row>
    <row r="883" spans="2:4">
      <c r="B883" s="31">
        <v>45013</v>
      </c>
      <c r="C883">
        <v>399.227509</v>
      </c>
      <c r="D883">
        <v>0.226272</v>
      </c>
    </row>
    <row r="884" spans="2:4">
      <c r="B884" s="31">
        <v>45014</v>
      </c>
      <c r="C884">
        <v>406.631622</v>
      </c>
      <c r="D884">
        <v>0.284865</v>
      </c>
    </row>
    <row r="885" spans="2:4">
      <c r="B885" s="31">
        <v>45016</v>
      </c>
      <c r="C885">
        <v>418.011169</v>
      </c>
      <c r="D885">
        <v>0.160747</v>
      </c>
    </row>
    <row r="886" spans="2:4">
      <c r="B886" s="31">
        <v>45019</v>
      </c>
      <c r="C886">
        <v>421.638672</v>
      </c>
      <c r="D886">
        <v>0.180542</v>
      </c>
    </row>
    <row r="887" spans="2:4">
      <c r="B887" s="31">
        <v>45021</v>
      </c>
      <c r="C887">
        <v>423.775452</v>
      </c>
      <c r="D887">
        <v>0.303288</v>
      </c>
    </row>
    <row r="888" spans="2:4">
      <c r="B888" s="31">
        <v>45022</v>
      </c>
      <c r="C888">
        <v>434.856812</v>
      </c>
      <c r="D888">
        <v>0.517035</v>
      </c>
    </row>
    <row r="889" spans="2:4">
      <c r="B889" s="31">
        <v>45026</v>
      </c>
      <c r="C889">
        <v>458.212158</v>
      </c>
      <c r="D889">
        <v>0.35791</v>
      </c>
    </row>
    <row r="890" spans="2:4">
      <c r="B890" s="31">
        <v>45027</v>
      </c>
      <c r="C890">
        <v>455.926331</v>
      </c>
      <c r="D890">
        <v>0.267405</v>
      </c>
    </row>
    <row r="891" spans="2:4">
      <c r="B891" s="31">
        <v>45028</v>
      </c>
      <c r="C891">
        <v>462.386322</v>
      </c>
      <c r="D891">
        <v>0.306016</v>
      </c>
    </row>
    <row r="892" spans="2:4">
      <c r="B892" s="31">
        <v>45029</v>
      </c>
      <c r="C892">
        <v>466.659851</v>
      </c>
      <c r="D892">
        <v>0.430488</v>
      </c>
    </row>
    <row r="893" spans="2:4">
      <c r="B893" s="31">
        <v>45033</v>
      </c>
      <c r="C893">
        <v>468.995392</v>
      </c>
      <c r="D893">
        <v>2.059522</v>
      </c>
    </row>
    <row r="894" spans="2:4">
      <c r="B894" s="31">
        <v>45034</v>
      </c>
      <c r="C894">
        <v>470.03894</v>
      </c>
      <c r="D894">
        <v>0.517405</v>
      </c>
    </row>
    <row r="895" spans="2:4">
      <c r="B895" s="31">
        <v>45035</v>
      </c>
      <c r="C895">
        <v>466.063568</v>
      </c>
      <c r="D895">
        <v>1.178658</v>
      </c>
    </row>
    <row r="896" spans="2:4">
      <c r="B896" s="31">
        <v>45036</v>
      </c>
      <c r="C896">
        <v>473.865234</v>
      </c>
      <c r="D896">
        <v>0.52919</v>
      </c>
    </row>
    <row r="897" spans="2:4">
      <c r="B897" s="31">
        <v>45037</v>
      </c>
      <c r="C897">
        <v>468.100922</v>
      </c>
      <c r="D897">
        <v>1.031898</v>
      </c>
    </row>
    <row r="898" spans="2:4">
      <c r="B898" s="31">
        <v>45040</v>
      </c>
      <c r="C898">
        <v>472.125977</v>
      </c>
      <c r="D898">
        <v>0.805257</v>
      </c>
    </row>
    <row r="899" spans="2:4">
      <c r="B899" s="31">
        <v>45041</v>
      </c>
      <c r="C899">
        <v>470.386749</v>
      </c>
      <c r="D899">
        <v>0.410346</v>
      </c>
    </row>
    <row r="900" spans="2:4">
      <c r="B900" s="31">
        <v>45042</v>
      </c>
      <c r="C900">
        <v>475.107513</v>
      </c>
      <c r="D900">
        <v>0.524346</v>
      </c>
    </row>
    <row r="901" spans="2:4">
      <c r="B901" s="31">
        <v>45043</v>
      </c>
      <c r="C901">
        <v>478.536316</v>
      </c>
      <c r="D901">
        <v>0.450971</v>
      </c>
    </row>
    <row r="902" spans="2:4">
      <c r="B902" s="31">
        <v>45044</v>
      </c>
      <c r="C902">
        <v>482.163818</v>
      </c>
      <c r="D902">
        <v>0.425797</v>
      </c>
    </row>
    <row r="903" spans="2:4">
      <c r="B903" s="31">
        <v>45048</v>
      </c>
      <c r="C903">
        <v>477.294006</v>
      </c>
      <c r="D903">
        <v>0.279323</v>
      </c>
    </row>
    <row r="904" spans="2:4">
      <c r="B904" s="31">
        <v>45049</v>
      </c>
      <c r="C904">
        <v>480.921539</v>
      </c>
      <c r="D904">
        <v>0.429651</v>
      </c>
    </row>
    <row r="905" spans="2:4">
      <c r="B905" s="31">
        <v>45050</v>
      </c>
      <c r="C905">
        <v>477.790924</v>
      </c>
      <c r="D905">
        <v>0.228717</v>
      </c>
    </row>
    <row r="906" spans="2:4">
      <c r="B906" s="31">
        <v>45051</v>
      </c>
      <c r="C906">
        <v>474.262787</v>
      </c>
      <c r="D906">
        <v>0.426312</v>
      </c>
    </row>
    <row r="907" spans="2:4">
      <c r="B907" s="31">
        <v>45054</v>
      </c>
      <c r="C907">
        <v>497.121216</v>
      </c>
      <c r="D907">
        <v>0.901669</v>
      </c>
    </row>
    <row r="908" spans="2:4">
      <c r="B908" s="31">
        <v>45055</v>
      </c>
      <c r="C908">
        <v>500.450562</v>
      </c>
      <c r="D908">
        <v>0.332157</v>
      </c>
    </row>
    <row r="909" spans="2:4">
      <c r="B909" s="31">
        <v>45056</v>
      </c>
      <c r="C909">
        <v>506.31427</v>
      </c>
      <c r="D909">
        <v>0.513232</v>
      </c>
    </row>
    <row r="910" spans="2:4">
      <c r="B910" s="31">
        <v>45057</v>
      </c>
      <c r="C910">
        <v>508.500732</v>
      </c>
      <c r="D910">
        <v>0.285804</v>
      </c>
    </row>
    <row r="911" spans="2:4">
      <c r="B911" s="31">
        <v>45058</v>
      </c>
      <c r="C911">
        <v>512.476135</v>
      </c>
      <c r="D911">
        <v>2.637706</v>
      </c>
    </row>
    <row r="912" spans="2:4">
      <c r="B912" s="31">
        <v>45061</v>
      </c>
      <c r="C912">
        <v>527.532837</v>
      </c>
      <c r="D912">
        <v>1.024419</v>
      </c>
    </row>
    <row r="913" spans="2:4">
      <c r="B913" s="31">
        <v>45062</v>
      </c>
      <c r="C913">
        <v>517.842834</v>
      </c>
      <c r="D913">
        <v>0.545627</v>
      </c>
    </row>
    <row r="914" spans="2:4">
      <c r="B914" s="31">
        <v>45063</v>
      </c>
      <c r="C914">
        <v>512.376709</v>
      </c>
      <c r="D914">
        <v>0.496748</v>
      </c>
    </row>
    <row r="915" spans="2:4">
      <c r="B915" s="31">
        <v>45065</v>
      </c>
      <c r="C915">
        <v>521.520081</v>
      </c>
      <c r="D915">
        <v>2.0134</v>
      </c>
    </row>
    <row r="916" spans="2:4">
      <c r="B916" s="31">
        <v>45068</v>
      </c>
      <c r="C916">
        <v>519.134827</v>
      </c>
      <c r="D916">
        <v>1.518106</v>
      </c>
    </row>
    <row r="917" spans="2:4">
      <c r="B917" s="31">
        <v>45069</v>
      </c>
      <c r="C917">
        <v>525.247009</v>
      </c>
      <c r="D917">
        <v>0.849919</v>
      </c>
    </row>
    <row r="918" spans="2:4">
      <c r="B918" s="31">
        <v>45070</v>
      </c>
      <c r="C918">
        <v>516.998108</v>
      </c>
      <c r="D918">
        <v>0.727239</v>
      </c>
    </row>
    <row r="919" spans="2:4">
      <c r="B919" s="31">
        <v>45072</v>
      </c>
      <c r="C919">
        <v>515.358215</v>
      </c>
      <c r="D919">
        <v>0.814048</v>
      </c>
    </row>
    <row r="920" spans="2:4">
      <c r="B920" s="31">
        <v>45076</v>
      </c>
      <c r="C920">
        <v>515.606689</v>
      </c>
      <c r="D920">
        <v>0.451341</v>
      </c>
    </row>
    <row r="921" spans="2:4">
      <c r="B921" s="31">
        <v>45077</v>
      </c>
      <c r="C921">
        <v>523.209656</v>
      </c>
      <c r="D921">
        <v>0.459653</v>
      </c>
    </row>
    <row r="922" spans="2:4">
      <c r="B922" s="31">
        <v>45078</v>
      </c>
      <c r="C922">
        <v>531.955444</v>
      </c>
      <c r="D922">
        <v>0.319439</v>
      </c>
    </row>
    <row r="923" spans="2:4">
      <c r="B923" s="31">
        <v>45079</v>
      </c>
      <c r="C923">
        <v>532.452393</v>
      </c>
      <c r="D923">
        <v>0.519276</v>
      </c>
    </row>
    <row r="924" spans="2:4">
      <c r="B924" s="31">
        <v>45082</v>
      </c>
      <c r="C924">
        <v>543.086548</v>
      </c>
      <c r="D924">
        <v>0.352576</v>
      </c>
    </row>
    <row r="925" spans="2:4">
      <c r="B925" s="31">
        <v>45084</v>
      </c>
      <c r="C925">
        <v>564.454224</v>
      </c>
      <c r="D925">
        <v>0.184065</v>
      </c>
    </row>
    <row r="926" spans="2:4">
      <c r="B926" s="31">
        <v>45085</v>
      </c>
      <c r="C926">
        <v>556.205322</v>
      </c>
      <c r="D926">
        <v>0.38859</v>
      </c>
    </row>
    <row r="927" spans="2:4">
      <c r="B927" s="31">
        <v>45086</v>
      </c>
      <c r="C927">
        <v>558.739624</v>
      </c>
      <c r="D927">
        <v>1.174802</v>
      </c>
    </row>
    <row r="928" spans="2:4">
      <c r="B928" s="31">
        <v>45089</v>
      </c>
      <c r="C928">
        <v>560.230347</v>
      </c>
      <c r="D928">
        <v>0.952306</v>
      </c>
    </row>
    <row r="929" spans="2:4">
      <c r="B929" s="31">
        <v>45090</v>
      </c>
      <c r="C929">
        <v>558.342041</v>
      </c>
      <c r="D929">
        <v>0.7877</v>
      </c>
    </row>
    <row r="930" spans="2:4">
      <c r="B930" s="31">
        <v>45091</v>
      </c>
      <c r="C930">
        <v>566.640686</v>
      </c>
      <c r="D930">
        <v>1.232722</v>
      </c>
    </row>
    <row r="931" spans="2:4">
      <c r="B931" s="31">
        <v>45092</v>
      </c>
      <c r="C931">
        <v>564.752319</v>
      </c>
      <c r="D931">
        <v>1.076315</v>
      </c>
    </row>
    <row r="932" spans="2:4">
      <c r="B932" s="31">
        <v>45093</v>
      </c>
      <c r="C932">
        <v>566.044312</v>
      </c>
      <c r="D932">
        <v>1.567856</v>
      </c>
    </row>
    <row r="933" spans="2:4">
      <c r="B933" s="31">
        <v>45096</v>
      </c>
      <c r="C933">
        <v>562.267761</v>
      </c>
      <c r="D933">
        <v>0.475377</v>
      </c>
    </row>
    <row r="934" spans="2:4">
      <c r="B934" s="31">
        <v>45097</v>
      </c>
      <c r="C934">
        <v>579.709717</v>
      </c>
      <c r="D934">
        <v>0.333405</v>
      </c>
    </row>
    <row r="935" spans="2:4">
      <c r="B935" s="31">
        <v>45098</v>
      </c>
      <c r="C935">
        <v>577.62262</v>
      </c>
      <c r="D935">
        <v>0.539003</v>
      </c>
    </row>
    <row r="936" spans="2:4">
      <c r="B936" s="31">
        <v>45099</v>
      </c>
      <c r="C936">
        <v>565.795898</v>
      </c>
      <c r="D936">
        <v>0.516739</v>
      </c>
    </row>
    <row r="937" spans="2:4">
      <c r="B937" s="31">
        <v>45100</v>
      </c>
      <c r="C937">
        <v>555.807739</v>
      </c>
      <c r="D937">
        <v>0.316729</v>
      </c>
    </row>
    <row r="938" spans="2:4">
      <c r="B938" s="31">
        <v>45103</v>
      </c>
      <c r="C938">
        <v>564.354797</v>
      </c>
      <c r="D938">
        <v>0.258002</v>
      </c>
    </row>
    <row r="939" spans="2:4">
      <c r="B939" s="31">
        <v>45104</v>
      </c>
      <c r="C939">
        <v>569.522766</v>
      </c>
      <c r="D939">
        <v>0.296851</v>
      </c>
    </row>
    <row r="940" spans="2:4">
      <c r="B940" s="31">
        <v>45105</v>
      </c>
      <c r="C940">
        <v>583.088806</v>
      </c>
      <c r="D940">
        <v>0.572894</v>
      </c>
    </row>
    <row r="941" spans="2:4">
      <c r="B941" s="31">
        <v>45107</v>
      </c>
      <c r="C941">
        <v>591.834595</v>
      </c>
      <c r="D941">
        <v>0.779848</v>
      </c>
    </row>
    <row r="942" spans="2:4">
      <c r="B942" s="31">
        <v>45114</v>
      </c>
      <c r="C942">
        <v>614.643372</v>
      </c>
      <c r="D942">
        <v>0.416157</v>
      </c>
    </row>
    <row r="943" spans="2:4">
      <c r="B943" s="31">
        <v>45117</v>
      </c>
      <c r="C943">
        <v>614.643372</v>
      </c>
      <c r="D943">
        <v>0.486222</v>
      </c>
    </row>
    <row r="944" spans="2:4">
      <c r="B944" s="31">
        <v>45121</v>
      </c>
      <c r="C944">
        <v>620.904602</v>
      </c>
      <c r="D944">
        <v>0.278045</v>
      </c>
    </row>
    <row r="945" spans="2:4">
      <c r="B945" s="31">
        <v>45124</v>
      </c>
      <c r="C945">
        <v>614.543945</v>
      </c>
      <c r="D945">
        <v>0.635864</v>
      </c>
    </row>
    <row r="946" spans="2:4">
      <c r="B946" s="31">
        <v>45126</v>
      </c>
      <c r="C946">
        <v>616.631042</v>
      </c>
      <c r="D946">
        <v>0.810157</v>
      </c>
    </row>
    <row r="947" spans="2:4">
      <c r="B947" s="31">
        <v>45127</v>
      </c>
      <c r="C947">
        <v>617.724243</v>
      </c>
      <c r="D947">
        <v>1.360905</v>
      </c>
    </row>
    <row r="948" spans="2:4">
      <c r="B948" s="31">
        <v>45141</v>
      </c>
      <c r="C948">
        <v>614.991211</v>
      </c>
      <c r="D948">
        <v>1.690986</v>
      </c>
    </row>
    <row r="949" spans="2:4">
      <c r="B949" s="31">
        <v>45142</v>
      </c>
      <c r="C949">
        <v>610.767334</v>
      </c>
      <c r="D949">
        <v>2.131852</v>
      </c>
    </row>
    <row r="950" spans="2:4">
      <c r="B950" s="31">
        <v>45148</v>
      </c>
      <c r="C950">
        <v>614.295471</v>
      </c>
      <c r="D950">
        <v>0.652257</v>
      </c>
    </row>
    <row r="951" spans="2:4">
      <c r="B951" s="31">
        <v>45149</v>
      </c>
      <c r="C951">
        <v>607.934937</v>
      </c>
      <c r="D951">
        <v>0.437804</v>
      </c>
    </row>
    <row r="952" spans="2:4">
      <c r="B952" s="31">
        <v>45154</v>
      </c>
      <c r="C952">
        <v>614.991211</v>
      </c>
      <c r="D952">
        <v>1.038206</v>
      </c>
    </row>
    <row r="953" spans="2:4">
      <c r="B953" s="31">
        <v>45155</v>
      </c>
      <c r="C953">
        <v>609.773499</v>
      </c>
      <c r="D953">
        <v>0.514509</v>
      </c>
    </row>
    <row r="954" spans="2:4">
      <c r="B954" s="31">
        <v>45156</v>
      </c>
      <c r="C954">
        <v>611.959961</v>
      </c>
      <c r="D954">
        <v>0.728979</v>
      </c>
    </row>
    <row r="955" spans="2:4">
      <c r="B955" s="31">
        <v>45159</v>
      </c>
      <c r="C955">
        <v>616.829834</v>
      </c>
      <c r="D955">
        <v>1.035136</v>
      </c>
    </row>
    <row r="956" spans="2:4">
      <c r="B956" s="31">
        <v>45161</v>
      </c>
      <c r="C956">
        <v>609.823181</v>
      </c>
      <c r="D956">
        <v>2.002646</v>
      </c>
    </row>
    <row r="957" spans="2:4">
      <c r="B957" s="31">
        <v>45163</v>
      </c>
      <c r="C957">
        <v>601.723389</v>
      </c>
      <c r="D957">
        <v>0.767391</v>
      </c>
    </row>
    <row r="958" spans="2:4">
      <c r="B958" s="31">
        <v>45169</v>
      </c>
      <c r="C958">
        <v>597.400146</v>
      </c>
      <c r="D958">
        <v>1.108607</v>
      </c>
    </row>
    <row r="959" spans="2:4">
      <c r="B959" s="31">
        <v>45170</v>
      </c>
      <c r="C959">
        <v>607.437988</v>
      </c>
      <c r="D959">
        <v>0.670421</v>
      </c>
    </row>
    <row r="960" spans="2:4">
      <c r="B960" s="31">
        <v>45173</v>
      </c>
      <c r="C960">
        <v>605.052734</v>
      </c>
      <c r="D960">
        <v>0.850986</v>
      </c>
    </row>
    <row r="961" spans="2:4">
      <c r="B961" s="31">
        <v>45174</v>
      </c>
      <c r="C961">
        <v>607.288879</v>
      </c>
      <c r="D961">
        <v>1.000655</v>
      </c>
    </row>
    <row r="962" spans="2:4">
      <c r="B962" s="31">
        <v>45175</v>
      </c>
      <c r="C962">
        <v>606.493835</v>
      </c>
      <c r="D962">
        <v>0.868341</v>
      </c>
    </row>
    <row r="963" spans="2:4">
      <c r="B963" s="31">
        <v>45176</v>
      </c>
      <c r="C963">
        <v>610.966125</v>
      </c>
      <c r="D963">
        <v>1.410506</v>
      </c>
    </row>
    <row r="964" spans="2:4">
      <c r="B964" s="31">
        <v>45177</v>
      </c>
      <c r="C964">
        <v>623.289856</v>
      </c>
      <c r="D964">
        <v>0.689271</v>
      </c>
    </row>
    <row r="965" spans="2:4">
      <c r="B965" s="31">
        <v>45180</v>
      </c>
      <c r="C965">
        <v>630.793335</v>
      </c>
      <c r="D965">
        <v>0.533603</v>
      </c>
    </row>
    <row r="966" spans="2:4">
      <c r="B966" s="31">
        <v>45181</v>
      </c>
      <c r="C966">
        <v>616.978882</v>
      </c>
      <c r="D966">
        <v>0.587907</v>
      </c>
    </row>
    <row r="967" spans="2:4">
      <c r="B967" s="31">
        <v>45182</v>
      </c>
      <c r="C967">
        <v>622.097229</v>
      </c>
      <c r="D967">
        <v>0.902619</v>
      </c>
    </row>
    <row r="968" spans="2:4">
      <c r="B968" s="31">
        <v>45183</v>
      </c>
      <c r="C968">
        <v>620.507019</v>
      </c>
      <c r="D968">
        <v>0.722987</v>
      </c>
    </row>
    <row r="969" spans="2:4">
      <c r="B969" s="31">
        <v>45184</v>
      </c>
      <c r="C969">
        <v>630.246765</v>
      </c>
      <c r="D969">
        <v>0.672435</v>
      </c>
    </row>
    <row r="970" spans="2:4">
      <c r="B970" s="31">
        <v>45187</v>
      </c>
      <c r="C970">
        <v>636.656982</v>
      </c>
      <c r="D970">
        <v>0.713442</v>
      </c>
    </row>
    <row r="971" spans="2:4">
      <c r="B971" s="31">
        <v>45189</v>
      </c>
      <c r="C971">
        <v>634.371155</v>
      </c>
      <c r="D971">
        <v>0.57447</v>
      </c>
    </row>
    <row r="972" spans="2:4">
      <c r="B972" s="31">
        <v>45190</v>
      </c>
      <c r="C972">
        <v>623.041382</v>
      </c>
      <c r="D972">
        <v>0.392136</v>
      </c>
    </row>
    <row r="973" spans="2:4">
      <c r="B973" s="31">
        <v>45191</v>
      </c>
      <c r="C973">
        <v>617.277039</v>
      </c>
      <c r="D973">
        <v>1.616061</v>
      </c>
    </row>
    <row r="974" spans="2:4">
      <c r="B974" s="31">
        <v>45194</v>
      </c>
      <c r="C974">
        <v>614.792419</v>
      </c>
      <c r="D974">
        <v>1.317553</v>
      </c>
    </row>
    <row r="975" spans="2:4">
      <c r="B975" s="31">
        <v>45195</v>
      </c>
      <c r="C975">
        <v>615.935364</v>
      </c>
      <c r="D975">
        <v>0.524651</v>
      </c>
    </row>
    <row r="976" spans="2:4">
      <c r="B976" s="31">
        <v>45196</v>
      </c>
      <c r="C976">
        <v>616.58136</v>
      </c>
      <c r="D976">
        <v>0.523411</v>
      </c>
    </row>
    <row r="977" spans="2:4">
      <c r="B977" s="31">
        <v>45197</v>
      </c>
      <c r="C977">
        <v>610.171082</v>
      </c>
      <c r="D977">
        <v>1.242644</v>
      </c>
    </row>
    <row r="978" spans="2:4">
      <c r="B978" s="31">
        <v>45198</v>
      </c>
      <c r="C978">
        <v>626.470093</v>
      </c>
      <c r="D978">
        <v>1.454215</v>
      </c>
    </row>
    <row r="979" spans="2:4">
      <c r="B979" s="31">
        <v>45202</v>
      </c>
      <c r="C979">
        <v>616.481934</v>
      </c>
      <c r="D979">
        <v>0.727501</v>
      </c>
    </row>
    <row r="980" spans="2:4">
      <c r="B980" s="31">
        <v>45203</v>
      </c>
      <c r="C980">
        <v>609.723816</v>
      </c>
      <c r="D980">
        <v>0.373652</v>
      </c>
    </row>
    <row r="981" spans="2:4">
      <c r="B981" s="31">
        <v>45204</v>
      </c>
      <c r="C981">
        <v>615.736572</v>
      </c>
      <c r="D981">
        <v>0.29081</v>
      </c>
    </row>
    <row r="982" spans="2:4">
      <c r="B982" s="31">
        <v>45205</v>
      </c>
      <c r="C982">
        <v>618.270874</v>
      </c>
      <c r="D982">
        <v>0.578338</v>
      </c>
    </row>
    <row r="983" spans="2:4">
      <c r="B983" s="31">
        <v>45208</v>
      </c>
      <c r="C983">
        <v>613.599854</v>
      </c>
      <c r="D983">
        <v>0.634517</v>
      </c>
    </row>
    <row r="984" spans="2:4">
      <c r="B984" s="31">
        <v>45209</v>
      </c>
      <c r="C984">
        <v>626.718567</v>
      </c>
      <c r="D984">
        <v>0.39851</v>
      </c>
    </row>
    <row r="985" spans="2:4">
      <c r="B985" s="31">
        <v>45210</v>
      </c>
      <c r="C985">
        <v>629.948547</v>
      </c>
      <c r="D985">
        <v>0.505118</v>
      </c>
    </row>
    <row r="986" spans="2:4">
      <c r="B986" s="31">
        <v>45211</v>
      </c>
      <c r="C986">
        <v>632.930054</v>
      </c>
      <c r="D986">
        <v>0.587632</v>
      </c>
    </row>
    <row r="987" spans="2:4">
      <c r="B987" s="31">
        <v>45212</v>
      </c>
      <c r="C987">
        <v>663.04364</v>
      </c>
      <c r="D987">
        <v>0.423345</v>
      </c>
    </row>
    <row r="988" spans="2:4">
      <c r="B988" s="31">
        <v>45215</v>
      </c>
      <c r="C988">
        <v>662.000061</v>
      </c>
      <c r="D988">
        <v>0.629479</v>
      </c>
    </row>
    <row r="989" spans="2:4">
      <c r="B989" s="31">
        <v>45216</v>
      </c>
      <c r="C989">
        <v>651.713745</v>
      </c>
      <c r="D989">
        <v>0.42983</v>
      </c>
    </row>
    <row r="990" spans="2:4">
      <c r="B990" s="31">
        <v>45217</v>
      </c>
      <c r="C990">
        <v>664.236206</v>
      </c>
      <c r="D990">
        <v>0.559937</v>
      </c>
    </row>
    <row r="991" spans="2:4">
      <c r="B991" s="31">
        <v>45218</v>
      </c>
      <c r="C991">
        <v>664.335632</v>
      </c>
      <c r="D991">
        <v>0.347156</v>
      </c>
    </row>
    <row r="992" spans="2:4">
      <c r="B992" s="31">
        <v>45219</v>
      </c>
      <c r="C992">
        <v>658.621033</v>
      </c>
      <c r="D992">
        <v>0.448855</v>
      </c>
    </row>
    <row r="993" spans="2:4">
      <c r="B993" s="31">
        <v>45222</v>
      </c>
      <c r="C993">
        <v>643.365479</v>
      </c>
      <c r="D993">
        <v>0.872217</v>
      </c>
    </row>
    <row r="994" spans="2:4">
      <c r="B994" s="31">
        <v>45224</v>
      </c>
      <c r="C994">
        <v>633.92395</v>
      </c>
      <c r="D994">
        <v>0.648097</v>
      </c>
    </row>
    <row r="995" spans="2:4">
      <c r="B995" s="31">
        <v>45225</v>
      </c>
      <c r="C995">
        <v>622.594116</v>
      </c>
      <c r="D995">
        <v>0.435244</v>
      </c>
    </row>
    <row r="996" spans="2:4">
      <c r="B996" s="31">
        <v>45226</v>
      </c>
      <c r="C996">
        <v>636.756409</v>
      </c>
      <c r="D996">
        <v>0.535495</v>
      </c>
    </row>
    <row r="997" spans="2:4">
      <c r="B997" s="31">
        <v>45229</v>
      </c>
      <c r="C997">
        <v>624.383057</v>
      </c>
      <c r="D997">
        <v>0.334281</v>
      </c>
    </row>
    <row r="998" spans="2:4">
      <c r="B998" s="31">
        <v>45230</v>
      </c>
      <c r="C998">
        <v>624.63147</v>
      </c>
      <c r="D998">
        <v>0.831383</v>
      </c>
    </row>
    <row r="999" spans="2:4">
      <c r="B999" s="31">
        <v>45231</v>
      </c>
      <c r="C999">
        <v>623.488525</v>
      </c>
      <c r="D999">
        <v>0.643257</v>
      </c>
    </row>
    <row r="1000" spans="2:4">
      <c r="B1000" s="31">
        <v>45232</v>
      </c>
      <c r="C1000">
        <v>632.880371</v>
      </c>
      <c r="D1000">
        <v>0.302387</v>
      </c>
    </row>
    <row r="1001" spans="2:4">
      <c r="B1001" s="31">
        <v>45233</v>
      </c>
      <c r="C1001">
        <v>643.812683</v>
      </c>
      <c r="D1001">
        <v>0.413577</v>
      </c>
    </row>
    <row r="1002" spans="2:4">
      <c r="B1002" s="31">
        <v>45236</v>
      </c>
      <c r="C1002">
        <v>641.974121</v>
      </c>
      <c r="D1002">
        <v>0.226892</v>
      </c>
    </row>
    <row r="1003" spans="2:4">
      <c r="B1003" s="31">
        <v>45237</v>
      </c>
      <c r="C1003">
        <v>641.179016</v>
      </c>
      <c r="D1003">
        <v>1.046738</v>
      </c>
    </row>
    <row r="1004" spans="2:4">
      <c r="B1004" s="31">
        <v>45238</v>
      </c>
      <c r="C1004">
        <v>638.296875</v>
      </c>
      <c r="D1004">
        <v>0.553727</v>
      </c>
    </row>
    <row r="1005" spans="2:4">
      <c r="B1005" s="31">
        <v>45239</v>
      </c>
      <c r="C1005">
        <v>645.054993</v>
      </c>
      <c r="D1005">
        <v>0.196495</v>
      </c>
    </row>
    <row r="1006" spans="2:4">
      <c r="B1006" s="31">
        <v>45240</v>
      </c>
      <c r="C1006">
        <v>646.79425</v>
      </c>
      <c r="D1006">
        <v>0.970594</v>
      </c>
    </row>
    <row r="1007" spans="2:4">
      <c r="B1007" s="31">
        <v>45243</v>
      </c>
      <c r="C1007">
        <v>649.080078</v>
      </c>
      <c r="D1007">
        <v>1.353054</v>
      </c>
    </row>
    <row r="1008" spans="2:4">
      <c r="B1008" s="31">
        <v>45245</v>
      </c>
      <c r="C1008">
        <v>667.51593</v>
      </c>
      <c r="D1008">
        <v>0.399267</v>
      </c>
    </row>
    <row r="1009" spans="2:4">
      <c r="B1009" s="31">
        <v>45246</v>
      </c>
      <c r="C1009">
        <v>675.913879</v>
      </c>
      <c r="D1009">
        <v>1.237175</v>
      </c>
    </row>
    <row r="1010" spans="2:4">
      <c r="B1010" s="31">
        <v>45247</v>
      </c>
      <c r="C1010">
        <v>676.80835</v>
      </c>
      <c r="D1010">
        <v>0.385287</v>
      </c>
    </row>
    <row r="1011" spans="2:4">
      <c r="B1011" s="31">
        <v>45250</v>
      </c>
      <c r="C1011">
        <v>669.901123</v>
      </c>
      <c r="D1011">
        <v>0.429147</v>
      </c>
    </row>
    <row r="1012" spans="2:4">
      <c r="B1012" s="31">
        <v>45251</v>
      </c>
      <c r="C1012">
        <v>676.758667</v>
      </c>
      <c r="D1012">
        <v>0.411816</v>
      </c>
    </row>
    <row r="1013" spans="2:4">
      <c r="B1013" s="31">
        <v>45252</v>
      </c>
      <c r="C1013">
        <v>676.907715</v>
      </c>
      <c r="D1013">
        <v>0.68607</v>
      </c>
    </row>
    <row r="1014" spans="2:4">
      <c r="B1014" s="31">
        <v>45253</v>
      </c>
      <c r="C1014">
        <v>675.665405</v>
      </c>
      <c r="D1014">
        <v>0.960187</v>
      </c>
    </row>
    <row r="1015" spans="2:4">
      <c r="B1015" s="31">
        <v>45254</v>
      </c>
      <c r="C1015">
        <v>669.503601</v>
      </c>
      <c r="D1015">
        <v>0.873517</v>
      </c>
    </row>
    <row r="1016" spans="2:4">
      <c r="B1016" s="31">
        <v>45258</v>
      </c>
      <c r="C1016">
        <v>693.306152</v>
      </c>
      <c r="D1016">
        <v>0.87899</v>
      </c>
    </row>
    <row r="1017" spans="2:4">
      <c r="B1017" s="31">
        <v>45259</v>
      </c>
      <c r="C1017">
        <v>707.766663</v>
      </c>
      <c r="D1017">
        <v>0.611547</v>
      </c>
    </row>
    <row r="1018" spans="2:4">
      <c r="B1018" s="31">
        <v>45260</v>
      </c>
      <c r="C1018">
        <v>701.902954</v>
      </c>
      <c r="D1018">
        <v>0.551203</v>
      </c>
    </row>
    <row r="1019" spans="2:4">
      <c r="B1019" s="31">
        <v>45261</v>
      </c>
      <c r="C1019">
        <v>701.356323</v>
      </c>
      <c r="D1019">
        <v>0.352552</v>
      </c>
    </row>
    <row r="1020" spans="2:4">
      <c r="B1020" s="31">
        <v>45264</v>
      </c>
      <c r="C1020">
        <v>701.107849</v>
      </c>
      <c r="D1020">
        <v>2.265004</v>
      </c>
    </row>
    <row r="1021" spans="2:4">
      <c r="B1021" s="31">
        <v>45265</v>
      </c>
      <c r="C1021">
        <v>703.940308</v>
      </c>
      <c r="D1021">
        <v>0.899686</v>
      </c>
    </row>
    <row r="1022" spans="2:4">
      <c r="B1022" s="31">
        <v>45266</v>
      </c>
      <c r="C1022">
        <v>717.953552</v>
      </c>
      <c r="D1022">
        <v>0.356829</v>
      </c>
    </row>
    <row r="1023" spans="2:4">
      <c r="B1023" s="31">
        <v>45267</v>
      </c>
      <c r="C1023">
        <v>717.456604</v>
      </c>
      <c r="D1023">
        <v>0.769192</v>
      </c>
    </row>
    <row r="1024" spans="2:4">
      <c r="B1024" s="31">
        <v>45268</v>
      </c>
      <c r="C1024">
        <v>710.251282</v>
      </c>
      <c r="D1024">
        <v>0.323363</v>
      </c>
    </row>
    <row r="1025" spans="2:4">
      <c r="B1025" s="31">
        <v>45271</v>
      </c>
      <c r="C1025">
        <v>716.31366</v>
      </c>
      <c r="D1025">
        <v>0.765764</v>
      </c>
    </row>
    <row r="1026" spans="2:4">
      <c r="B1026" s="31">
        <v>45272</v>
      </c>
      <c r="C1026">
        <v>710.897217</v>
      </c>
      <c r="D1026">
        <v>0.340813</v>
      </c>
    </row>
    <row r="1027" spans="2:4">
      <c r="B1027" s="31">
        <v>45273</v>
      </c>
      <c r="C1027">
        <v>715.816772</v>
      </c>
      <c r="D1027">
        <v>0.438757</v>
      </c>
    </row>
    <row r="1028" spans="2:4">
      <c r="B1028" s="31">
        <v>45274</v>
      </c>
      <c r="C1028">
        <v>715.220459</v>
      </c>
      <c r="D1028">
        <v>1.421345</v>
      </c>
    </row>
    <row r="1029" spans="2:4">
      <c r="B1029" s="31">
        <v>45275</v>
      </c>
      <c r="C1029">
        <v>727.892029</v>
      </c>
      <c r="D1029">
        <v>0.568304</v>
      </c>
    </row>
    <row r="1030" spans="2:4">
      <c r="B1030" s="31">
        <v>45278</v>
      </c>
      <c r="C1030">
        <v>726.103027</v>
      </c>
      <c r="D1030">
        <v>0.461589</v>
      </c>
    </row>
    <row r="1031" spans="2:4">
      <c r="B1031" s="31">
        <v>45279</v>
      </c>
      <c r="C1031">
        <v>724.71167</v>
      </c>
      <c r="D1031">
        <v>0.296198</v>
      </c>
    </row>
    <row r="1032" spans="2:4">
      <c r="B1032" s="31">
        <v>45280</v>
      </c>
      <c r="C1032">
        <v>700.610962</v>
      </c>
      <c r="D1032">
        <v>0.553593</v>
      </c>
    </row>
    <row r="1033" spans="2:4">
      <c r="B1033" s="31">
        <v>45281</v>
      </c>
      <c r="C1033">
        <v>704.387573</v>
      </c>
      <c r="D1033">
        <v>0.343592</v>
      </c>
    </row>
    <row r="1034" spans="2:4">
      <c r="B1034" s="31">
        <v>45282</v>
      </c>
      <c r="C1034">
        <v>720.139954</v>
      </c>
      <c r="D1034">
        <v>0.542886</v>
      </c>
    </row>
    <row r="1035" spans="2:4">
      <c r="B1035" s="31">
        <v>45286</v>
      </c>
      <c r="C1035">
        <v>715.220459</v>
      </c>
      <c r="D1035">
        <v>0.666111</v>
      </c>
    </row>
    <row r="1036" spans="2:4">
      <c r="B1036" s="31">
        <v>45287</v>
      </c>
      <c r="C1036">
        <v>736.041504</v>
      </c>
      <c r="D1036">
        <v>1.394705</v>
      </c>
    </row>
    <row r="1037" spans="2:4">
      <c r="B1037" s="31">
        <v>45288</v>
      </c>
      <c r="C1037">
        <v>749.5578</v>
      </c>
      <c r="D1037">
        <v>0.924172</v>
      </c>
    </row>
    <row r="1038" spans="2:4">
      <c r="B1038" s="31">
        <v>45289</v>
      </c>
      <c r="C1038">
        <v>775.944397</v>
      </c>
      <c r="D1038">
        <v>0.818163</v>
      </c>
    </row>
    <row r="1039" spans="2:4">
      <c r="B1039" s="31">
        <v>45292</v>
      </c>
      <c r="C1039">
        <v>785.634338</v>
      </c>
      <c r="D1039">
        <v>0.882686</v>
      </c>
    </row>
    <row r="1040" spans="2:4">
      <c r="B1040" s="31">
        <v>45293</v>
      </c>
      <c r="C1040">
        <v>779.721008</v>
      </c>
      <c r="D1040">
        <v>0.671733</v>
      </c>
    </row>
    <row r="1041" spans="2:4">
      <c r="B1041" s="31">
        <v>45294</v>
      </c>
      <c r="C1041">
        <v>776.540649</v>
      </c>
      <c r="D1041">
        <v>0.71721</v>
      </c>
    </row>
    <row r="1042" spans="2:4">
      <c r="B1042" s="31">
        <v>45295</v>
      </c>
      <c r="C1042">
        <v>790.752686</v>
      </c>
      <c r="D1042">
        <v>0.631043</v>
      </c>
    </row>
    <row r="1043" spans="2:4">
      <c r="B1043" s="31">
        <v>45296</v>
      </c>
      <c r="C1043">
        <v>785.684021</v>
      </c>
      <c r="D1043">
        <v>0.800663</v>
      </c>
    </row>
    <row r="1044" spans="2:4">
      <c r="B1044" s="31">
        <v>45299</v>
      </c>
      <c r="C1044">
        <v>784.193298</v>
      </c>
      <c r="D1044">
        <v>0.694724</v>
      </c>
    </row>
    <row r="1045" spans="2:4">
      <c r="B1045" s="31">
        <v>45300</v>
      </c>
      <c r="C1045">
        <v>794.578979</v>
      </c>
      <c r="D1045">
        <v>0.294597</v>
      </c>
    </row>
    <row r="1046" spans="2:4">
      <c r="B1046" s="31">
        <v>45301</v>
      </c>
      <c r="C1046">
        <v>803.275085</v>
      </c>
      <c r="D1046">
        <v>0.308155</v>
      </c>
    </row>
    <row r="1047" spans="2:4">
      <c r="B1047" s="31">
        <v>45302</v>
      </c>
      <c r="C1047">
        <v>810.828308</v>
      </c>
      <c r="D1047">
        <v>0.299733</v>
      </c>
    </row>
    <row r="1048" spans="2:4">
      <c r="B1048" s="31">
        <v>45303</v>
      </c>
      <c r="C1048">
        <v>811.225891</v>
      </c>
      <c r="D1048">
        <v>0.621031</v>
      </c>
    </row>
    <row r="1049" spans="2:4">
      <c r="B1049" s="31">
        <v>45306</v>
      </c>
      <c r="C1049">
        <v>807.349854</v>
      </c>
      <c r="D1049">
        <v>0.554393</v>
      </c>
    </row>
    <row r="1050" spans="2:4">
      <c r="B1050" s="31">
        <v>45307</v>
      </c>
      <c r="C1050">
        <v>813.859558</v>
      </c>
      <c r="D1050">
        <v>0.202628</v>
      </c>
    </row>
    <row r="1051" spans="2:4">
      <c r="B1051" s="31">
        <v>45308</v>
      </c>
      <c r="C1051">
        <v>800.591736</v>
      </c>
      <c r="D1051">
        <v>0.999277</v>
      </c>
    </row>
    <row r="1052" spans="2:4">
      <c r="B1052" s="31">
        <v>45310</v>
      </c>
      <c r="C1052">
        <v>818.232483</v>
      </c>
      <c r="D1052">
        <v>0.364318</v>
      </c>
    </row>
    <row r="1053" spans="2:4">
      <c r="B1053" s="31">
        <v>45314</v>
      </c>
      <c r="C1053">
        <v>795.47345</v>
      </c>
      <c r="D1053">
        <v>0.941329</v>
      </c>
    </row>
    <row r="1054" spans="2:4">
      <c r="B1054" s="31">
        <v>45315</v>
      </c>
      <c r="C1054">
        <v>805.908813</v>
      </c>
      <c r="D1054">
        <v>0.577179</v>
      </c>
    </row>
    <row r="1055" spans="2:4">
      <c r="B1055" s="31">
        <v>45316</v>
      </c>
      <c r="C1055">
        <v>806.455444</v>
      </c>
      <c r="D1055">
        <v>1.164067</v>
      </c>
    </row>
    <row r="1056" spans="2:4">
      <c r="B1056" s="31">
        <v>45320</v>
      </c>
      <c r="C1056">
        <v>835.674438</v>
      </c>
      <c r="D1056">
        <v>0.430065</v>
      </c>
    </row>
    <row r="1057" spans="2:4">
      <c r="B1057" s="31">
        <v>45321</v>
      </c>
      <c r="C1057">
        <v>853.961182</v>
      </c>
      <c r="D1057">
        <v>3.50427</v>
      </c>
    </row>
    <row r="1058" spans="2:4">
      <c r="B1058" s="31">
        <v>45322</v>
      </c>
      <c r="C1058">
        <v>878.757629</v>
      </c>
      <c r="D1058">
        <v>1.06701</v>
      </c>
    </row>
    <row r="1059" spans="2:4">
      <c r="B1059" s="31">
        <v>45323</v>
      </c>
      <c r="C1059">
        <v>872.943604</v>
      </c>
      <c r="D1059">
        <v>0.604902</v>
      </c>
    </row>
    <row r="1060" spans="2:4">
      <c r="B1060" s="31">
        <v>45324</v>
      </c>
      <c r="C1060">
        <v>873.390869</v>
      </c>
      <c r="D1060">
        <v>0.652481</v>
      </c>
    </row>
    <row r="1061" spans="2:4">
      <c r="B1061" s="31">
        <v>45327</v>
      </c>
      <c r="C1061">
        <v>921.095398</v>
      </c>
      <c r="D1061">
        <v>0.652726</v>
      </c>
    </row>
    <row r="1062" spans="2:4">
      <c r="B1062" s="31">
        <v>45328</v>
      </c>
      <c r="C1062">
        <v>933.667603</v>
      </c>
      <c r="D1062">
        <v>0.908403</v>
      </c>
    </row>
    <row r="1063" spans="2:4">
      <c r="B1063" s="31">
        <v>45329</v>
      </c>
      <c r="C1063">
        <v>927.803833</v>
      </c>
      <c r="D1063">
        <v>0.693387</v>
      </c>
    </row>
    <row r="1064" spans="2:4">
      <c r="B1064" s="31">
        <v>45330</v>
      </c>
      <c r="C1064">
        <v>918.759888</v>
      </c>
      <c r="D1064">
        <v>0.560888</v>
      </c>
    </row>
    <row r="1065" spans="2:4">
      <c r="B1065" s="31">
        <v>45331</v>
      </c>
      <c r="C1065">
        <v>909.318359</v>
      </c>
      <c r="D1065">
        <v>0.384042</v>
      </c>
    </row>
    <row r="1066" spans="2:4">
      <c r="B1066" s="31">
        <v>45334</v>
      </c>
      <c r="C1066">
        <v>905.641113</v>
      </c>
      <c r="D1066">
        <v>0.650222</v>
      </c>
    </row>
    <row r="1067" spans="2:4">
      <c r="B1067" s="31">
        <v>45335</v>
      </c>
      <c r="C1067">
        <v>901.317932</v>
      </c>
      <c r="D1067">
        <v>1.029657</v>
      </c>
    </row>
    <row r="1068" spans="2:4">
      <c r="B1068" s="31">
        <v>45336</v>
      </c>
      <c r="C1068">
        <v>912.647705</v>
      </c>
      <c r="D1068">
        <v>0.276367</v>
      </c>
    </row>
    <row r="1069" spans="2:4">
      <c r="B1069" s="31">
        <v>45337</v>
      </c>
      <c r="C1069">
        <v>914.536072</v>
      </c>
      <c r="D1069">
        <v>0.392615</v>
      </c>
    </row>
    <row r="1070" spans="2:4">
      <c r="B1070" s="31">
        <v>45338</v>
      </c>
      <c r="C1070">
        <v>932.971863</v>
      </c>
      <c r="D1070">
        <v>0.688022</v>
      </c>
    </row>
    <row r="1071" spans="2:4">
      <c r="B1071" s="31">
        <v>45342</v>
      </c>
      <c r="C1071">
        <v>920.697937</v>
      </c>
      <c r="D1071">
        <v>0.663451</v>
      </c>
    </row>
    <row r="1072" spans="2:4">
      <c r="B1072" s="31">
        <v>45343</v>
      </c>
      <c r="C1072">
        <v>915.380798</v>
      </c>
      <c r="D1072">
        <v>1.093429</v>
      </c>
    </row>
    <row r="1073" spans="2:4">
      <c r="B1073" s="31">
        <v>45344</v>
      </c>
      <c r="C1073">
        <v>926.362793</v>
      </c>
      <c r="D1073">
        <v>0.375528</v>
      </c>
    </row>
    <row r="1074" spans="2:4">
      <c r="B1074" s="31">
        <v>45345</v>
      </c>
      <c r="C1074">
        <v>931.381714</v>
      </c>
      <c r="D1074">
        <v>0.53245</v>
      </c>
    </row>
    <row r="1075" spans="2:4">
      <c r="B1075" s="31">
        <v>45348</v>
      </c>
      <c r="C1075">
        <v>930.934509</v>
      </c>
      <c r="D1075">
        <v>0.547076</v>
      </c>
    </row>
    <row r="1076" spans="2:4">
      <c r="B1076" s="31">
        <v>45349</v>
      </c>
      <c r="C1076">
        <v>956.824158</v>
      </c>
      <c r="D1076">
        <v>0.759508</v>
      </c>
    </row>
    <row r="1077" spans="2:4">
      <c r="B1077" s="31">
        <v>45350</v>
      </c>
      <c r="C1077">
        <v>951.854919</v>
      </c>
      <c r="D1077">
        <v>1.451</v>
      </c>
    </row>
    <row r="1078" spans="2:4">
      <c r="B1078" s="31">
        <v>45351</v>
      </c>
      <c r="C1078">
        <v>944.947693</v>
      </c>
      <c r="D1078">
        <v>1.071249</v>
      </c>
    </row>
    <row r="1079" spans="2:4">
      <c r="B1079" s="31">
        <v>45352</v>
      </c>
      <c r="C1079">
        <v>971.185242</v>
      </c>
      <c r="D1079">
        <v>0.741857</v>
      </c>
    </row>
    <row r="1080" spans="2:4">
      <c r="B1080" s="31">
        <v>45355</v>
      </c>
      <c r="C1080">
        <v>981.123657</v>
      </c>
      <c r="D1080">
        <v>2.818087</v>
      </c>
    </row>
    <row r="1081" spans="2:4">
      <c r="B1081" s="31">
        <v>45356</v>
      </c>
      <c r="C1081">
        <v>1015.65979</v>
      </c>
      <c r="D1081">
        <v>0.916894</v>
      </c>
    </row>
    <row r="1082" spans="2:4">
      <c r="B1082" s="31">
        <v>45357</v>
      </c>
      <c r="C1082">
        <v>1011.336487</v>
      </c>
      <c r="D1082">
        <v>0.390616</v>
      </c>
    </row>
    <row r="1083" spans="2:4">
      <c r="B1083" s="31">
        <v>45358</v>
      </c>
      <c r="C1083">
        <v>1032.952637</v>
      </c>
      <c r="D1083">
        <v>0.380102</v>
      </c>
    </row>
    <row r="1084" spans="2:4">
      <c r="B1084" s="31">
        <v>45362</v>
      </c>
      <c r="C1084">
        <v>1021.672546</v>
      </c>
      <c r="D1084">
        <v>0.897703</v>
      </c>
    </row>
    <row r="1085" spans="2:4">
      <c r="B1085" s="31">
        <v>45363</v>
      </c>
      <c r="C1085">
        <v>1010.342651</v>
      </c>
      <c r="D1085">
        <v>0.26907</v>
      </c>
    </row>
    <row r="1086" spans="2:4">
      <c r="B1086" s="31">
        <v>45364</v>
      </c>
      <c r="C1086">
        <v>967.06073</v>
      </c>
      <c r="D1086">
        <v>0.341848</v>
      </c>
    </row>
    <row r="1087" spans="2:4">
      <c r="B1087" s="31">
        <v>45365</v>
      </c>
      <c r="C1087">
        <v>961.843079</v>
      </c>
      <c r="D1087">
        <v>0.524505</v>
      </c>
    </row>
    <row r="1088" spans="2:4">
      <c r="B1088" s="31">
        <v>45366</v>
      </c>
      <c r="C1088">
        <v>940.376038</v>
      </c>
      <c r="D1088">
        <v>0.442218</v>
      </c>
    </row>
    <row r="1089" spans="2:4">
      <c r="B1089" s="31">
        <v>45369</v>
      </c>
      <c r="C1089">
        <v>966.216003</v>
      </c>
      <c r="D1089">
        <v>0.566794</v>
      </c>
    </row>
    <row r="1090" spans="2:4">
      <c r="B1090" s="31">
        <v>45370</v>
      </c>
      <c r="C1090">
        <v>951.656128</v>
      </c>
      <c r="D1090">
        <v>0.446515</v>
      </c>
    </row>
    <row r="1091" spans="2:4">
      <c r="B1091" s="31">
        <v>45371</v>
      </c>
      <c r="C1091">
        <v>934.909851</v>
      </c>
      <c r="D1091">
        <v>0.189709</v>
      </c>
    </row>
    <row r="1092" spans="2:4">
      <c r="B1092" s="31">
        <v>45372</v>
      </c>
      <c r="C1092">
        <v>958.911194</v>
      </c>
      <c r="D1092">
        <v>0.484474</v>
      </c>
    </row>
    <row r="1093" spans="2:4">
      <c r="B1093" s="31">
        <v>45373</v>
      </c>
      <c r="C1093">
        <v>973.520752</v>
      </c>
      <c r="D1093">
        <v>0.406224</v>
      </c>
    </row>
    <row r="1094" spans="2:4">
      <c r="B1094" s="31">
        <v>45377</v>
      </c>
      <c r="C1094">
        <v>979.980713</v>
      </c>
      <c r="D1094">
        <v>0.365771</v>
      </c>
    </row>
    <row r="1095" spans="2:4">
      <c r="B1095" s="31">
        <v>45378</v>
      </c>
      <c r="C1095">
        <v>972.77533</v>
      </c>
      <c r="D1095">
        <v>0.210657</v>
      </c>
    </row>
    <row r="1096" spans="2:4">
      <c r="B1096" s="31">
        <v>45379</v>
      </c>
      <c r="C1096">
        <v>986.887939</v>
      </c>
      <c r="D1096">
        <v>0.552128</v>
      </c>
    </row>
    <row r="1097" spans="2:4">
      <c r="B1097" s="31">
        <v>45383</v>
      </c>
      <c r="C1097">
        <v>985.993469</v>
      </c>
      <c r="D1097">
        <v>1.122864</v>
      </c>
    </row>
    <row r="1098" spans="2:4">
      <c r="B1098" s="31">
        <v>45384</v>
      </c>
      <c r="C1098">
        <v>998.118408</v>
      </c>
      <c r="D1098">
        <v>0.236483</v>
      </c>
    </row>
    <row r="1099" spans="2:4">
      <c r="B1099" s="31">
        <v>45385</v>
      </c>
      <c r="C1099">
        <v>1002.839172</v>
      </c>
      <c r="D1099">
        <v>1.152398</v>
      </c>
    </row>
    <row r="1100" spans="2:4">
      <c r="B1100" s="31">
        <v>45386</v>
      </c>
      <c r="C1100">
        <v>1005.820679</v>
      </c>
      <c r="D1100">
        <v>0.655419</v>
      </c>
    </row>
    <row r="1101" spans="2:4">
      <c r="B1101" s="31">
        <v>45387</v>
      </c>
      <c r="C1101">
        <v>1000.85144</v>
      </c>
      <c r="D1101">
        <v>4.240454</v>
      </c>
    </row>
    <row r="1102" spans="2:4">
      <c r="B1102" s="31">
        <v>45390</v>
      </c>
      <c r="C1102">
        <v>1006.715149</v>
      </c>
      <c r="D1102">
        <v>1.148559</v>
      </c>
    </row>
    <row r="1103" spans="2:4">
      <c r="B1103" s="31">
        <v>45391</v>
      </c>
      <c r="C1103">
        <v>1001.994385</v>
      </c>
      <c r="D1103">
        <v>0.790978</v>
      </c>
    </row>
    <row r="1104" spans="2:4">
      <c r="B1104" s="31">
        <v>45392</v>
      </c>
      <c r="C1104">
        <v>1006.91394</v>
      </c>
      <c r="D1104">
        <v>0.763675</v>
      </c>
    </row>
    <row r="1105" spans="2:4">
      <c r="B1105" s="31">
        <v>45394</v>
      </c>
      <c r="C1105">
        <v>1012.081909</v>
      </c>
      <c r="D1105">
        <v>0.633568</v>
      </c>
    </row>
    <row r="1106" spans="2:4">
      <c r="B1106" s="31">
        <v>45397</v>
      </c>
      <c r="C1106">
        <v>992.552856</v>
      </c>
      <c r="D1106">
        <v>1.868951</v>
      </c>
    </row>
    <row r="1107" spans="2:4">
      <c r="B1107" s="31">
        <v>45398</v>
      </c>
      <c r="C1107">
        <v>986.34137</v>
      </c>
      <c r="D1107">
        <v>0.626086</v>
      </c>
    </row>
    <row r="1108" spans="2:4">
      <c r="B1108" s="31">
        <v>45400</v>
      </c>
      <c r="C1108">
        <v>965.420898</v>
      </c>
      <c r="D1108">
        <v>1.133364</v>
      </c>
    </row>
    <row r="1109" spans="2:4">
      <c r="B1109" s="31">
        <v>45401</v>
      </c>
      <c r="C1109">
        <v>957.271362</v>
      </c>
      <c r="D1109">
        <v>1.061895</v>
      </c>
    </row>
    <row r="1110" spans="2:4">
      <c r="B1110" s="31">
        <v>45404</v>
      </c>
      <c r="C1110">
        <v>967.557678</v>
      </c>
      <c r="D1110">
        <v>0.273218</v>
      </c>
    </row>
    <row r="1111" spans="2:4">
      <c r="B1111" s="31">
        <v>45405</v>
      </c>
      <c r="C1111">
        <v>980.527344</v>
      </c>
      <c r="D1111">
        <v>0.426188</v>
      </c>
    </row>
    <row r="1112" spans="2:4">
      <c r="B1112" s="31">
        <v>45406</v>
      </c>
      <c r="C1112">
        <v>985.496521</v>
      </c>
      <c r="D1112">
        <v>0.71189</v>
      </c>
    </row>
    <row r="1113" spans="2:4">
      <c r="B1113" s="31">
        <v>45407</v>
      </c>
      <c r="C1113">
        <v>994.639954</v>
      </c>
      <c r="D1113">
        <v>0.497273</v>
      </c>
    </row>
    <row r="1114" spans="2:4">
      <c r="B1114" s="31">
        <v>45408</v>
      </c>
      <c r="C1114">
        <v>993.198853</v>
      </c>
      <c r="D1114">
        <v>0.273613</v>
      </c>
    </row>
    <row r="1115" spans="2:4">
      <c r="B1115" s="31">
        <v>45411</v>
      </c>
      <c r="C1115">
        <v>994.292114</v>
      </c>
      <c r="D1115">
        <v>0.215266</v>
      </c>
    </row>
    <row r="1116" spans="2:4">
      <c r="B1116" s="31">
        <v>45412</v>
      </c>
      <c r="C1116">
        <v>1001.646545</v>
      </c>
      <c r="D1116">
        <v>0.713326</v>
      </c>
    </row>
    <row r="1117" spans="2:4">
      <c r="B1117" s="31">
        <v>45414</v>
      </c>
      <c r="C1117">
        <v>1021.622803</v>
      </c>
      <c r="D1117">
        <v>0.791404</v>
      </c>
    </row>
    <row r="1118" spans="2:4">
      <c r="B1118" s="31">
        <v>45415</v>
      </c>
      <c r="C1118">
        <v>1007.559937</v>
      </c>
      <c r="D1118">
        <v>0.271419</v>
      </c>
    </row>
    <row r="1119" spans="2:4">
      <c r="B1119" s="31">
        <v>45418</v>
      </c>
      <c r="C1119">
        <v>1009.547607</v>
      </c>
      <c r="D1119">
        <v>0.298767</v>
      </c>
    </row>
    <row r="1120" spans="2:4">
      <c r="B1120" s="31">
        <v>45419</v>
      </c>
      <c r="C1120">
        <v>982.117493</v>
      </c>
      <c r="D1120">
        <v>0.282849</v>
      </c>
    </row>
    <row r="1121" spans="2:4">
      <c r="B1121" s="31">
        <v>45420</v>
      </c>
      <c r="C1121">
        <v>1005.969788</v>
      </c>
      <c r="D1121">
        <v>0.3847</v>
      </c>
    </row>
    <row r="1122" spans="2:4">
      <c r="B1122" s="31">
        <v>45421</v>
      </c>
      <c r="C1122">
        <v>1023.809326</v>
      </c>
      <c r="D1122">
        <v>0.191475</v>
      </c>
    </row>
    <row r="1123" spans="2:4">
      <c r="B1123" s="31">
        <v>45422</v>
      </c>
      <c r="C1123">
        <v>1040.406494</v>
      </c>
      <c r="D1123">
        <v>0.343498</v>
      </c>
    </row>
    <row r="1124" spans="2:4">
      <c r="B1124" s="31">
        <v>45425</v>
      </c>
      <c r="C1124">
        <v>953.64386</v>
      </c>
      <c r="D1124">
        <v>0.160151</v>
      </c>
    </row>
    <row r="1125" spans="2:4">
      <c r="B1125" s="31">
        <v>45426</v>
      </c>
      <c r="C1125">
        <v>958.762146</v>
      </c>
      <c r="D1125">
        <v>0.43939</v>
      </c>
    </row>
    <row r="1126" spans="2:4">
      <c r="B1126" s="31">
        <v>45427</v>
      </c>
      <c r="C1126">
        <v>941.369873</v>
      </c>
      <c r="D1126">
        <v>0.555439</v>
      </c>
    </row>
    <row r="1127" spans="2:4">
      <c r="B1127" s="31">
        <v>45428</v>
      </c>
      <c r="C1127">
        <v>930.586609</v>
      </c>
      <c r="D1127">
        <v>0.335575</v>
      </c>
    </row>
    <row r="1128" spans="2:4">
      <c r="B1128" s="31">
        <v>45429</v>
      </c>
      <c r="C1128">
        <v>939.928772</v>
      </c>
      <c r="D1128">
        <v>0.396524</v>
      </c>
    </row>
    <row r="1129" spans="2:4">
      <c r="B1129" s="31">
        <v>45433</v>
      </c>
      <c r="C1129">
        <v>945.295593</v>
      </c>
      <c r="D1129">
        <v>1.516408</v>
      </c>
    </row>
    <row r="1130" spans="2:4">
      <c r="B1130" s="31">
        <v>45434</v>
      </c>
      <c r="C1130">
        <v>941.568665</v>
      </c>
      <c r="D1130">
        <v>0.527555</v>
      </c>
    </row>
    <row r="1131" spans="2:4">
      <c r="B1131" s="31">
        <v>45435</v>
      </c>
      <c r="C1131">
        <v>956.128418</v>
      </c>
      <c r="D1131">
        <v>0.505969</v>
      </c>
    </row>
    <row r="1132" spans="2:4">
      <c r="B1132" s="31">
        <v>45436</v>
      </c>
      <c r="C1132">
        <v>954.836426</v>
      </c>
      <c r="D1132">
        <v>0.183427</v>
      </c>
    </row>
    <row r="1133" spans="2:4">
      <c r="B1133" s="31">
        <v>45439</v>
      </c>
      <c r="C1133">
        <v>952.103394</v>
      </c>
      <c r="D1133">
        <v>0.290886</v>
      </c>
    </row>
    <row r="1134" spans="2:4">
      <c r="B1134" s="31">
        <v>45440</v>
      </c>
      <c r="C1134">
        <v>941.469238</v>
      </c>
      <c r="D1134">
        <v>0.282091</v>
      </c>
    </row>
    <row r="1135" spans="2:4">
      <c r="B1135" s="31">
        <v>45441</v>
      </c>
      <c r="C1135">
        <v>937.841736</v>
      </c>
      <c r="D1135">
        <v>0.147581</v>
      </c>
    </row>
    <row r="1136" spans="2:4">
      <c r="B1136" s="31">
        <v>45442</v>
      </c>
      <c r="C1136">
        <v>918.461731</v>
      </c>
      <c r="D1136">
        <v>0.282403</v>
      </c>
    </row>
    <row r="1137" spans="2:4">
      <c r="B1137" s="31">
        <v>45443</v>
      </c>
      <c r="C1137">
        <v>917.169739</v>
      </c>
      <c r="D1137">
        <v>0.360973</v>
      </c>
    </row>
    <row r="1138" spans="2:4">
      <c r="B1138" s="31">
        <v>45446</v>
      </c>
      <c r="C1138">
        <v>944.649536</v>
      </c>
      <c r="D1138">
        <v>0.996767</v>
      </c>
    </row>
    <row r="1139" spans="2:4">
      <c r="B1139" s="31">
        <v>45447</v>
      </c>
      <c r="C1139">
        <v>898.584839</v>
      </c>
      <c r="D1139">
        <v>0.525349</v>
      </c>
    </row>
    <row r="1140" spans="2:4">
      <c r="B1140" s="31">
        <v>45448</v>
      </c>
      <c r="C1140">
        <v>924.176392</v>
      </c>
      <c r="D1140">
        <v>0.337111</v>
      </c>
    </row>
    <row r="1141" spans="2:4">
      <c r="B1141" s="31">
        <v>45449</v>
      </c>
      <c r="C1141">
        <v>932.37561</v>
      </c>
      <c r="D1141">
        <v>0.417305</v>
      </c>
    </row>
    <row r="1142" spans="2:4">
      <c r="B1142" s="31">
        <v>45450</v>
      </c>
      <c r="C1142">
        <v>964.427063</v>
      </c>
      <c r="D1142">
        <v>1.731104</v>
      </c>
    </row>
    <row r="1143" spans="2:4">
      <c r="B1143" s="31">
        <v>45453</v>
      </c>
      <c r="C1143">
        <v>968.799988</v>
      </c>
      <c r="D1143">
        <v>0.792542</v>
      </c>
    </row>
    <row r="1144" spans="2:4">
      <c r="B1144" s="31">
        <v>45454</v>
      </c>
      <c r="C1144">
        <v>987.099976</v>
      </c>
      <c r="D1144">
        <v>4.451744</v>
      </c>
    </row>
    <row r="1145" spans="2:4">
      <c r="B1145" s="31">
        <v>45455</v>
      </c>
      <c r="C1145">
        <v>988.599976</v>
      </c>
      <c r="D1145">
        <v>0.871806</v>
      </c>
    </row>
    <row r="1146" spans="2:4">
      <c r="B1146" s="31">
        <v>45456</v>
      </c>
      <c r="C1146">
        <v>985.75</v>
      </c>
      <c r="D1146">
        <v>1.588448</v>
      </c>
    </row>
    <row r="1147" spans="2:4">
      <c r="B1147" s="31">
        <v>45457</v>
      </c>
      <c r="C1147">
        <v>993.400024</v>
      </c>
      <c r="D1147">
        <v>1.226843</v>
      </c>
    </row>
    <row r="1148" spans="2:4">
      <c r="B1148" s="31">
        <v>45461</v>
      </c>
      <c r="C1148">
        <v>985.650024</v>
      </c>
      <c r="D1148">
        <v>0.67384</v>
      </c>
    </row>
    <row r="1149" spans="2:4">
      <c r="B1149" s="31">
        <v>45462</v>
      </c>
      <c r="C1149">
        <v>977.400024</v>
      </c>
      <c r="D1149">
        <v>0.438896</v>
      </c>
    </row>
    <row r="1150" spans="2:4">
      <c r="B1150" s="31">
        <v>45463</v>
      </c>
      <c r="C1150">
        <v>978.099976</v>
      </c>
      <c r="D1150">
        <v>0.302914</v>
      </c>
    </row>
    <row r="1151" spans="2:4">
      <c r="B1151" s="31">
        <v>45464</v>
      </c>
      <c r="C1151">
        <v>961.049988</v>
      </c>
      <c r="D1151">
        <v>0.359571</v>
      </c>
    </row>
    <row r="1152" spans="2:4">
      <c r="B1152" s="31">
        <v>45467</v>
      </c>
      <c r="C1152">
        <v>958.25</v>
      </c>
      <c r="D1152">
        <v>0.401991</v>
      </c>
    </row>
    <row r="1153" spans="2:4">
      <c r="B1153" s="31">
        <v>45468</v>
      </c>
      <c r="C1153">
        <v>954.849976</v>
      </c>
      <c r="D1153">
        <v>0.85952</v>
      </c>
    </row>
    <row r="1154" spans="2:4">
      <c r="B1154" s="31">
        <v>45469</v>
      </c>
      <c r="C1154">
        <v>951.75</v>
      </c>
      <c r="D1154">
        <v>0.224987</v>
      </c>
    </row>
    <row r="1155" spans="2:4">
      <c r="B1155" s="31">
        <v>45470</v>
      </c>
      <c r="C1155">
        <v>972</v>
      </c>
      <c r="D1155">
        <v>0.24436</v>
      </c>
    </row>
    <row r="1156" spans="2:4">
      <c r="B1156" s="31">
        <v>45471</v>
      </c>
      <c r="C1156">
        <v>990.099976</v>
      </c>
      <c r="D1156">
        <v>0.91948</v>
      </c>
    </row>
    <row r="1157" spans="2:4">
      <c r="B1157" s="31">
        <v>45474</v>
      </c>
      <c r="C1157">
        <v>1001.650024</v>
      </c>
      <c r="D1157">
        <v>1.091292</v>
      </c>
    </row>
    <row r="1158" spans="2:4">
      <c r="B1158" s="31">
        <v>45475</v>
      </c>
      <c r="C1158">
        <v>980.950012</v>
      </c>
      <c r="D1158">
        <v>0.611484</v>
      </c>
    </row>
    <row r="1159" spans="2:4">
      <c r="B1159" s="31">
        <v>45476</v>
      </c>
      <c r="C1159">
        <v>975.650024</v>
      </c>
      <c r="D1159">
        <v>3.524221</v>
      </c>
    </row>
    <row r="1160" spans="2:4">
      <c r="B1160" s="31">
        <v>45477</v>
      </c>
      <c r="C1160">
        <v>999.049988</v>
      </c>
      <c r="D1160">
        <v>1.228258</v>
      </c>
    </row>
    <row r="1161" spans="2:4">
      <c r="B1161" s="31">
        <v>45478</v>
      </c>
      <c r="C1161">
        <v>993.700012</v>
      </c>
      <c r="D1161">
        <v>0.446996</v>
      </c>
    </row>
    <row r="1162" spans="2:4">
      <c r="B1162" s="31">
        <v>45481</v>
      </c>
      <c r="C1162">
        <v>1002.349976</v>
      </c>
      <c r="D1162">
        <v>1.068469</v>
      </c>
    </row>
    <row r="1163" spans="2:4">
      <c r="B1163" s="31">
        <v>45482</v>
      </c>
      <c r="C1163">
        <v>1014.75</v>
      </c>
      <c r="D1163">
        <v>0.413081</v>
      </c>
    </row>
    <row r="1164" spans="2:4">
      <c r="B1164" s="31">
        <v>45483</v>
      </c>
      <c r="C1164">
        <v>1005.450012</v>
      </c>
      <c r="D1164">
        <v>0.5719</v>
      </c>
    </row>
    <row r="1165" spans="2:4">
      <c r="B1165" s="31">
        <v>45484</v>
      </c>
      <c r="C1165">
        <v>1020.75</v>
      </c>
      <c r="D1165">
        <v>1.408984</v>
      </c>
    </row>
    <row r="1166" spans="2:4">
      <c r="B1166" s="31">
        <v>45485</v>
      </c>
      <c r="C1166">
        <v>1016.599976</v>
      </c>
      <c r="D1166">
        <v>0.450162</v>
      </c>
    </row>
    <row r="1167" spans="2:4">
      <c r="B1167" s="31">
        <v>45488</v>
      </c>
      <c r="C1167">
        <v>1024.300049</v>
      </c>
      <c r="D1167">
        <v>0.404491</v>
      </c>
    </row>
    <row r="1168" spans="2:4">
      <c r="B1168" s="31">
        <v>45489</v>
      </c>
      <c r="C1168">
        <v>1021.099976</v>
      </c>
      <c r="D1168">
        <v>0.351324</v>
      </c>
    </row>
    <row r="1169" spans="2:4">
      <c r="B1169" s="31">
        <v>45491</v>
      </c>
      <c r="C1169">
        <v>1025.099976</v>
      </c>
      <c r="D1169">
        <v>0.312686</v>
      </c>
    </row>
    <row r="1170" spans="2:4">
      <c r="B1170" s="31">
        <v>45492</v>
      </c>
      <c r="C1170">
        <v>989.900024</v>
      </c>
      <c r="D1170">
        <v>0.532805</v>
      </c>
    </row>
    <row r="1171" spans="2:4">
      <c r="B1171" s="31">
        <v>45495</v>
      </c>
      <c r="C1171">
        <v>1002.900024</v>
      </c>
      <c r="D1171">
        <v>0.905646</v>
      </c>
    </row>
    <row r="1172" spans="2:4">
      <c r="B1172" s="31">
        <v>45496</v>
      </c>
      <c r="C1172">
        <v>1001.349976</v>
      </c>
      <c r="D1172">
        <v>0.246092</v>
      </c>
    </row>
    <row r="1173" spans="2:4">
      <c r="B1173" s="31">
        <v>45497</v>
      </c>
      <c r="C1173">
        <v>1027.650024</v>
      </c>
      <c r="D1173">
        <v>0.630392</v>
      </c>
    </row>
    <row r="1174" spans="2:4">
      <c r="B1174" s="31">
        <v>45498</v>
      </c>
      <c r="C1174">
        <v>1091.050049</v>
      </c>
      <c r="D1174">
        <v>0.415753</v>
      </c>
    </row>
    <row r="1175" spans="2:4">
      <c r="B1175" s="31">
        <v>45499</v>
      </c>
      <c r="C1175">
        <v>1118.400024</v>
      </c>
      <c r="D1175">
        <v>0.762172</v>
      </c>
    </row>
    <row r="1176" spans="2:4">
      <c r="B1176" s="31">
        <v>45502</v>
      </c>
      <c r="C1176">
        <v>1123.849976</v>
      </c>
      <c r="D1176">
        <v>1.337488</v>
      </c>
    </row>
    <row r="1177" spans="2:4">
      <c r="B1177" s="31">
        <v>45503</v>
      </c>
      <c r="C1177">
        <v>1162.25</v>
      </c>
      <c r="D1177">
        <v>1.339775</v>
      </c>
    </row>
    <row r="1178" spans="2:4">
      <c r="B1178" s="31">
        <v>45504</v>
      </c>
      <c r="C1178">
        <v>1156.349976</v>
      </c>
      <c r="D1178">
        <v>0.757122</v>
      </c>
    </row>
    <row r="1179" spans="2:4">
      <c r="B1179" s="31">
        <v>45505</v>
      </c>
      <c r="C1179">
        <v>1144.599976</v>
      </c>
      <c r="D1179">
        <v>0.303599</v>
      </c>
    </row>
    <row r="1180" spans="2:4">
      <c r="B1180" s="31">
        <v>45506</v>
      </c>
      <c r="C1180">
        <v>1096.900024</v>
      </c>
      <c r="D1180">
        <v>1.353037</v>
      </c>
    </row>
    <row r="1181" spans="2:4">
      <c r="B1181" s="31">
        <v>45509</v>
      </c>
      <c r="C1181">
        <v>1016.650024</v>
      </c>
      <c r="D1181">
        <v>1.212</v>
      </c>
    </row>
    <row r="1182" spans="2:4">
      <c r="B1182" s="31">
        <v>45510</v>
      </c>
      <c r="C1182">
        <v>1013.650024</v>
      </c>
      <c r="D1182">
        <v>1.219765</v>
      </c>
    </row>
    <row r="1183" spans="2:4">
      <c r="B1183" s="31">
        <v>45511</v>
      </c>
      <c r="C1183">
        <v>1025.25</v>
      </c>
      <c r="D1183">
        <v>0.378335</v>
      </c>
    </row>
    <row r="1184" spans="2:4">
      <c r="B1184" s="31">
        <v>45512</v>
      </c>
      <c r="C1184">
        <v>1041.349976</v>
      </c>
      <c r="D1184">
        <v>0.35065</v>
      </c>
    </row>
    <row r="1185" spans="2:4">
      <c r="B1185" s="31">
        <v>45513</v>
      </c>
      <c r="C1185">
        <v>1067.449951</v>
      </c>
      <c r="D1185">
        <v>0.390361</v>
      </c>
    </row>
    <row r="1186" spans="2:4">
      <c r="B1186" s="31">
        <v>45516</v>
      </c>
      <c r="C1186">
        <v>1076.099976</v>
      </c>
      <c r="D1186">
        <v>0.633079</v>
      </c>
    </row>
    <row r="1187" spans="2:4">
      <c r="B1187" s="31">
        <v>45517</v>
      </c>
      <c r="C1187">
        <v>1053.550049</v>
      </c>
      <c r="D1187">
        <v>0.224603</v>
      </c>
    </row>
    <row r="1188" spans="2:4">
      <c r="B1188" s="31">
        <v>45518</v>
      </c>
      <c r="C1188">
        <v>1062</v>
      </c>
      <c r="D1188">
        <v>0.189615</v>
      </c>
    </row>
    <row r="1189" spans="2:4">
      <c r="B1189" s="31">
        <v>45520</v>
      </c>
      <c r="C1189">
        <v>1098.800049</v>
      </c>
      <c r="D1189">
        <v>0.285619</v>
      </c>
    </row>
    <row r="1190" spans="2:4">
      <c r="B1190" s="31">
        <v>45523</v>
      </c>
      <c r="C1190">
        <v>1087.849976</v>
      </c>
      <c r="D1190">
        <v>0.917322</v>
      </c>
    </row>
    <row r="1191" spans="2:4">
      <c r="B1191" s="31">
        <v>45524</v>
      </c>
      <c r="C1191">
        <v>1086.75</v>
      </c>
      <c r="D1191">
        <v>0.302158</v>
      </c>
    </row>
    <row r="1192" spans="2:4">
      <c r="B1192" s="31">
        <v>45525</v>
      </c>
      <c r="C1192">
        <v>1085.099976</v>
      </c>
      <c r="D1192">
        <v>0.342736</v>
      </c>
    </row>
    <row r="1193" spans="2:4">
      <c r="B1193" s="31">
        <v>45526</v>
      </c>
      <c r="C1193">
        <v>1068.599976</v>
      </c>
      <c r="D1193">
        <v>0.349758</v>
      </c>
    </row>
    <row r="1194" spans="2:4">
      <c r="B1194" s="31">
        <v>45527</v>
      </c>
      <c r="C1194">
        <v>1084.900024</v>
      </c>
      <c r="D1194">
        <v>1.371608</v>
      </c>
    </row>
    <row r="1195" spans="2:4">
      <c r="B1195" s="31">
        <v>45530</v>
      </c>
      <c r="C1195">
        <v>1092.150024</v>
      </c>
      <c r="D1195">
        <v>1.731805</v>
      </c>
    </row>
    <row r="1196" spans="2:13">
      <c r="B1196" s="31">
        <v>45531</v>
      </c>
      <c r="C1196">
        <v>1074.599976</v>
      </c>
      <c r="D1196">
        <v>0.901016</v>
      </c>
      <c r="J1196" t="s">
        <v>56</v>
      </c>
      <c r="K1196" t="s">
        <v>57</v>
      </c>
      <c r="L1196" t="s">
        <v>58</v>
      </c>
      <c r="M1196" t="s">
        <v>59</v>
      </c>
    </row>
    <row r="1197" spans="2:13">
      <c r="B1197" s="31"/>
      <c r="D1197">
        <v>902513</v>
      </c>
      <c r="J1197" t="s">
        <v>60</v>
      </c>
      <c r="K1197" s="79">
        <v>1452113801</v>
      </c>
      <c r="L1197">
        <v>43.69</v>
      </c>
      <c r="M1197" s="84">
        <v>45444</v>
      </c>
    </row>
    <row r="1198" spans="4:13">
      <c r="D1198">
        <v>831593</v>
      </c>
      <c r="J1198" t="s">
        <v>61</v>
      </c>
      <c r="K1198" s="79">
        <v>97663068</v>
      </c>
      <c r="L1198">
        <v>2.94</v>
      </c>
      <c r="M1198" s="84">
        <v>45444</v>
      </c>
    </row>
    <row r="1199" spans="4:13">
      <c r="D1199">
        <v>668979</v>
      </c>
      <c r="J1199" t="s">
        <v>62</v>
      </c>
      <c r="K1199" s="79">
        <v>81476040</v>
      </c>
      <c r="L1199">
        <v>2.45</v>
      </c>
      <c r="M1199" s="84">
        <v>45444</v>
      </c>
    </row>
    <row r="1200" spans="4:13">
      <c r="D1200">
        <v>2016375</v>
      </c>
      <c r="J1200" t="s">
        <v>63</v>
      </c>
      <c r="K1200" s="79">
        <v>72203630</v>
      </c>
      <c r="L1200">
        <v>2.17</v>
      </c>
      <c r="M1200" s="84">
        <v>45444</v>
      </c>
    </row>
    <row r="1201" spans="4:13">
      <c r="D1201">
        <v>3165691</v>
      </c>
      <c r="J1201" t="s">
        <v>64</v>
      </c>
      <c r="K1201" s="79">
        <v>42391000</v>
      </c>
      <c r="L1201">
        <v>1.28</v>
      </c>
      <c r="M1201" s="84">
        <v>45444</v>
      </c>
    </row>
    <row r="1202" spans="4:13">
      <c r="D1202">
        <v>1767022</v>
      </c>
      <c r="J1202" t="s">
        <v>65</v>
      </c>
      <c r="K1202" s="79">
        <v>38847542</v>
      </c>
      <c r="L1202">
        <v>1.17</v>
      </c>
      <c r="M1202" s="84">
        <v>45444</v>
      </c>
    </row>
    <row r="1203" spans="4:13">
      <c r="D1203">
        <v>515791</v>
      </c>
      <c r="J1203" t="s">
        <v>66</v>
      </c>
      <c r="K1203" s="79">
        <v>33295481</v>
      </c>
      <c r="L1203">
        <v>1</v>
      </c>
      <c r="M1203" s="84">
        <v>45444</v>
      </c>
    </row>
    <row r="1204" spans="4:13">
      <c r="D1204">
        <v>783879</v>
      </c>
      <c r="J1204" t="s">
        <v>67</v>
      </c>
      <c r="K1204" s="79">
        <v>11000000</v>
      </c>
      <c r="L1204">
        <v>0.33</v>
      </c>
      <c r="M1204" s="84">
        <v>45444</v>
      </c>
    </row>
    <row r="1205" spans="4:15">
      <c r="D1205">
        <v>624743</v>
      </c>
      <c r="J1205" t="s">
        <v>68</v>
      </c>
      <c r="K1205" s="79">
        <v>9731966</v>
      </c>
      <c r="L1205">
        <v>0.29</v>
      </c>
      <c r="M1205" s="84">
        <v>45444</v>
      </c>
      <c r="O1205">
        <v>10000000</v>
      </c>
    </row>
    <row r="1206" spans="4:13">
      <c r="D1206">
        <v>430577</v>
      </c>
      <c r="J1206" t="s">
        <v>69</v>
      </c>
      <c r="K1206" s="79">
        <v>3084542</v>
      </c>
      <c r="L1206">
        <v>0.09</v>
      </c>
      <c r="M1206" s="84">
        <v>45444</v>
      </c>
    </row>
    <row r="1207" ht="15.75" spans="4:15">
      <c r="D1207">
        <v>279463</v>
      </c>
      <c r="O1207">
        <v>1112.9</v>
      </c>
    </row>
    <row r="1208" ht="16.5" spans="4:15">
      <c r="D1208">
        <v>474015</v>
      </c>
      <c r="G1208" s="241"/>
      <c r="H1208" s="242"/>
      <c r="I1208" s="242"/>
      <c r="J1208" s="245"/>
      <c r="L1208" t="s">
        <v>56</v>
      </c>
      <c r="M1208" t="s">
        <v>70</v>
      </c>
      <c r="N1208" t="s">
        <v>71</v>
      </c>
      <c r="O1208" t="s">
        <v>72</v>
      </c>
    </row>
    <row r="1209" ht="15.75" spans="4:15">
      <c r="D1209">
        <v>600504</v>
      </c>
      <c r="G1209" s="243"/>
      <c r="H1209" s="244"/>
      <c r="I1209" s="246"/>
      <c r="J1209" s="247"/>
      <c r="L1209" t="s">
        <v>60</v>
      </c>
      <c r="M1209" s="248">
        <v>145.2113801</v>
      </c>
      <c r="N1209" s="148">
        <v>0.4369</v>
      </c>
      <c r="O1209" s="248">
        <f>M1209*$O$1207</f>
        <v>161605.74491329</v>
      </c>
    </row>
    <row r="1210" ht="15.75" spans="4:15">
      <c r="D1210">
        <v>554502</v>
      </c>
      <c r="G1210" s="243"/>
      <c r="H1210" s="244"/>
      <c r="I1210" s="246"/>
      <c r="J1210" s="247"/>
      <c r="L1210" t="s">
        <v>61</v>
      </c>
      <c r="M1210" s="248">
        <v>9.7663068</v>
      </c>
      <c r="N1210" s="148">
        <v>0.0294</v>
      </c>
      <c r="O1210" s="248">
        <f t="shared" ref="O1210:O1218" si="0">M1210*$O$1207</f>
        <v>10868.92283772</v>
      </c>
    </row>
    <row r="1211" ht="15.75" spans="4:15">
      <c r="D1211">
        <v>364480</v>
      </c>
      <c r="G1211" s="243"/>
      <c r="H1211" s="244"/>
      <c r="I1211" s="246"/>
      <c r="J1211" s="247"/>
      <c r="L1211" t="s">
        <v>62</v>
      </c>
      <c r="M1211" s="248">
        <v>8.147604</v>
      </c>
      <c r="N1211" s="148">
        <v>0.0245</v>
      </c>
      <c r="O1211" s="248">
        <f t="shared" si="0"/>
        <v>9067.4684916</v>
      </c>
    </row>
    <row r="1212" ht="15.75" spans="4:15">
      <c r="D1212">
        <v>228030</v>
      </c>
      <c r="G1212" s="243"/>
      <c r="H1212" s="244"/>
      <c r="I1212" s="246"/>
      <c r="J1212" s="247"/>
      <c r="L1212" t="s">
        <v>63</v>
      </c>
      <c r="M1212" s="248">
        <v>7.220363</v>
      </c>
      <c r="N1212" s="148">
        <v>0.0217</v>
      </c>
      <c r="O1212" s="248">
        <f t="shared" si="0"/>
        <v>8035.5419827</v>
      </c>
    </row>
    <row r="1213" ht="15.75" spans="4:15">
      <c r="D1213">
        <v>236226</v>
      </c>
      <c r="G1213" s="243"/>
      <c r="H1213" s="244"/>
      <c r="I1213" s="246"/>
      <c r="J1213" s="247"/>
      <c r="L1213" t="s">
        <v>64</v>
      </c>
      <c r="M1213" s="248">
        <v>4.2391</v>
      </c>
      <c r="N1213" s="148">
        <v>0.0128</v>
      </c>
      <c r="O1213" s="248">
        <f t="shared" si="0"/>
        <v>4717.69439</v>
      </c>
    </row>
    <row r="1214" ht="15.75" spans="4:15">
      <c r="D1214">
        <v>774166</v>
      </c>
      <c r="G1214" s="243"/>
      <c r="H1214" s="244"/>
      <c r="I1214" s="246"/>
      <c r="J1214" s="247"/>
      <c r="L1214" t="s">
        <v>65</v>
      </c>
      <c r="M1214" s="248">
        <v>3.8847542</v>
      </c>
      <c r="N1214" s="148">
        <v>0.0117</v>
      </c>
      <c r="O1214" s="248">
        <f t="shared" si="0"/>
        <v>4323.34294918</v>
      </c>
    </row>
    <row r="1215" ht="15.75" spans="4:15">
      <c r="D1215">
        <v>317205</v>
      </c>
      <c r="G1215" s="243"/>
      <c r="H1215" s="244"/>
      <c r="I1215" s="246"/>
      <c r="J1215" s="247"/>
      <c r="L1215" t="s">
        <v>66</v>
      </c>
      <c r="M1215" s="248">
        <v>3.3295481</v>
      </c>
      <c r="N1215" s="148">
        <v>0.01</v>
      </c>
      <c r="O1215" s="248">
        <f t="shared" si="0"/>
        <v>3705.45408049</v>
      </c>
    </row>
    <row r="1216" ht="15.75" spans="4:15">
      <c r="D1216">
        <v>230926</v>
      </c>
      <c r="G1216" s="243"/>
      <c r="H1216" s="244"/>
      <c r="I1216" s="246"/>
      <c r="J1216" s="247"/>
      <c r="L1216" t="s">
        <v>67</v>
      </c>
      <c r="M1216" s="248">
        <v>1.1</v>
      </c>
      <c r="N1216" s="148">
        <v>0.0033</v>
      </c>
      <c r="O1216" s="248">
        <f t="shared" si="0"/>
        <v>1224.19</v>
      </c>
    </row>
    <row r="1217" ht="15.75" spans="7:15">
      <c r="G1217" s="243"/>
      <c r="H1217" s="244"/>
      <c r="I1217" s="246"/>
      <c r="J1217" s="247"/>
      <c r="L1217" t="s">
        <v>68</v>
      </c>
      <c r="M1217" s="248">
        <v>0.9731966</v>
      </c>
      <c r="N1217" s="148">
        <v>0.0029</v>
      </c>
      <c r="O1217" s="248">
        <f t="shared" si="0"/>
        <v>1083.07049614</v>
      </c>
    </row>
    <row r="1218" ht="15.75" spans="7:15">
      <c r="G1218" s="249"/>
      <c r="H1218" s="250"/>
      <c r="I1218" s="251"/>
      <c r="J1218" s="252"/>
      <c r="L1218" t="s">
        <v>69</v>
      </c>
      <c r="M1218" s="248">
        <v>0.3084542</v>
      </c>
      <c r="N1218" s="148">
        <v>0.0009</v>
      </c>
      <c r="O1218" s="248">
        <f t="shared" si="0"/>
        <v>343.27867918</v>
      </c>
    </row>
    <row r="1222" spans="14:14">
      <c r="N1222">
        <v>100</v>
      </c>
    </row>
    <row r="1224" spans="12:13">
      <c r="L1224" t="s">
        <v>73</v>
      </c>
      <c r="M1224" s="101">
        <v>0.4636</v>
      </c>
    </row>
    <row r="1225" spans="12:13">
      <c r="L1225" t="s">
        <v>74</v>
      </c>
      <c r="M1225" s="101">
        <v>0.1818</v>
      </c>
    </row>
    <row r="1226" spans="12:13">
      <c r="L1226" t="s">
        <v>75</v>
      </c>
      <c r="M1226" s="101">
        <v>0.1593</v>
      </c>
    </row>
    <row r="1227" ht="24.75" customHeight="1" spans="12:13">
      <c r="L1227" s="253" t="s">
        <v>76</v>
      </c>
      <c r="M1227" s="101">
        <v>0.1953</v>
      </c>
    </row>
    <row r="1246" ht="285" spans="9:9">
      <c r="I1246" s="254" t="s">
        <v>77</v>
      </c>
    </row>
  </sheetData>
  <pageMargins left="0.7" right="0.7" top="0.75" bottom="0.75" header="0.3" footer="0.3"/>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0" sqref="K20"/>
    </sheetView>
  </sheetViews>
  <sheetFormatPr defaultColWidth="9" defaultRowHeight="15"/>
  <sheetData/>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D17"/>
  <sheetViews>
    <sheetView showGridLines="0" zoomScaleSheetLayoutView="55" topLeftCell="B1" workbookViewId="0">
      <selection activeCell="I11" sqref="I11"/>
    </sheetView>
  </sheetViews>
  <sheetFormatPr defaultColWidth="9" defaultRowHeight="15" outlineLevelCol="3"/>
  <cols>
    <col min="1" max="1" width="1.85714285714286" customWidth="1"/>
    <col min="3" max="3" width="8.71428571428571" customWidth="1"/>
    <col min="4" max="4" width="77.8571428571429" customWidth="1"/>
  </cols>
  <sheetData>
    <row r="2" ht="46.5" customHeight="1" spans="3:4">
      <c r="C2" s="1"/>
      <c r="D2" s="10" t="s">
        <v>8785</v>
      </c>
    </row>
    <row r="3" ht="39" customHeight="1" spans="3:4">
      <c r="C3" s="7">
        <v>1</v>
      </c>
      <c r="D3" s="11" t="s">
        <v>8786</v>
      </c>
    </row>
    <row r="4" ht="38.25" customHeight="1" spans="3:4">
      <c r="C4" s="7">
        <v>2</v>
      </c>
      <c r="D4" s="11" t="s">
        <v>8787</v>
      </c>
    </row>
    <row r="5" ht="39" customHeight="1" spans="3:4">
      <c r="C5" s="7">
        <v>3</v>
      </c>
      <c r="D5" s="11" t="s">
        <v>8788</v>
      </c>
    </row>
    <row r="6" ht="38.25" customHeight="1" spans="3:4">
      <c r="C6" s="7">
        <v>4</v>
      </c>
      <c r="D6" s="11" t="s">
        <v>8789</v>
      </c>
    </row>
    <row r="7" ht="37.5" customHeight="1" spans="3:4">
      <c r="C7" s="7">
        <v>5</v>
      </c>
      <c r="D7" s="11" t="s">
        <v>8790</v>
      </c>
    </row>
    <row r="8" ht="38.25" customHeight="1" spans="3:4">
      <c r="C8" s="7">
        <v>6</v>
      </c>
      <c r="D8" s="11" t="s">
        <v>8791</v>
      </c>
    </row>
    <row r="9" ht="39" customHeight="1" spans="3:4">
      <c r="C9" s="7">
        <v>7</v>
      </c>
      <c r="D9" s="11" t="s">
        <v>331</v>
      </c>
    </row>
    <row r="10" ht="38.25" customHeight="1" spans="3:4">
      <c r="C10" s="7">
        <v>8</v>
      </c>
      <c r="D10" s="11" t="s">
        <v>8792</v>
      </c>
    </row>
    <row r="11" ht="39" customHeight="1" spans="3:4">
      <c r="C11" s="7">
        <v>9</v>
      </c>
      <c r="D11" s="11" t="s">
        <v>8793</v>
      </c>
    </row>
    <row r="12" ht="39" customHeight="1" spans="3:4">
      <c r="C12" s="7">
        <v>10</v>
      </c>
      <c r="D12" s="11" t="s">
        <v>8794</v>
      </c>
    </row>
    <row r="13" ht="39" customHeight="1" spans="3:4">
      <c r="C13" s="7">
        <v>11</v>
      </c>
      <c r="D13" s="11" t="s">
        <v>500</v>
      </c>
    </row>
    <row r="14" ht="39" customHeight="1" spans="3:4">
      <c r="C14" s="7">
        <v>12</v>
      </c>
      <c r="D14" s="11" t="s">
        <v>8795</v>
      </c>
    </row>
    <row r="15" ht="38.25" customHeight="1" spans="3:4">
      <c r="C15" s="7">
        <v>13</v>
      </c>
      <c r="D15" s="11" t="s">
        <v>8796</v>
      </c>
    </row>
    <row r="16" ht="39" customHeight="1" spans="3:4">
      <c r="C16" s="7">
        <v>14</v>
      </c>
      <c r="D16" s="11" t="s">
        <v>8768</v>
      </c>
    </row>
    <row r="17" ht="23.25" spans="3:4">
      <c r="C17" s="7"/>
      <c r="D17" s="12"/>
    </row>
  </sheetData>
  <printOptions horizontalCentered="1"/>
  <pageMargins left="0.15748031496063" right="0.15748031496063" top="0.236220472440945" bottom="0.236220472440945" header="0.31496062992126" footer="0.31496062992126"/>
  <pageSetup paperSize="9" scale="117"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29"/>
  <sheetViews>
    <sheetView showGridLines="0" view="pageBreakPreview" zoomScale="62" zoomScaleNormal="62" workbookViewId="0">
      <selection activeCell="Q18" sqref="Q18"/>
    </sheetView>
  </sheetViews>
  <sheetFormatPr defaultColWidth="9" defaultRowHeight="15"/>
  <cols>
    <col min="1" max="1" width="1.85714285714286" customWidth="1"/>
    <col min="2" max="2" width="2.28571428571429" customWidth="1"/>
    <col min="3" max="3" width="10.1428571428571" customWidth="1"/>
    <col min="7" max="7" width="10.5714285714286" customWidth="1"/>
    <col min="13" max="13" width="2.85714285714286" customWidth="1"/>
    <col min="14" max="14" width="3.42857142857143" customWidth="1"/>
  </cols>
  <sheetData>
    <row r="2" ht="15.75" spans="2:13">
      <c r="B2" s="1"/>
      <c r="C2" s="1"/>
      <c r="D2" s="1"/>
      <c r="E2" s="1"/>
      <c r="F2" s="1"/>
      <c r="G2" s="1"/>
      <c r="H2" s="1"/>
      <c r="I2" s="1"/>
      <c r="J2" s="1"/>
      <c r="K2" s="1"/>
      <c r="L2" s="1"/>
      <c r="M2" s="1"/>
    </row>
    <row r="3" ht="56.25" customHeight="1" spans="2:13">
      <c r="B3" s="1"/>
      <c r="C3" s="2" t="str">
        <f>CONCATENATE("                SURIYAANSH D PANDA "," |","NSE:",VLOOKUP(Q4,'List of stocks'!B3:D5445,3,FALSE)," | ","BSE Code: ",VLOOKUP(Q4,'List of stocks'!B3:C5443,2,FALSE),)</f>
        <v>                SURIYAANSH D PANDA  |NSE:TATAMOTORS | BSE Code: 500570</v>
      </c>
      <c r="D3" s="3"/>
      <c r="E3" s="3"/>
      <c r="F3" s="4"/>
      <c r="G3" s="3"/>
      <c r="H3" s="5"/>
      <c r="I3" s="3"/>
      <c r="J3" s="3"/>
      <c r="K3" s="3"/>
      <c r="L3" s="3"/>
      <c r="M3" s="1"/>
    </row>
    <row r="4" customHeight="1" spans="2:17">
      <c r="B4" s="1"/>
      <c r="C4" s="1"/>
      <c r="D4" s="1"/>
      <c r="E4" s="1"/>
      <c r="F4" s="1"/>
      <c r="G4" s="1"/>
      <c r="H4" s="1"/>
      <c r="I4" s="1"/>
      <c r="J4" s="1"/>
      <c r="K4" s="1"/>
      <c r="L4" s="1"/>
      <c r="M4" s="1"/>
      <c r="Q4" s="9" t="str">
        <f>'Data Sheet'!B1</f>
        <v>TATA MOTORS LTD</v>
      </c>
    </row>
    <row r="5" ht="82.5" customHeight="1" spans="2:13">
      <c r="B5" s="1"/>
      <c r="C5" s="6" t="s">
        <v>8797</v>
      </c>
      <c r="D5" s="1"/>
      <c r="E5" s="1"/>
      <c r="F5" s="1"/>
      <c r="G5" s="1"/>
      <c r="H5" s="1"/>
      <c r="I5" s="1"/>
      <c r="J5" s="1"/>
      <c r="K5" s="1"/>
      <c r="L5" s="1"/>
      <c r="M5" s="1"/>
    </row>
    <row r="6" ht="65.25" customHeight="1" spans="2:13">
      <c r="B6" s="1"/>
      <c r="C6" s="6" t="s">
        <v>8798</v>
      </c>
      <c r="D6" s="1"/>
      <c r="E6" s="1"/>
      <c r="F6" s="1"/>
      <c r="G6" s="1"/>
      <c r="H6" s="1"/>
      <c r="I6" s="1"/>
      <c r="J6" s="1"/>
      <c r="K6" s="1"/>
      <c r="L6" s="1"/>
      <c r="M6" s="1"/>
    </row>
    <row r="7" ht="54.75" customHeight="1" spans="2:13">
      <c r="B7" s="1"/>
      <c r="C7" s="6" t="s">
        <v>8799</v>
      </c>
      <c r="D7" s="1"/>
      <c r="E7" s="1"/>
      <c r="F7" s="1"/>
      <c r="G7" s="1"/>
      <c r="H7" s="1"/>
      <c r="I7" s="1"/>
      <c r="J7" s="1"/>
      <c r="K7" s="1"/>
      <c r="L7" s="1"/>
      <c r="M7" s="1"/>
    </row>
    <row r="8" spans="2:13">
      <c r="B8" s="1"/>
      <c r="C8" s="1"/>
      <c r="D8" s="1"/>
      <c r="E8" s="1"/>
      <c r="F8" s="1"/>
      <c r="G8" s="1"/>
      <c r="H8" s="1"/>
      <c r="I8" s="1"/>
      <c r="J8" s="1"/>
      <c r="K8" s="1"/>
      <c r="L8" s="1"/>
      <c r="M8" s="1"/>
    </row>
    <row r="9" ht="44.25" customHeight="1" spans="2:13">
      <c r="B9" s="1"/>
      <c r="C9" s="7" t="s">
        <v>8800</v>
      </c>
      <c r="D9" s="1"/>
      <c r="E9" s="1"/>
      <c r="F9" s="1"/>
      <c r="G9" s="1"/>
      <c r="H9" s="1"/>
      <c r="I9" s="1"/>
      <c r="J9" s="1"/>
      <c r="K9" s="1"/>
      <c r="L9" s="1"/>
      <c r="M9" s="1"/>
    </row>
    <row r="10" ht="28.5" customHeight="1" spans="2:13">
      <c r="B10" s="1"/>
      <c r="C10" s="1"/>
      <c r="D10" s="1"/>
      <c r="E10" s="1"/>
      <c r="F10" s="1"/>
      <c r="G10" s="1"/>
      <c r="H10" s="1"/>
      <c r="I10" s="1"/>
      <c r="J10" s="1"/>
      <c r="K10" s="1"/>
      <c r="L10" s="1"/>
      <c r="M10" s="1"/>
    </row>
    <row r="11" ht="21.75" customHeight="1" spans="2:13">
      <c r="B11" s="1"/>
      <c r="C11" s="1"/>
      <c r="D11" s="1"/>
      <c r="E11" s="1"/>
      <c r="F11" s="1"/>
      <c r="G11" s="1"/>
      <c r="H11" s="1"/>
      <c r="I11" s="1"/>
      <c r="J11" s="1"/>
      <c r="K11" s="1"/>
      <c r="L11" s="1"/>
      <c r="M11" s="1"/>
    </row>
    <row r="12" ht="27" customHeight="1" spans="2:13">
      <c r="B12" s="1"/>
      <c r="C12" s="1"/>
      <c r="D12" s="1"/>
      <c r="E12" s="1"/>
      <c r="F12" s="1"/>
      <c r="G12" s="1"/>
      <c r="H12" s="1"/>
      <c r="I12" s="1"/>
      <c r="J12" s="1"/>
      <c r="K12" s="1"/>
      <c r="L12" s="1"/>
      <c r="M12" s="1"/>
    </row>
    <row r="13" ht="31.5" customHeight="1" spans="2:13">
      <c r="B13" s="1"/>
      <c r="C13" s="1"/>
      <c r="D13" s="1"/>
      <c r="E13" s="1"/>
      <c r="F13" s="1"/>
      <c r="G13" s="1"/>
      <c r="H13" s="1"/>
      <c r="I13" s="1"/>
      <c r="J13" s="1"/>
      <c r="K13" s="1"/>
      <c r="L13" s="1"/>
      <c r="M13" s="1"/>
    </row>
    <row r="22" ht="49.5" customHeight="1"/>
    <row r="23" ht="43.5" customHeight="1"/>
    <row r="24" ht="30.75" customHeight="1"/>
    <row r="25" ht="36" customHeight="1"/>
    <row r="26" ht="24.75" customHeight="1"/>
    <row r="28" ht="15.75"/>
    <row r="29" spans="2:13">
      <c r="B29" s="8"/>
      <c r="C29" s="8"/>
      <c r="D29" s="8"/>
      <c r="E29" s="8"/>
      <c r="F29" s="8"/>
      <c r="G29" s="8"/>
      <c r="H29" s="8"/>
      <c r="I29" s="8"/>
      <c r="J29" s="8"/>
      <c r="K29" s="8"/>
      <c r="L29" s="8"/>
      <c r="M29" s="8"/>
    </row>
  </sheetData>
  <pageMargins left="0.196850393700787" right="0.196850393700787" top="0.236220472440945" bottom="0.236220472440945" header="0.31496062992126" footer="0.31496062992126"/>
  <pageSetup paperSize="9" scale="96" orientation="portrait"/>
  <headerFooter/>
  <colBreaks count="2" manualBreakCount="2">
    <brk id="14" max="32" man="1"/>
    <brk id="17" max="1048575" man="1"/>
  </col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N46"/>
  <sheetViews>
    <sheetView zoomScale="104" zoomScaleNormal="104" zoomScalePageLayoutView="120" workbookViewId="0">
      <pane xSplit="1" ySplit="4" topLeftCell="B35" activePane="bottomRight" state="frozen"/>
      <selection/>
      <selection pane="topRight"/>
      <selection pane="bottomLeft"/>
      <selection pane="bottomRight" activeCell="L43" sqref="L43"/>
    </sheetView>
  </sheetViews>
  <sheetFormatPr defaultColWidth="8.85714285714286" defaultRowHeight="15"/>
  <cols>
    <col min="1" max="1" width="20.7142857142857" customWidth="1"/>
    <col min="2" max="6" width="13.4285714285714" customWidth="1"/>
    <col min="7" max="7" width="14.8571428571429" customWidth="1"/>
    <col min="8" max="11" width="13.4285714285714" customWidth="1"/>
    <col min="12" max="12" width="13.2857142857143" customWidth="1"/>
    <col min="13" max="14" width="12.1428571428571" customWidth="1"/>
  </cols>
  <sheetData>
    <row r="1" s="27" customFormat="1" spans="1:13">
      <c r="A1" s="27" t="str">
        <f>'Data Sheet'!B1</f>
        <v>TATA MOTORS LTD</v>
      </c>
      <c r="H1" t="str">
        <f>UPDATE</f>
        <v/>
      </c>
      <c r="J1" s="236"/>
      <c r="K1" s="236"/>
      <c r="M1" s="27" t="s">
        <v>78</v>
      </c>
    </row>
    <row r="3" s="27" customFormat="1" spans="1:14">
      <c r="A3" s="230" t="s">
        <v>79</v>
      </c>
      <c r="B3" s="143">
        <f>'Data Sheet'!B16</f>
        <v>42094</v>
      </c>
      <c r="C3" s="143">
        <f>'Data Sheet'!C16</f>
        <v>42460</v>
      </c>
      <c r="D3" s="143">
        <f>'Data Sheet'!D16</f>
        <v>42825</v>
      </c>
      <c r="E3" s="143">
        <f>'Data Sheet'!E16</f>
        <v>43190</v>
      </c>
      <c r="F3" s="143">
        <f>'Data Sheet'!F16</f>
        <v>43555</v>
      </c>
      <c r="G3" s="143">
        <f>'Data Sheet'!G16</f>
        <v>43921</v>
      </c>
      <c r="H3" s="143">
        <f>'Data Sheet'!H16</f>
        <v>44286</v>
      </c>
      <c r="I3" s="143">
        <f>'Data Sheet'!I16</f>
        <v>44651</v>
      </c>
      <c r="J3" s="143">
        <f>'Data Sheet'!J16</f>
        <v>45016</v>
      </c>
      <c r="K3" s="143">
        <f>'Data Sheet'!K16</f>
        <v>45382</v>
      </c>
      <c r="L3" s="237" t="s">
        <v>80</v>
      </c>
      <c r="M3" s="237" t="s">
        <v>81</v>
      </c>
      <c r="N3" s="237" t="s">
        <v>82</v>
      </c>
    </row>
    <row r="4" s="27" customFormat="1" spans="1:14">
      <c r="A4" s="27" t="s">
        <v>83</v>
      </c>
      <c r="B4" s="137">
        <f>'Data Sheet'!B17</f>
        <v>263158.98</v>
      </c>
      <c r="C4" s="137">
        <f>'Data Sheet'!C17</f>
        <v>273045.6</v>
      </c>
      <c r="D4" s="137">
        <f>'Data Sheet'!D17</f>
        <v>269692.51</v>
      </c>
      <c r="E4" s="137">
        <f>'Data Sheet'!E17</f>
        <v>291550.48</v>
      </c>
      <c r="F4" s="137">
        <f>'Data Sheet'!F17</f>
        <v>301938.4</v>
      </c>
      <c r="G4" s="137">
        <f>'Data Sheet'!G17</f>
        <v>261067.97</v>
      </c>
      <c r="H4" s="137">
        <f>'Data Sheet'!H17</f>
        <v>249794.75</v>
      </c>
      <c r="I4" s="137">
        <f>'Data Sheet'!I17</f>
        <v>278453.62</v>
      </c>
      <c r="J4" s="137">
        <f>'Data Sheet'!J17</f>
        <v>345966.97</v>
      </c>
      <c r="K4" s="137">
        <f>'Data Sheet'!K17</f>
        <v>437927.77</v>
      </c>
      <c r="L4" s="137">
        <f>SUM(Quarters!H4:K4)</f>
        <v>437927.77</v>
      </c>
      <c r="M4" s="137">
        <f>$K4+M23*K4</f>
        <v>554332.489419938</v>
      </c>
      <c r="N4" s="137">
        <f>$K4+N23*L4</f>
        <v>463423.996337852</v>
      </c>
    </row>
    <row r="5" spans="1:14">
      <c r="A5" t="s">
        <v>84</v>
      </c>
      <c r="B5" s="139">
        <f>SUM('Data Sheet'!B18,'Data Sheet'!B20:B24,-1*'Data Sheet'!B19)</f>
        <v>223920.33</v>
      </c>
      <c r="C5" s="139">
        <f>SUM('Data Sheet'!C18,'Data Sheet'!C20:C24,-1*'Data Sheet'!C19)</f>
        <v>234650.35</v>
      </c>
      <c r="D5" s="139">
        <f>SUM('Data Sheet'!D18,'Data Sheet'!D20:D24,-1*'Data Sheet'!D19)</f>
        <v>240103.82</v>
      </c>
      <c r="E5" s="139">
        <f>SUM('Data Sheet'!E18,'Data Sheet'!E20:E24,-1*'Data Sheet'!E19)</f>
        <v>260092.8</v>
      </c>
      <c r="F5" s="139">
        <f>SUM('Data Sheet'!F18,'Data Sheet'!F20:F24,-1*'Data Sheet'!F19)</f>
        <v>277274.07</v>
      </c>
      <c r="G5" s="139">
        <f>SUM('Data Sheet'!G18,'Data Sheet'!G20:G24,-1*'Data Sheet'!G19)</f>
        <v>243080.9</v>
      </c>
      <c r="H5" s="139">
        <f>SUM('Data Sheet'!H18,'Data Sheet'!H20:H24,-1*'Data Sheet'!H19)</f>
        <v>217507.32</v>
      </c>
      <c r="I5" s="139">
        <f>SUM('Data Sheet'!I18,'Data Sheet'!I20:I24,-1*'Data Sheet'!I19)</f>
        <v>253733.53</v>
      </c>
      <c r="J5" s="139">
        <f>SUM('Data Sheet'!J18,'Data Sheet'!J20:J24,-1*'Data Sheet'!J19)</f>
        <v>314151.17</v>
      </c>
      <c r="K5" s="139">
        <f>SUM('Data Sheet'!K18,'Data Sheet'!K20:K24,-1*'Data Sheet'!K19)</f>
        <v>378389.43</v>
      </c>
      <c r="L5" s="139">
        <f>SUM(Quarters!H5:K5)</f>
        <v>378389.43</v>
      </c>
      <c r="M5" s="139">
        <f t="shared" ref="M5:N5" si="0">M4-M6</f>
        <v>478968.380338363</v>
      </c>
      <c r="N5" s="139">
        <f t="shared" si="0"/>
        <v>415840.90624584</v>
      </c>
    </row>
    <row r="6" s="27" customFormat="1" spans="1:14">
      <c r="A6" s="27" t="s">
        <v>85</v>
      </c>
      <c r="B6" s="137">
        <f>B4-B5</f>
        <v>39238.65</v>
      </c>
      <c r="C6" s="137">
        <f t="shared" ref="C6:K6" si="1">C4-C5</f>
        <v>38395.25</v>
      </c>
      <c r="D6" s="137">
        <f t="shared" si="1"/>
        <v>29588.69</v>
      </c>
      <c r="E6" s="137">
        <f t="shared" si="1"/>
        <v>31457.68</v>
      </c>
      <c r="F6" s="137">
        <f t="shared" si="1"/>
        <v>24664.33</v>
      </c>
      <c r="G6" s="137">
        <f t="shared" si="1"/>
        <v>17987.0699999999</v>
      </c>
      <c r="H6" s="137">
        <f t="shared" si="1"/>
        <v>32287.43</v>
      </c>
      <c r="I6" s="137">
        <f t="shared" si="1"/>
        <v>24720.09</v>
      </c>
      <c r="J6" s="137">
        <f t="shared" si="1"/>
        <v>31815.7999999999</v>
      </c>
      <c r="K6" s="137">
        <f t="shared" si="1"/>
        <v>59538.34</v>
      </c>
      <c r="L6" s="137">
        <f>SUM(Quarters!H6:K6)</f>
        <v>59538.34</v>
      </c>
      <c r="M6" s="137">
        <f>M4*M24</f>
        <v>75364.1090815745</v>
      </c>
      <c r="N6" s="137">
        <f>N4*N24</f>
        <v>47583.0900920122</v>
      </c>
    </row>
    <row r="7" spans="1:14">
      <c r="A7" t="s">
        <v>86</v>
      </c>
      <c r="B7" s="139">
        <f>'Data Sheet'!B25</f>
        <v>714.03</v>
      </c>
      <c r="C7" s="139">
        <f>'Data Sheet'!C25</f>
        <v>-2669.62</v>
      </c>
      <c r="D7" s="139">
        <f>'Data Sheet'!D25</f>
        <v>1869.1</v>
      </c>
      <c r="E7" s="139">
        <f>'Data Sheet'!E25</f>
        <v>5932.73</v>
      </c>
      <c r="F7" s="139">
        <f>'Data Sheet'!F25</f>
        <v>-26686.25</v>
      </c>
      <c r="G7" s="139">
        <f>'Data Sheet'!G25</f>
        <v>101.71</v>
      </c>
      <c r="H7" s="139">
        <f>'Data Sheet'!H25</f>
        <v>-11117.83</v>
      </c>
      <c r="I7" s="139">
        <f>'Data Sheet'!I25</f>
        <v>2424.05</v>
      </c>
      <c r="J7" s="139">
        <f>'Data Sheet'!J25</f>
        <v>6663.97</v>
      </c>
      <c r="K7" s="139">
        <f>'Data Sheet'!K25</f>
        <v>5672.66</v>
      </c>
      <c r="L7" s="139">
        <f>SUM(Quarters!H7:K7)</f>
        <v>5412.67</v>
      </c>
      <c r="M7" s="139">
        <v>0</v>
      </c>
      <c r="N7" s="139">
        <v>0</v>
      </c>
    </row>
    <row r="8" spans="1:14">
      <c r="A8" t="s">
        <v>87</v>
      </c>
      <c r="B8" s="139">
        <f>'Data Sheet'!B26</f>
        <v>13388.63</v>
      </c>
      <c r="C8" s="139">
        <f>'Data Sheet'!C26</f>
        <v>16710.78</v>
      </c>
      <c r="D8" s="139">
        <f>'Data Sheet'!D26</f>
        <v>17904.99</v>
      </c>
      <c r="E8" s="139">
        <f>'Data Sheet'!E26</f>
        <v>21553.59</v>
      </c>
      <c r="F8" s="139">
        <f>'Data Sheet'!F26</f>
        <v>23590.63</v>
      </c>
      <c r="G8" s="139">
        <f>'Data Sheet'!G26</f>
        <v>21425.43</v>
      </c>
      <c r="H8" s="139">
        <f>'Data Sheet'!H26</f>
        <v>23546.71</v>
      </c>
      <c r="I8" s="139">
        <f>'Data Sheet'!I26</f>
        <v>24835.69</v>
      </c>
      <c r="J8" s="139">
        <f>'Data Sheet'!J26</f>
        <v>24860.36</v>
      </c>
      <c r="K8" s="139">
        <f>'Data Sheet'!K26</f>
        <v>27270.13</v>
      </c>
      <c r="L8" s="139">
        <f>SUM(Quarters!H8:K8)</f>
        <v>27270.13</v>
      </c>
      <c r="M8" s="139">
        <f>+$L8</f>
        <v>27270.13</v>
      </c>
      <c r="N8" s="139">
        <f>+$L8</f>
        <v>27270.13</v>
      </c>
    </row>
    <row r="9" spans="1:14">
      <c r="A9" t="s">
        <v>88</v>
      </c>
      <c r="B9" s="139">
        <f>'Data Sheet'!B27</f>
        <v>4861.49</v>
      </c>
      <c r="C9" s="139">
        <f>'Data Sheet'!C27</f>
        <v>4889.08</v>
      </c>
      <c r="D9" s="139">
        <f>'Data Sheet'!D27</f>
        <v>4238.01</v>
      </c>
      <c r="E9" s="139">
        <f>'Data Sheet'!E27</f>
        <v>4681.79</v>
      </c>
      <c r="F9" s="139">
        <f>'Data Sheet'!F27</f>
        <v>5758.6</v>
      </c>
      <c r="G9" s="139">
        <f>'Data Sheet'!G27</f>
        <v>7243.33</v>
      </c>
      <c r="H9" s="139">
        <f>'Data Sheet'!H27</f>
        <v>8097.17</v>
      </c>
      <c r="I9" s="139">
        <f>'Data Sheet'!I27</f>
        <v>9311.86</v>
      </c>
      <c r="J9" s="139">
        <f>'Data Sheet'!J27</f>
        <v>10225.48</v>
      </c>
      <c r="K9" s="139">
        <f>'Data Sheet'!K27</f>
        <v>9985.76</v>
      </c>
      <c r="L9" s="139">
        <f>SUM(Quarters!H9:K9)</f>
        <v>9985.76</v>
      </c>
      <c r="M9" s="139">
        <f>+$L9</f>
        <v>9985.76</v>
      </c>
      <c r="N9" s="139">
        <f>+$L9</f>
        <v>9985.76</v>
      </c>
    </row>
    <row r="10" spans="1:14">
      <c r="A10" t="s">
        <v>89</v>
      </c>
      <c r="B10" s="139">
        <f>'Data Sheet'!B28</f>
        <v>21702.56</v>
      </c>
      <c r="C10" s="139">
        <f>'Data Sheet'!C28</f>
        <v>14125.77</v>
      </c>
      <c r="D10" s="139">
        <f>'Data Sheet'!D28</f>
        <v>9314.79</v>
      </c>
      <c r="E10" s="139">
        <f>'Data Sheet'!E28</f>
        <v>11155.03</v>
      </c>
      <c r="F10" s="139">
        <f>'Data Sheet'!F28</f>
        <v>-31371.15</v>
      </c>
      <c r="G10" s="139">
        <f>'Data Sheet'!G28</f>
        <v>-10579.98</v>
      </c>
      <c r="H10" s="139">
        <f>'Data Sheet'!H28</f>
        <v>-10474.28</v>
      </c>
      <c r="I10" s="139">
        <f>'Data Sheet'!I28</f>
        <v>-7003.41</v>
      </c>
      <c r="J10" s="139">
        <f>'Data Sheet'!J28</f>
        <v>3393.93</v>
      </c>
      <c r="K10" s="139">
        <f>'Data Sheet'!K28</f>
        <v>27955.11</v>
      </c>
      <c r="L10" s="139">
        <f>SUM(Quarters!H10:K10)</f>
        <v>27695.12</v>
      </c>
      <c r="M10" s="139">
        <f>M6+M7-SUM(M8:M9)</f>
        <v>38108.2190815745</v>
      </c>
      <c r="N10" s="139">
        <f>N6+N7-SUM(N8:N9)</f>
        <v>10327.2000920122</v>
      </c>
    </row>
    <row r="11" spans="1:14">
      <c r="A11" t="s">
        <v>90</v>
      </c>
      <c r="B11" s="139">
        <f>'Data Sheet'!B29</f>
        <v>7642.91</v>
      </c>
      <c r="C11" s="139">
        <f>'Data Sheet'!C29</f>
        <v>3025.05</v>
      </c>
      <c r="D11" s="139">
        <f>'Data Sheet'!D29</f>
        <v>3251.23</v>
      </c>
      <c r="E11" s="139">
        <f>'Data Sheet'!E29</f>
        <v>4341.93</v>
      </c>
      <c r="F11" s="139">
        <f>'Data Sheet'!F29</f>
        <v>-2437.45</v>
      </c>
      <c r="G11" s="139">
        <f>'Data Sheet'!G29</f>
        <v>395.25</v>
      </c>
      <c r="H11" s="139">
        <f>'Data Sheet'!H29</f>
        <v>2541.86</v>
      </c>
      <c r="I11" s="139">
        <f>'Data Sheet'!I29</f>
        <v>4231.29</v>
      </c>
      <c r="J11" s="139">
        <f>'Data Sheet'!J29</f>
        <v>704.06</v>
      </c>
      <c r="K11" s="139">
        <f>'Data Sheet'!K29</f>
        <v>-3851.64</v>
      </c>
      <c r="L11" s="139">
        <f>SUM(Quarters!H11:K11)</f>
        <v>-3851.64</v>
      </c>
      <c r="M11" s="238">
        <f>IF($L10&gt;0,$L11/$L10,0)</f>
        <v>-0.139072876376777</v>
      </c>
      <c r="N11" s="238">
        <f>IF($L10&gt;0,$L11/$L10,0)</f>
        <v>-0.139072876376777</v>
      </c>
    </row>
    <row r="12" s="27" customFormat="1" spans="1:14">
      <c r="A12" s="27" t="s">
        <v>91</v>
      </c>
      <c r="B12" s="137">
        <f>'Data Sheet'!B30</f>
        <v>13986.29</v>
      </c>
      <c r="C12" s="137">
        <f>'Data Sheet'!C30</f>
        <v>11579.31</v>
      </c>
      <c r="D12" s="137">
        <f>'Data Sheet'!D30</f>
        <v>7454.36</v>
      </c>
      <c r="E12" s="137">
        <f>'Data Sheet'!E30</f>
        <v>8988.91</v>
      </c>
      <c r="F12" s="137">
        <f>'Data Sheet'!F30</f>
        <v>-28826.23</v>
      </c>
      <c r="G12" s="137">
        <f>'Data Sheet'!G30</f>
        <v>-12070.85</v>
      </c>
      <c r="H12" s="137">
        <f>'Data Sheet'!H30</f>
        <v>-13451.39</v>
      </c>
      <c r="I12" s="137">
        <f>'Data Sheet'!I30</f>
        <v>-11441.47</v>
      </c>
      <c r="J12" s="137">
        <f>'Data Sheet'!J30</f>
        <v>2414.29</v>
      </c>
      <c r="K12" s="137">
        <f>'Data Sheet'!K30</f>
        <v>31399.09</v>
      </c>
      <c r="L12" s="137">
        <f>SUM(Quarters!H12:K12)</f>
        <v>31399.09</v>
      </c>
      <c r="M12" s="137">
        <f>M10-M11*M10</f>
        <v>43408.0387228454</v>
      </c>
      <c r="N12" s="137">
        <f>N10-N11*N10</f>
        <v>11763.4335137268</v>
      </c>
    </row>
    <row r="13" spans="1:14">
      <c r="A13" t="s">
        <v>92</v>
      </c>
      <c r="B13" s="139">
        <f>IF('Data Sheet'!B93&gt;0,B12/'Data Sheet'!B93,0)</f>
        <v>48.4390455080695</v>
      </c>
      <c r="C13" s="139">
        <f>IF('Data Sheet'!C93&gt;0,C12/'Data Sheet'!C93,0)</f>
        <v>40.1056733167082</v>
      </c>
      <c r="D13" s="139">
        <f>IF('Data Sheet'!D93&gt;0,D12/'Data Sheet'!D93,0)</f>
        <v>25.8177536106397</v>
      </c>
      <c r="E13" s="139">
        <f>IF('Data Sheet'!E93&gt;0,E12/'Data Sheet'!E93,0)</f>
        <v>31.1325806116441</v>
      </c>
      <c r="F13" s="139">
        <f>IF('Data Sheet'!F93&gt;0,F12/'Data Sheet'!F93,0)</f>
        <v>-99.8380147542687</v>
      </c>
      <c r="G13" s="139">
        <f>IF('Data Sheet'!G93&gt;0,G12/'Data Sheet'!G93,0)</f>
        <v>-39.0768857235351</v>
      </c>
      <c r="H13" s="139">
        <f>IF('Data Sheet'!H93&gt;0,H12/'Data Sheet'!H93,0)</f>
        <v>-40.5125741649851</v>
      </c>
      <c r="I13" s="139">
        <f>IF('Data Sheet'!I93&gt;0,I12/'Data Sheet'!I93,0)</f>
        <v>-34.4549944288855</v>
      </c>
      <c r="J13" s="139">
        <f>IF('Data Sheet'!J93&gt;0,J12/'Data Sheet'!J93,0)</f>
        <v>7.26911149248788</v>
      </c>
      <c r="K13" s="139">
        <f>IF('Data Sheet'!K93&gt;0,K12/'Data Sheet'!K93,0)</f>
        <v>94.4702891356019</v>
      </c>
      <c r="L13" s="139">
        <f>IF('Data Sheet'!$B6&gt;0,'Profit &amp; Loss'!L12/'Data Sheet'!$B6,0)</f>
        <v>85.5889312990545</v>
      </c>
      <c r="M13" s="139">
        <f>IF('Data Sheet'!$B6&gt;0,'Profit &amp; Loss'!M12/'Data Sheet'!$B6,0)</f>
        <v>118.323417783009</v>
      </c>
      <c r="N13" s="139">
        <f>IF('Data Sheet'!$B6&gt;0,'Profit &amp; Loss'!N12/'Data Sheet'!$B6,0)</f>
        <v>32.0652510262992</v>
      </c>
    </row>
    <row r="14" spans="1:14">
      <c r="A14" t="s">
        <v>93</v>
      </c>
      <c r="B14" s="139">
        <f>IF(B15&gt;0,B15/B13,"")</f>
        <v>11.2382478698783</v>
      </c>
      <c r="C14" s="139">
        <f t="shared" ref="C14:K14" si="2">IF(C15&gt;0,C15/C13,"")</f>
        <v>9.6395339618682</v>
      </c>
      <c r="D14" s="139">
        <f t="shared" si="2"/>
        <v>18.0437851807533</v>
      </c>
      <c r="E14" s="139">
        <f t="shared" si="2"/>
        <v>10.4986478338308</v>
      </c>
      <c r="F14" s="139">
        <f t="shared" si="2"/>
        <v>-1.7453271725092</v>
      </c>
      <c r="G14" s="139">
        <f t="shared" si="2"/>
        <v>-1.81821039943335</v>
      </c>
      <c r="H14" s="139">
        <f t="shared" si="2"/>
        <v>-7.44953896957861</v>
      </c>
      <c r="I14" s="139">
        <f t="shared" si="2"/>
        <v>-12.5888860871898</v>
      </c>
      <c r="J14" s="139">
        <f t="shared" si="2"/>
        <v>57.8887805524606</v>
      </c>
      <c r="K14" s="139">
        <f t="shared" si="2"/>
        <v>10.5091241816244</v>
      </c>
      <c r="L14" s="139">
        <f t="shared" ref="L14" si="3">IF(L13&gt;0,L15/L13,0)</f>
        <v>11.6627230279604</v>
      </c>
      <c r="M14" s="139">
        <f>M25</f>
        <v>26.6868759206818</v>
      </c>
      <c r="N14" s="139">
        <f>N25</f>
        <v>11.6627230279604</v>
      </c>
    </row>
    <row r="15" s="27" customFormat="1" spans="1:14">
      <c r="A15" s="27" t="s">
        <v>94</v>
      </c>
      <c r="B15" s="137">
        <f>'Data Sheet'!B90</f>
        <v>544.37</v>
      </c>
      <c r="C15" s="137">
        <f>'Data Sheet'!C90</f>
        <v>386.6</v>
      </c>
      <c r="D15" s="137">
        <f>'Data Sheet'!D90</f>
        <v>465.85</v>
      </c>
      <c r="E15" s="137">
        <f>'Data Sheet'!E90</f>
        <v>326.85</v>
      </c>
      <c r="F15" s="137">
        <f>'Data Sheet'!F90</f>
        <v>174.25</v>
      </c>
      <c r="G15" s="137">
        <f>'Data Sheet'!G90</f>
        <v>71.05</v>
      </c>
      <c r="H15" s="137">
        <f>'Data Sheet'!H90</f>
        <v>301.8</v>
      </c>
      <c r="I15" s="137">
        <f>'Data Sheet'!I90</f>
        <v>433.75</v>
      </c>
      <c r="J15" s="137">
        <f>'Data Sheet'!J90</f>
        <v>420.8</v>
      </c>
      <c r="K15" s="137">
        <f>'Data Sheet'!K90</f>
        <v>992.8</v>
      </c>
      <c r="L15" s="137">
        <f>'Data Sheet'!B8</f>
        <v>998.2</v>
      </c>
      <c r="M15" s="239">
        <f>M13*M14</f>
        <v>3157.68236888616</v>
      </c>
      <c r="N15" s="240">
        <f>N13*N14</f>
        <v>373.96814154175</v>
      </c>
    </row>
    <row r="17" s="27" customFormat="1" spans="1:1">
      <c r="A17" s="27" t="s">
        <v>95</v>
      </c>
    </row>
    <row r="18" spans="1:11">
      <c r="A18" t="s">
        <v>96</v>
      </c>
      <c r="B18" s="101">
        <f>IF('Data Sheet'!B30&gt;0,'Data Sheet'!B31/'Data Sheet'!B30,0)</f>
        <v>0</v>
      </c>
      <c r="C18" s="101">
        <f>IF('Data Sheet'!C30&gt;0,'Data Sheet'!C31/'Data Sheet'!C30,0)</f>
        <v>0.00586563448081103</v>
      </c>
      <c r="D18" s="101">
        <f>IF('Data Sheet'!D30&gt;0,'Data Sheet'!D31/'Data Sheet'!D30,0)</f>
        <v>0</v>
      </c>
      <c r="E18" s="101">
        <f>IF('Data Sheet'!E30&gt;0,'Data Sheet'!E31/'Data Sheet'!E30,0)</f>
        <v>0</v>
      </c>
      <c r="F18" s="101">
        <f>IF('Data Sheet'!F30&gt;0,'Data Sheet'!F31/'Data Sheet'!F30,0)</f>
        <v>0</v>
      </c>
      <c r="G18" s="101">
        <f>IF('Data Sheet'!G30&gt;0,'Data Sheet'!G31/'Data Sheet'!G30,0)</f>
        <v>0</v>
      </c>
      <c r="H18" s="101">
        <f>IF('Data Sheet'!H30&gt;0,'Data Sheet'!H31/'Data Sheet'!H30,0)</f>
        <v>0</v>
      </c>
      <c r="I18" s="101">
        <f>IF('Data Sheet'!I30&gt;0,'Data Sheet'!I31/'Data Sheet'!I30,0)</f>
        <v>0</v>
      </c>
      <c r="J18" s="101">
        <f>IF('Data Sheet'!J30&gt;0,'Data Sheet'!J31/'Data Sheet'!J30,0)</f>
        <v>0.317285827303265</v>
      </c>
      <c r="K18" s="101">
        <f>IF('Data Sheet'!K30&gt;0,'Data Sheet'!K31/'Data Sheet'!K30,0)</f>
        <v>0.148910366510622</v>
      </c>
    </row>
    <row r="19" spans="1:12">
      <c r="A19" t="s">
        <v>97</v>
      </c>
      <c r="B19" s="101">
        <f t="shared" ref="B19:L19" si="4">IF(B6&gt;0,B6/B4,0)</f>
        <v>0.149106255085804</v>
      </c>
      <c r="C19" s="101">
        <f t="shared" ref="C19:K19" si="5">IF(C6&gt;0,C6/C4,0)</f>
        <v>0.140618453474438</v>
      </c>
      <c r="D19" s="101">
        <f t="shared" si="5"/>
        <v>0.109712687237773</v>
      </c>
      <c r="E19" s="101">
        <f t="shared" si="5"/>
        <v>0.10789788444183</v>
      </c>
      <c r="F19" s="101">
        <f t="shared" si="5"/>
        <v>0.0816866287958074</v>
      </c>
      <c r="G19" s="101">
        <f t="shared" si="5"/>
        <v>0.0688980344850421</v>
      </c>
      <c r="H19" s="101">
        <f t="shared" si="5"/>
        <v>0.129255839043855</v>
      </c>
      <c r="I19" s="101">
        <f t="shared" si="5"/>
        <v>0.0887763283522765</v>
      </c>
      <c r="J19" s="101">
        <f t="shared" si="5"/>
        <v>0.091961958102532</v>
      </c>
      <c r="K19" s="101">
        <f t="shared" si="5"/>
        <v>0.135954703215099</v>
      </c>
      <c r="L19" s="101">
        <f t="shared" si="4"/>
        <v>0.135954703215099</v>
      </c>
    </row>
    <row r="20" spans="2:12">
      <c r="B20" s="101"/>
      <c r="C20" s="101"/>
      <c r="D20" s="101"/>
      <c r="E20" s="101"/>
      <c r="F20" s="101"/>
      <c r="G20" s="101"/>
      <c r="H20" s="101"/>
      <c r="I20" s="101"/>
      <c r="J20" s="101"/>
      <c r="K20" s="101"/>
      <c r="L20" s="101"/>
    </row>
    <row r="21" spans="2:12">
      <c r="B21" s="101"/>
      <c r="C21" s="101"/>
      <c r="D21" s="101"/>
      <c r="E21" s="101"/>
      <c r="F21" s="101"/>
      <c r="G21" s="101"/>
      <c r="H21" s="101"/>
      <c r="I21" s="101"/>
      <c r="J21" s="101"/>
      <c r="K21" s="101"/>
      <c r="L21" s="101"/>
    </row>
    <row r="22" s="27" customFormat="1" spans="1:14">
      <c r="A22" s="230"/>
      <c r="B22" s="143"/>
      <c r="C22" s="143"/>
      <c r="D22" s="143"/>
      <c r="E22" s="143"/>
      <c r="F22" s="143"/>
      <c r="G22" s="143" t="s">
        <v>98</v>
      </c>
      <c r="H22" s="143" t="s">
        <v>99</v>
      </c>
      <c r="I22" s="143" t="s">
        <v>100</v>
      </c>
      <c r="J22" s="143" t="s">
        <v>101</v>
      </c>
      <c r="K22" s="143" t="s">
        <v>102</v>
      </c>
      <c r="L22" s="237" t="s">
        <v>103</v>
      </c>
      <c r="M22" s="237" t="s">
        <v>104</v>
      </c>
      <c r="N22" s="237" t="s">
        <v>105</v>
      </c>
    </row>
    <row r="23" s="27" customFormat="1" spans="1:14">
      <c r="A23"/>
      <c r="B23"/>
      <c r="C23"/>
      <c r="D23"/>
      <c r="E23"/>
      <c r="F23"/>
      <c r="G23" t="s">
        <v>106</v>
      </c>
      <c r="H23" s="101">
        <f>IF(B4=0,"",POWER($K4/B4,1/9)-1)</f>
        <v>0.0582201634252426</v>
      </c>
      <c r="I23" s="101">
        <f>IF(D4=0,"",POWER($K4/D4,1/7)-1)</f>
        <v>0.0717073979372644</v>
      </c>
      <c r="J23" s="101">
        <f>IF(F4=0,"",POWER($K4/F4,1/5)-1)</f>
        <v>0.0772011968271014</v>
      </c>
      <c r="K23" s="101">
        <f>IF(H4=0,"",POWER($K4/H4,1/3)-1)</f>
        <v>0.205793836860469</v>
      </c>
      <c r="L23" s="101">
        <f>IF(ISERROR(MAX(IF(J4=0,"",(K4-J4)/J4),IF(K4=0,"",(L4-K4)/K4))),"",MAX(IF(J4=0,"",(K4-J4)/J4),IF(K4=0,"",(L4-K4)/K4)))</f>
        <v>0.265808033639743</v>
      </c>
      <c r="M23" s="100">
        <f>MAX(K23:L23)</f>
        <v>0.265808033639743</v>
      </c>
      <c r="N23" s="100">
        <f>MIN(H23:L23)</f>
        <v>0.0582201634252426</v>
      </c>
    </row>
    <row r="24" spans="7:14">
      <c r="G24" t="s">
        <v>97</v>
      </c>
      <c r="H24" s="101">
        <f>IF(SUM(B4:$K$4)=0,"",SUMPRODUCT(B19:$K$19,B4:$K$4)/SUM(B4:$K$4))</f>
        <v>0.110910871690463</v>
      </c>
      <c r="I24" s="101">
        <f>IF(SUM(E4:$K$4)=0,"",SUMPRODUCT(E19:$K$19,E4:$K$4)/SUM(E4:$K$4))</f>
        <v>0.102677225322882</v>
      </c>
      <c r="J24" s="101">
        <f>IF(SUM(G4:$K$4)=0,"",SUMPRODUCT(G19:$K$19,G4:$K$4)/SUM(G4:$K$4))</f>
        <v>0.105738341227548</v>
      </c>
      <c r="K24" s="101">
        <f>IF(SUM(I4:$K$4)=0,"",SUMPRODUCT(I19:$K$19,I4:$K$4)/SUM(I4:$K$4))</f>
        <v>0.109261927980008</v>
      </c>
      <c r="L24" s="101">
        <f>L19</f>
        <v>0.135954703215099</v>
      </c>
      <c r="M24" s="100">
        <f>MAX(K24:L24)</f>
        <v>0.135954703215099</v>
      </c>
      <c r="N24" s="100">
        <f>MIN(H24:L24)</f>
        <v>0.102677225322882</v>
      </c>
    </row>
    <row r="25" spans="7:14">
      <c r="G25" t="s">
        <v>107</v>
      </c>
      <c r="H25" s="139">
        <f>IF(ISERROR(AVERAGEIF(B14:$L14,"&gt;0")),"",AVERAGEIF(B14:$L14,"&gt;0"))</f>
        <v>18.497263229768</v>
      </c>
      <c r="I25" s="139">
        <f>IF(ISERROR(AVERAGEIF(E14:$L14,"&gt;0")),"",AVERAGEIF(E14:$L14,"&gt;0"))</f>
        <v>22.639818898969</v>
      </c>
      <c r="J25" s="139">
        <f>IF(ISERROR(AVERAGEIF(G14:$L14,"&gt;0")),"",AVERAGEIF(G14:$L14,"&gt;0"))</f>
        <v>26.6868759206818</v>
      </c>
      <c r="K25" s="139">
        <f>IF(ISERROR(AVERAGEIF(I14:$L14,"&gt;0")),"",AVERAGEIF(I14:$L14,"&gt;0"))</f>
        <v>26.6868759206818</v>
      </c>
      <c r="L25" s="139">
        <f>L14</f>
        <v>11.6627230279604</v>
      </c>
      <c r="M25" s="137">
        <f>MAX(K25:L25)</f>
        <v>26.6868759206818</v>
      </c>
      <c r="N25" s="137">
        <f>MIN(H25:L25)</f>
        <v>11.6627230279604</v>
      </c>
    </row>
    <row r="28" spans="1:11">
      <c r="A28" t="s">
        <v>108</v>
      </c>
      <c r="C28" s="148">
        <f>C4/B4-1</f>
        <v>0.0375690010654397</v>
      </c>
      <c r="D28" s="148">
        <f t="shared" ref="D28:K28" si="6">D4/C4-1</f>
        <v>-0.0122803297324695</v>
      </c>
      <c r="E28" s="148">
        <f t="shared" si="6"/>
        <v>0.0810477458198597</v>
      </c>
      <c r="F28" s="148">
        <f t="shared" si="6"/>
        <v>0.0356299190452372</v>
      </c>
      <c r="G28" s="148">
        <f t="shared" si="6"/>
        <v>-0.135360159555724</v>
      </c>
      <c r="H28" s="148">
        <f t="shared" si="6"/>
        <v>-0.043181168490336</v>
      </c>
      <c r="I28" s="148">
        <f t="shared" si="6"/>
        <v>0.114729673061583</v>
      </c>
      <c r="J28" s="148">
        <f t="shared" si="6"/>
        <v>0.242458151558597</v>
      </c>
      <c r="K28" s="148">
        <f t="shared" si="6"/>
        <v>0.265808033639743</v>
      </c>
    </row>
    <row r="29" spans="1:11">
      <c r="A29" t="s">
        <v>109</v>
      </c>
      <c r="B29">
        <f>'Data Sheet'!B17-'Data Sheet'!B18-'Data Sheet'!B19-'Data Sheet'!B20-'Data Sheet'!B21</f>
        <v>79283.35</v>
      </c>
      <c r="C29">
        <f>'Data Sheet'!C17-'Data Sheet'!C18-'Data Sheet'!C19-'Data Sheet'!C20-'Data Sheet'!C21</f>
        <v>90915.44</v>
      </c>
      <c r="D29">
        <f>'Data Sheet'!D17-'Data Sheet'!D18-'Data Sheet'!D19-'Data Sheet'!D20-'Data Sheet'!D21</f>
        <v>77771.32</v>
      </c>
      <c r="E29">
        <f>'Data Sheet'!E17-'Data Sheet'!E18-'Data Sheet'!E19-'Data Sheet'!E20-'Data Sheet'!E21</f>
        <v>89327.58</v>
      </c>
      <c r="F29">
        <f>'Data Sheet'!F17-'Data Sheet'!F18-'Data Sheet'!F19-'Data Sheet'!F20-'Data Sheet'!F21</f>
        <v>96443.3</v>
      </c>
      <c r="G29">
        <f>'Data Sheet'!G17-'Data Sheet'!G18-'Data Sheet'!G19-'Data Sheet'!G20-'Data Sheet'!G21</f>
        <v>85592.88</v>
      </c>
      <c r="H29">
        <f>'Data Sheet'!H17-'Data Sheet'!H18-'Data Sheet'!H19-'Data Sheet'!H20-'Data Sheet'!H21</f>
        <v>91485.51</v>
      </c>
      <c r="I29">
        <f>'Data Sheet'!I17-'Data Sheet'!I18-'Data Sheet'!I19-'Data Sheet'!I20-'Data Sheet'!I21</f>
        <v>89143.11</v>
      </c>
      <c r="J29">
        <f>'Data Sheet'!J17-'Data Sheet'!J18-'Data Sheet'!J19-'Data Sheet'!J20-'Data Sheet'!J21</f>
        <v>95654.79</v>
      </c>
      <c r="K29">
        <f>'Data Sheet'!K17-'Data Sheet'!K18-'Data Sheet'!K19-'Data Sheet'!K20-'Data Sheet'!K21</f>
        <v>142731.56</v>
      </c>
    </row>
    <row r="30" spans="1:11">
      <c r="A30" t="s">
        <v>110</v>
      </c>
      <c r="B30" s="148">
        <f>B29/B4</f>
        <v>0.301275487539889</v>
      </c>
      <c r="C30" s="148">
        <f t="shared" ref="C30:K30" si="7">C29/C4</f>
        <v>0.332967973115113</v>
      </c>
      <c r="D30" s="148">
        <f t="shared" si="7"/>
        <v>0.288370337018258</v>
      </c>
      <c r="E30" s="148">
        <f t="shared" si="7"/>
        <v>0.306388039560079</v>
      </c>
      <c r="F30" s="148">
        <f t="shared" si="7"/>
        <v>0.319413827456196</v>
      </c>
      <c r="G30" s="148">
        <f t="shared" si="7"/>
        <v>0.327856688049476</v>
      </c>
      <c r="H30" s="148">
        <f t="shared" si="7"/>
        <v>0.366242725277453</v>
      </c>
      <c r="I30" s="148">
        <f t="shared" si="7"/>
        <v>0.320136294151967</v>
      </c>
      <c r="J30" s="148">
        <f t="shared" si="7"/>
        <v>0.27648532459616</v>
      </c>
      <c r="K30" s="148">
        <f t="shared" si="7"/>
        <v>0.325924889394432</v>
      </c>
    </row>
    <row r="31" spans="1:11">
      <c r="A31" t="s">
        <v>8</v>
      </c>
      <c r="B31" s="235">
        <f>B6/B4</f>
        <v>0.149106255085804</v>
      </c>
      <c r="C31" s="235">
        <f t="shared" ref="C31:K31" si="8">C6/C4</f>
        <v>0.140618453474438</v>
      </c>
      <c r="D31" s="235">
        <f t="shared" si="8"/>
        <v>0.109712687237773</v>
      </c>
      <c r="E31" s="235">
        <f t="shared" si="8"/>
        <v>0.10789788444183</v>
      </c>
      <c r="F31" s="235">
        <f t="shared" si="8"/>
        <v>0.0816866287958074</v>
      </c>
      <c r="G31" s="235">
        <f t="shared" si="8"/>
        <v>0.0688980344850421</v>
      </c>
      <c r="H31" s="235">
        <f t="shared" si="8"/>
        <v>0.129255839043855</v>
      </c>
      <c r="I31" s="235">
        <f t="shared" si="8"/>
        <v>0.0887763283522765</v>
      </c>
      <c r="J31" s="235">
        <f t="shared" si="8"/>
        <v>0.091961958102532</v>
      </c>
      <c r="K31" s="235">
        <f t="shared" si="8"/>
        <v>0.135954703215099</v>
      </c>
    </row>
    <row r="32" spans="1:11">
      <c r="A32" t="s">
        <v>9</v>
      </c>
      <c r="B32" s="235">
        <f>(B6-B8)/B4</f>
        <v>0.0982296709008371</v>
      </c>
      <c r="C32" s="235">
        <f t="shared" ref="C32:K32" si="9">(C6-C8)/C4</f>
        <v>0.0794170277785102</v>
      </c>
      <c r="D32" s="235">
        <f t="shared" si="9"/>
        <v>0.0433223006452794</v>
      </c>
      <c r="E32" s="235">
        <f t="shared" si="9"/>
        <v>0.0339704122593109</v>
      </c>
      <c r="F32" s="235">
        <f t="shared" si="9"/>
        <v>0.00355602334780874</v>
      </c>
      <c r="G32" s="235">
        <f t="shared" si="9"/>
        <v>-0.0131703632582735</v>
      </c>
      <c r="H32" s="235">
        <f t="shared" si="9"/>
        <v>0.0349916081102585</v>
      </c>
      <c r="I32" s="235">
        <f t="shared" si="9"/>
        <v>-0.000415149926942853</v>
      </c>
      <c r="J32" s="235">
        <f t="shared" si="9"/>
        <v>0.0201043469554331</v>
      </c>
      <c r="K32" s="235">
        <f t="shared" si="9"/>
        <v>0.0736838634371143</v>
      </c>
    </row>
    <row r="33" spans="1:11">
      <c r="A33" t="s">
        <v>10</v>
      </c>
      <c r="B33" s="235">
        <f>'Profit &amp; Loss'!B12/'Profit &amp; Loss'!B4</f>
        <v>0.0531476828189561</v>
      </c>
      <c r="C33" s="235">
        <f>'Profit &amp; Loss'!C12/'Profit &amp; Loss'!C4</f>
        <v>0.0424079714157635</v>
      </c>
      <c r="D33" s="235">
        <f>'Profit &amp; Loss'!D12/'Profit &amp; Loss'!D4</f>
        <v>0.0276402188551695</v>
      </c>
      <c r="E33" s="235">
        <f>'Profit &amp; Loss'!E12/'Profit &amp; Loss'!E4</f>
        <v>0.03083140182105</v>
      </c>
      <c r="F33" s="235">
        <f>'Profit &amp; Loss'!F12/'Profit &amp; Loss'!F4</f>
        <v>-0.0954705661817112</v>
      </c>
      <c r="G33" s="235">
        <f>'Profit &amp; Loss'!G12/'Profit &amp; Loss'!G4</f>
        <v>-0.0462364264754501</v>
      </c>
      <c r="H33" s="235">
        <f>'Profit &amp; Loss'!H12/'Profit &amp; Loss'!H4</f>
        <v>-0.0538497706617133</v>
      </c>
      <c r="I33" s="235">
        <f>'Profit &amp; Loss'!I12/'Profit &amp; Loss'!I4</f>
        <v>-0.0410893203686847</v>
      </c>
      <c r="J33" s="235">
        <f>'Profit &amp; Loss'!J12/'Profit &amp; Loss'!J4</f>
        <v>0.00697838293638263</v>
      </c>
      <c r="K33" s="235">
        <f>'Profit &amp; Loss'!K12/'Profit &amp; Loss'!K4</f>
        <v>0.0716992439186946</v>
      </c>
    </row>
    <row r="34" spans="1:11">
      <c r="A34" t="s">
        <v>12</v>
      </c>
      <c r="C34" s="148">
        <f>C13/B13-1</f>
        <v>-0.172038323710839</v>
      </c>
      <c r="D34" s="148">
        <f t="shared" ref="D34:K34" si="10">D13/C13-1</f>
        <v>-0.356256821653113</v>
      </c>
      <c r="E34" s="148">
        <f t="shared" si="10"/>
        <v>0.205859389672621</v>
      </c>
      <c r="F34" s="148">
        <f t="shared" si="10"/>
        <v>-4.20686601601306</v>
      </c>
      <c r="G34" s="148">
        <f t="shared" si="10"/>
        <v>-0.608597127860414</v>
      </c>
      <c r="H34" s="148">
        <f t="shared" si="10"/>
        <v>0.0367400936606697</v>
      </c>
      <c r="I34" s="148">
        <f t="shared" si="10"/>
        <v>-0.149523447002663</v>
      </c>
      <c r="J34" s="148">
        <f t="shared" si="10"/>
        <v>-1.21097410151934</v>
      </c>
      <c r="K34" s="148">
        <f t="shared" si="10"/>
        <v>11.996126037306</v>
      </c>
    </row>
    <row r="35" spans="1:11">
      <c r="A35" t="s">
        <v>111</v>
      </c>
      <c r="B35" s="9">
        <f>B18*B13</f>
        <v>0</v>
      </c>
      <c r="C35" s="9">
        <f t="shared" ref="C35:K35" si="11">C18*C13</f>
        <v>0.235245220282627</v>
      </c>
      <c r="D35" s="9">
        <f t="shared" si="11"/>
        <v>0</v>
      </c>
      <c r="E35" s="9">
        <f t="shared" si="11"/>
        <v>0</v>
      </c>
      <c r="F35" s="9">
        <f t="shared" si="11"/>
        <v>0</v>
      </c>
      <c r="G35" s="9">
        <f t="shared" si="11"/>
        <v>0</v>
      </c>
      <c r="H35" s="9">
        <f t="shared" si="11"/>
        <v>0</v>
      </c>
      <c r="I35" s="9">
        <f t="shared" si="11"/>
        <v>0</v>
      </c>
      <c r="J35" s="9">
        <f t="shared" si="11"/>
        <v>2.30638605365369</v>
      </c>
      <c r="K35" s="9">
        <f t="shared" si="11"/>
        <v>14.0676053795469</v>
      </c>
    </row>
    <row r="36" spans="1:11">
      <c r="A36" t="s">
        <v>112</v>
      </c>
      <c r="C36" t="e">
        <f>C35/B35-1</f>
        <v>#DIV/0!</v>
      </c>
      <c r="D36">
        <f t="shared" ref="D36:K36" si="12">D35/C35-1</f>
        <v>-1</v>
      </c>
      <c r="E36" t="e">
        <f t="shared" si="12"/>
        <v>#DIV/0!</v>
      </c>
      <c r="F36" t="e">
        <f t="shared" si="12"/>
        <v>#DIV/0!</v>
      </c>
      <c r="G36" t="e">
        <f t="shared" si="12"/>
        <v>#DIV/0!</v>
      </c>
      <c r="H36" t="e">
        <f t="shared" si="12"/>
        <v>#DIV/0!</v>
      </c>
      <c r="I36" t="e">
        <f t="shared" si="12"/>
        <v>#DIV/0!</v>
      </c>
      <c r="J36" t="e">
        <f t="shared" si="12"/>
        <v>#DIV/0!</v>
      </c>
      <c r="K36">
        <f t="shared" si="12"/>
        <v>5.09941486476712</v>
      </c>
    </row>
    <row r="38" spans="1:11">
      <c r="A38" t="s">
        <v>113</v>
      </c>
      <c r="B38">
        <f>'Data Sheet'!B93*'Data Sheet'!B90</f>
        <v>157181.3938</v>
      </c>
      <c r="C38">
        <f>'Data Sheet'!C93*'Data Sheet'!C90</f>
        <v>111619.152</v>
      </c>
      <c r="D38">
        <f>'Data Sheet'!D93*'Data Sheet'!D90</f>
        <v>134504.8705</v>
      </c>
      <c r="E38">
        <f>'Data Sheet'!E93*'Data Sheet'!E90</f>
        <v>94371.4005</v>
      </c>
      <c r="F38">
        <f>'Data Sheet'!F93*'Data Sheet'!F90</f>
        <v>50311.2025</v>
      </c>
      <c r="G38">
        <f>'Data Sheet'!G93*'Data Sheet'!G90</f>
        <v>21947.345</v>
      </c>
      <c r="H38">
        <f>'Data Sheet'!H93*'Data Sheet'!H90</f>
        <v>100206.654</v>
      </c>
      <c r="I38">
        <f>'Data Sheet'!I93*'Data Sheet'!I90</f>
        <v>144035.3625</v>
      </c>
      <c r="J38">
        <f>'Data Sheet'!J93*'Data Sheet'!J90</f>
        <v>139760.304</v>
      </c>
      <c r="K38">
        <f>'Data Sheet'!K93*'Data Sheet'!K90</f>
        <v>329976.936</v>
      </c>
    </row>
    <row r="39" spans="1:11">
      <c r="A39" t="s">
        <v>114</v>
      </c>
      <c r="B39">
        <f>'Data Sheet'!B59</f>
        <v>73610.39</v>
      </c>
      <c r="C39">
        <f>'Data Sheet'!C59</f>
        <v>69359.96</v>
      </c>
      <c r="D39">
        <f>'Data Sheet'!D59</f>
        <v>78603.98</v>
      </c>
      <c r="E39">
        <f>'Data Sheet'!E59</f>
        <v>88950.47</v>
      </c>
      <c r="F39">
        <f>'Data Sheet'!F59</f>
        <v>106175.34</v>
      </c>
      <c r="G39">
        <f>'Data Sheet'!G59</f>
        <v>124787.64</v>
      </c>
      <c r="H39">
        <f>'Data Sheet'!H59</f>
        <v>142130.57</v>
      </c>
      <c r="I39">
        <f>'Data Sheet'!I59</f>
        <v>146449.03</v>
      </c>
      <c r="J39">
        <f>'Data Sheet'!J59</f>
        <v>134113.44</v>
      </c>
      <c r="K39">
        <f>'Data Sheet'!K59</f>
        <v>107262.5</v>
      </c>
    </row>
    <row r="40" spans="1:11">
      <c r="A40" t="s">
        <v>115</v>
      </c>
      <c r="B40">
        <f>'Data Sheet'!B69</f>
        <v>32115.76</v>
      </c>
      <c r="C40">
        <f>'Data Sheet'!C69</f>
        <v>30460.4</v>
      </c>
      <c r="D40">
        <f>'Data Sheet'!D69</f>
        <v>36077.88</v>
      </c>
      <c r="E40">
        <f>'Data Sheet'!E69</f>
        <v>34613.91</v>
      </c>
      <c r="F40">
        <f>'Data Sheet'!F69</f>
        <v>32648.82</v>
      </c>
      <c r="G40">
        <f>'Data Sheet'!G69</f>
        <v>33726.97</v>
      </c>
      <c r="H40">
        <f>'Data Sheet'!H69</f>
        <v>46792.46</v>
      </c>
      <c r="I40">
        <f>'Data Sheet'!I69</f>
        <v>40669.19</v>
      </c>
      <c r="J40">
        <f>'Data Sheet'!J69</f>
        <v>37015.56</v>
      </c>
      <c r="K40">
        <f>'Data Sheet'!K69</f>
        <v>45806.69</v>
      </c>
    </row>
    <row r="41" spans="1:11">
      <c r="A41" t="s">
        <v>44</v>
      </c>
      <c r="B41">
        <f>B38+B39-B40</f>
        <v>198676.0238</v>
      </c>
      <c r="C41">
        <f t="shared" ref="C41:K41" si="13">C38+C39-C40</f>
        <v>150518.712</v>
      </c>
      <c r="D41">
        <f t="shared" si="13"/>
        <v>177030.9705</v>
      </c>
      <c r="E41">
        <f t="shared" si="13"/>
        <v>148707.9605</v>
      </c>
      <c r="F41">
        <f t="shared" si="13"/>
        <v>123837.7225</v>
      </c>
      <c r="G41">
        <f t="shared" si="13"/>
        <v>113008.015</v>
      </c>
      <c r="H41">
        <f t="shared" si="13"/>
        <v>195544.764</v>
      </c>
      <c r="I41">
        <f t="shared" si="13"/>
        <v>249815.2025</v>
      </c>
      <c r="J41">
        <f t="shared" si="13"/>
        <v>236858.184</v>
      </c>
      <c r="K41">
        <f t="shared" si="13"/>
        <v>391432.746</v>
      </c>
    </row>
    <row r="43" spans="1:11">
      <c r="A43" t="s">
        <v>16</v>
      </c>
      <c r="B43" s="9">
        <f>B41/B6</f>
        <v>5.0632736804146</v>
      </c>
      <c r="C43" s="9">
        <f t="shared" ref="C43:K43" si="14">C41/C6</f>
        <v>3.92024305089823</v>
      </c>
      <c r="D43" s="9">
        <f t="shared" si="14"/>
        <v>5.98306212610291</v>
      </c>
      <c r="E43" s="9">
        <f t="shared" si="14"/>
        <v>4.7272386425191</v>
      </c>
      <c r="F43" s="9">
        <f t="shared" si="14"/>
        <v>5.02092384021783</v>
      </c>
      <c r="G43" s="9">
        <f t="shared" si="14"/>
        <v>6.28273615435979</v>
      </c>
      <c r="H43" s="9">
        <f t="shared" si="14"/>
        <v>6.05637438470637</v>
      </c>
      <c r="I43" s="9">
        <f t="shared" si="14"/>
        <v>10.1057561885899</v>
      </c>
      <c r="J43" s="9">
        <f t="shared" si="14"/>
        <v>7.4446716411343</v>
      </c>
      <c r="K43" s="9">
        <f t="shared" si="14"/>
        <v>6.57446522694452</v>
      </c>
    </row>
    <row r="44" spans="1:11">
      <c r="A44" t="s">
        <v>17</v>
      </c>
      <c r="B44" s="9">
        <f>B41/B4</f>
        <v>0.754965776961136</v>
      </c>
      <c r="C44" s="9">
        <f t="shared" ref="C44:K44" si="15">C41/C4</f>
        <v>0.551258515061221</v>
      </c>
      <c r="D44" s="9">
        <f t="shared" si="15"/>
        <v>0.656417823765295</v>
      </c>
      <c r="E44" s="9">
        <f t="shared" si="15"/>
        <v>0.510059048779477</v>
      </c>
      <c r="F44" s="9">
        <f t="shared" si="15"/>
        <v>0.410142341947894</v>
      </c>
      <c r="G44" s="9">
        <f t="shared" si="15"/>
        <v>0.432868172223502</v>
      </c>
      <c r="H44" s="9">
        <f t="shared" si="15"/>
        <v>0.782821752658933</v>
      </c>
      <c r="I44" s="9">
        <f t="shared" si="15"/>
        <v>0.897151929646309</v>
      </c>
      <c r="J44" s="9">
        <f t="shared" si="15"/>
        <v>0.6846265815491</v>
      </c>
      <c r="K44" s="9">
        <f t="shared" si="15"/>
        <v>0.893829468727229</v>
      </c>
    </row>
    <row r="46" spans="1:11">
      <c r="A46" t="s">
        <v>116</v>
      </c>
      <c r="B46" s="9">
        <f>B38/'Balance Sheet'!B26</f>
        <v>2.79374386441131</v>
      </c>
      <c r="C46" s="9">
        <f>C38/'Balance Sheet'!C26</f>
        <v>1.4137523097775</v>
      </c>
      <c r="D46" s="9">
        <f>D38/'Balance Sheet'!D26</f>
        <v>2.31657754337656</v>
      </c>
      <c r="E46" s="9">
        <f>E38/'Balance Sheet'!E26</f>
        <v>0.988928715928076</v>
      </c>
      <c r="F46" s="9">
        <f>F38/'Balance Sheet'!F26</f>
        <v>0.836018118111864</v>
      </c>
      <c r="G46" s="9">
        <f>G38/'Balance Sheet'!G26</f>
        <v>0.352788645357584</v>
      </c>
      <c r="H46" s="9">
        <f>H38/'Balance Sheet'!H26</f>
        <v>1.81380277417374</v>
      </c>
      <c r="I46" s="9">
        <f>I38/'Balance Sheet'!I26</f>
        <v>3.23230149116138</v>
      </c>
      <c r="J46" s="9">
        <f>J38/'Balance Sheet'!J26</f>
        <v>3.08373310056818</v>
      </c>
      <c r="K46" s="9">
        <f>K38/'Balance Sheet'!K26</f>
        <v>3.88582936813647</v>
      </c>
    </row>
  </sheetData>
  <hyperlinks>
    <hyperlink ref="M1" r:id="rId2" display="SCREENER.IN"/>
  </hyperlinks>
  <printOptions gridLines="1"/>
  <pageMargins left="0.7" right="0.7" top="0.75" bottom="0.75" header="0.3" footer="0.3"/>
  <pageSetup paperSize="9" orientation="landscape"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A1:K22"/>
  <sheetViews>
    <sheetView zoomScale="150" zoomScaleNormal="150" workbookViewId="0">
      <pane xSplit="1" ySplit="3" topLeftCell="B4" activePane="bottomRight" state="frozen"/>
      <selection/>
      <selection pane="topRight"/>
      <selection pane="bottomLeft"/>
      <selection pane="bottomRight" activeCell="A3" sqref="A3:K14"/>
    </sheetView>
  </sheetViews>
  <sheetFormatPr defaultColWidth="8.85714285714286" defaultRowHeight="15"/>
  <cols>
    <col min="1" max="1" width="20.7142857142857" customWidth="1"/>
    <col min="2" max="11" width="13.4285714285714" customWidth="1"/>
  </cols>
  <sheetData>
    <row r="1" s="27" customFormat="1" spans="1:10">
      <c r="A1" s="27" t="str">
        <f>'Profit &amp; Loss'!A1</f>
        <v>TATA MOTORS LTD</v>
      </c>
      <c r="E1" t="str">
        <f>UPDATE</f>
        <v/>
      </c>
      <c r="J1" s="27" t="s">
        <v>78</v>
      </c>
    </row>
    <row r="3" s="27" customFormat="1" spans="1:11">
      <c r="A3" s="230" t="s">
        <v>79</v>
      </c>
      <c r="B3" s="143">
        <f>'Data Sheet'!B41</f>
        <v>44561</v>
      </c>
      <c r="C3" s="143">
        <f>'Data Sheet'!C41</f>
        <v>44651</v>
      </c>
      <c r="D3" s="143">
        <f>'Data Sheet'!D41</f>
        <v>44742</v>
      </c>
      <c r="E3" s="143">
        <f>'Data Sheet'!E41</f>
        <v>44834</v>
      </c>
      <c r="F3" s="143">
        <f>'Data Sheet'!F41</f>
        <v>44926</v>
      </c>
      <c r="G3" s="143">
        <f>'Data Sheet'!G41</f>
        <v>45016</v>
      </c>
      <c r="H3" s="143">
        <f>'Data Sheet'!H41</f>
        <v>45107</v>
      </c>
      <c r="I3" s="143">
        <f>'Data Sheet'!I41</f>
        <v>45199</v>
      </c>
      <c r="J3" s="143">
        <f>'Data Sheet'!J41</f>
        <v>45291</v>
      </c>
      <c r="K3" s="143">
        <f>'Data Sheet'!K41</f>
        <v>45382</v>
      </c>
    </row>
    <row r="4" s="27" customFormat="1" spans="1:11">
      <c r="A4" s="27" t="s">
        <v>83</v>
      </c>
      <c r="B4" s="137">
        <f>'Data Sheet'!B42</f>
        <v>72229.29</v>
      </c>
      <c r="C4" s="137">
        <f>'Data Sheet'!C42</f>
        <v>78439.06</v>
      </c>
      <c r="D4" s="137">
        <f>'Data Sheet'!D42</f>
        <v>71934.66</v>
      </c>
      <c r="E4" s="137">
        <f>'Data Sheet'!E42</f>
        <v>79611.37</v>
      </c>
      <c r="F4" s="137">
        <f>'Data Sheet'!F42</f>
        <v>88488.59</v>
      </c>
      <c r="G4" s="137">
        <f>'Data Sheet'!G42</f>
        <v>105932.35</v>
      </c>
      <c r="H4" s="137">
        <f>'Data Sheet'!H42</f>
        <v>102236.08</v>
      </c>
      <c r="I4" s="137">
        <f>'Data Sheet'!I42</f>
        <v>105128.24</v>
      </c>
      <c r="J4" s="137">
        <f>'Data Sheet'!J42</f>
        <v>110577.14</v>
      </c>
      <c r="K4" s="137">
        <f>'Data Sheet'!K42</f>
        <v>119986.31</v>
      </c>
    </row>
    <row r="5" spans="1:11">
      <c r="A5" t="s">
        <v>84</v>
      </c>
      <c r="B5" s="139">
        <f>'Data Sheet'!B43</f>
        <v>65151.27</v>
      </c>
      <c r="C5" s="139">
        <f>'Data Sheet'!C43</f>
        <v>70156.27</v>
      </c>
      <c r="D5" s="139">
        <f>'Data Sheet'!D43</f>
        <v>69521.93</v>
      </c>
      <c r="E5" s="139">
        <f>'Data Sheet'!E43</f>
        <v>74039.06</v>
      </c>
      <c r="F5" s="139">
        <f>'Data Sheet'!F43</f>
        <v>77668.35</v>
      </c>
      <c r="G5" s="139">
        <f>'Data Sheet'!G43</f>
        <v>92817.95</v>
      </c>
      <c r="H5" s="139">
        <f>'Data Sheet'!H43</f>
        <v>89018.36</v>
      </c>
      <c r="I5" s="139">
        <f>'Data Sheet'!I43</f>
        <v>91361.3</v>
      </c>
      <c r="J5" s="139">
        <f>'Data Sheet'!J43</f>
        <v>95158.77</v>
      </c>
      <c r="K5" s="139">
        <f>'Data Sheet'!K43</f>
        <v>102851</v>
      </c>
    </row>
    <row r="6" s="27" customFormat="1" spans="1:11">
      <c r="A6" s="27" t="s">
        <v>85</v>
      </c>
      <c r="B6" s="137">
        <f>'Data Sheet'!B50</f>
        <v>7078.02</v>
      </c>
      <c r="C6" s="137">
        <f>'Data Sheet'!C50</f>
        <v>8282.79</v>
      </c>
      <c r="D6" s="137">
        <f>'Data Sheet'!D50</f>
        <v>2412.73</v>
      </c>
      <c r="E6" s="137">
        <f>'Data Sheet'!E50</f>
        <v>5572.31</v>
      </c>
      <c r="F6" s="137">
        <f>'Data Sheet'!F50</f>
        <v>10820.24</v>
      </c>
      <c r="G6" s="137">
        <f>'Data Sheet'!G50</f>
        <v>13114.4</v>
      </c>
      <c r="H6" s="137">
        <f>'Data Sheet'!H50</f>
        <v>13217.72</v>
      </c>
      <c r="I6" s="137">
        <f>'Data Sheet'!I50</f>
        <v>13766.94</v>
      </c>
      <c r="J6" s="137">
        <f>'Data Sheet'!J50</f>
        <v>15418.37</v>
      </c>
      <c r="K6" s="137">
        <f>'Data Sheet'!K50</f>
        <v>17135.31</v>
      </c>
    </row>
    <row r="7" spans="1:11">
      <c r="A7" t="s">
        <v>86</v>
      </c>
      <c r="B7" s="139">
        <f>'Data Sheet'!B44</f>
        <v>788.73</v>
      </c>
      <c r="C7" s="139">
        <f>'Data Sheet'!C44</f>
        <v>188.74</v>
      </c>
      <c r="D7" s="139">
        <f>'Data Sheet'!D44</f>
        <v>2380.98</v>
      </c>
      <c r="E7" s="139">
        <f>'Data Sheet'!E44</f>
        <v>1351.14</v>
      </c>
      <c r="F7" s="139">
        <f>'Data Sheet'!F44</f>
        <v>1129.98</v>
      </c>
      <c r="G7" s="139">
        <f>'Data Sheet'!G44</f>
        <v>1452.86</v>
      </c>
      <c r="H7" s="139">
        <f>'Data Sheet'!H44</f>
        <v>683.56</v>
      </c>
      <c r="I7" s="139">
        <f>'Data Sheet'!I44</f>
        <v>1507.05</v>
      </c>
      <c r="J7" s="139">
        <f>'Data Sheet'!J44</f>
        <v>1603.76</v>
      </c>
      <c r="K7" s="139">
        <f>'Data Sheet'!K44</f>
        <v>1618.3</v>
      </c>
    </row>
    <row r="8" spans="1:11">
      <c r="A8" t="s">
        <v>87</v>
      </c>
      <c r="B8" s="139">
        <f>'Data Sheet'!B45</f>
        <v>6078.13</v>
      </c>
      <c r="C8" s="139">
        <f>'Data Sheet'!C45</f>
        <v>6432.11</v>
      </c>
      <c r="D8" s="139">
        <f>'Data Sheet'!D45</f>
        <v>5841.04</v>
      </c>
      <c r="E8" s="139">
        <f>'Data Sheet'!E45</f>
        <v>5897.34</v>
      </c>
      <c r="F8" s="139">
        <f>'Data Sheet'!F45</f>
        <v>6071.78</v>
      </c>
      <c r="G8" s="139">
        <f>'Data Sheet'!G45</f>
        <v>7050.2</v>
      </c>
      <c r="H8" s="139">
        <f>'Data Sheet'!H45</f>
        <v>6633.18</v>
      </c>
      <c r="I8" s="139">
        <f>'Data Sheet'!I45</f>
        <v>6636.42</v>
      </c>
      <c r="J8" s="139">
        <f>'Data Sheet'!J45</f>
        <v>6850</v>
      </c>
      <c r="K8" s="139">
        <f>'Data Sheet'!K45</f>
        <v>7150.53</v>
      </c>
    </row>
    <row r="9" spans="1:11">
      <c r="A9" t="s">
        <v>88</v>
      </c>
      <c r="B9" s="139">
        <f>'Data Sheet'!B46</f>
        <v>2400.74</v>
      </c>
      <c r="C9" s="139">
        <f>'Data Sheet'!C46</f>
        <v>2380.52</v>
      </c>
      <c r="D9" s="139">
        <f>'Data Sheet'!D46</f>
        <v>2420.72</v>
      </c>
      <c r="E9" s="139">
        <f>'Data Sheet'!E46</f>
        <v>2487.26</v>
      </c>
      <c r="F9" s="139">
        <f>'Data Sheet'!F46</f>
        <v>2675.83</v>
      </c>
      <c r="G9" s="139">
        <f>'Data Sheet'!G46</f>
        <v>2641.67</v>
      </c>
      <c r="H9" s="139">
        <f>'Data Sheet'!H46</f>
        <v>2615.39</v>
      </c>
      <c r="I9" s="139">
        <f>'Data Sheet'!I46</f>
        <v>2651.69</v>
      </c>
      <c r="J9" s="139">
        <f>'Data Sheet'!J46</f>
        <v>2484.91</v>
      </c>
      <c r="K9" s="139">
        <f>'Data Sheet'!K46</f>
        <v>2233.77</v>
      </c>
    </row>
    <row r="10" spans="1:11">
      <c r="A10" t="s">
        <v>89</v>
      </c>
      <c r="B10" s="139">
        <f>'Data Sheet'!B47</f>
        <v>-612.12</v>
      </c>
      <c r="C10" s="139">
        <f>'Data Sheet'!C47</f>
        <v>-341.1</v>
      </c>
      <c r="D10" s="139">
        <f>'Data Sheet'!D47</f>
        <v>-3468.05</v>
      </c>
      <c r="E10" s="139">
        <f>'Data Sheet'!E47</f>
        <v>-1461.15</v>
      </c>
      <c r="F10" s="139">
        <f>'Data Sheet'!F47</f>
        <v>3202.61</v>
      </c>
      <c r="G10" s="139">
        <f>'Data Sheet'!G47</f>
        <v>4875.39</v>
      </c>
      <c r="H10" s="139">
        <f>'Data Sheet'!H47</f>
        <v>4652.71</v>
      </c>
      <c r="I10" s="139">
        <f>'Data Sheet'!I47</f>
        <v>5985.88</v>
      </c>
      <c r="J10" s="139">
        <f>'Data Sheet'!J47</f>
        <v>7687.22</v>
      </c>
      <c r="K10" s="139">
        <f>'Data Sheet'!K47</f>
        <v>9369.31</v>
      </c>
    </row>
    <row r="11" spans="1:11">
      <c r="A11" t="s">
        <v>90</v>
      </c>
      <c r="B11" s="139">
        <f>'Data Sheet'!B48</f>
        <v>726.05</v>
      </c>
      <c r="C11" s="139">
        <f>'Data Sheet'!C48</f>
        <v>758.22</v>
      </c>
      <c r="D11" s="139">
        <f>'Data Sheet'!D48</f>
        <v>1518.96</v>
      </c>
      <c r="E11" s="139">
        <f>'Data Sheet'!E48</f>
        <v>-457.08</v>
      </c>
      <c r="F11" s="139">
        <f>'Data Sheet'!F48</f>
        <v>262.83</v>
      </c>
      <c r="G11" s="139">
        <f>'Data Sheet'!G48</f>
        <v>-620.65</v>
      </c>
      <c r="H11" s="139">
        <f>'Data Sheet'!H48</f>
        <v>1563.01</v>
      </c>
      <c r="I11" s="139">
        <f>'Data Sheet'!I48</f>
        <v>2202.84</v>
      </c>
      <c r="J11" s="139">
        <f>'Data Sheet'!J48</f>
        <v>541.79</v>
      </c>
      <c r="K11" s="139">
        <f>'Data Sheet'!K48</f>
        <v>-8159.28</v>
      </c>
    </row>
    <row r="12" s="27" customFormat="1" spans="1:11">
      <c r="A12" s="27" t="s">
        <v>91</v>
      </c>
      <c r="B12" s="137">
        <f>'Data Sheet'!B49</f>
        <v>-1516.14</v>
      </c>
      <c r="C12" s="137">
        <f>'Data Sheet'!C49</f>
        <v>-1032.84</v>
      </c>
      <c r="D12" s="137">
        <f>'Data Sheet'!D49</f>
        <v>-5006.6</v>
      </c>
      <c r="E12" s="137">
        <f>'Data Sheet'!E49</f>
        <v>-944.61</v>
      </c>
      <c r="F12" s="137">
        <f>'Data Sheet'!F49</f>
        <v>2957.71</v>
      </c>
      <c r="G12" s="137">
        <f>'Data Sheet'!G49</f>
        <v>5407.79</v>
      </c>
      <c r="H12" s="137">
        <f>'Data Sheet'!H49</f>
        <v>3202.8</v>
      </c>
      <c r="I12" s="137">
        <f>'Data Sheet'!I49</f>
        <v>3764</v>
      </c>
      <c r="J12" s="137">
        <f>'Data Sheet'!J49</f>
        <v>7025.11</v>
      </c>
      <c r="K12" s="137">
        <f>'Data Sheet'!K49</f>
        <v>17407.18</v>
      </c>
    </row>
    <row r="14" s="27" customFormat="1" spans="1:11">
      <c r="A14" s="27" t="s">
        <v>97</v>
      </c>
      <c r="B14" s="233">
        <f>IF(B4&gt;0,B6/B4,"")</f>
        <v>0.0979937640256467</v>
      </c>
      <c r="C14" s="233">
        <f t="shared" ref="C14:K14" si="0">IF(C4&gt;0,C6/C4,"")</f>
        <v>0.105595222584258</v>
      </c>
      <c r="D14" s="233">
        <f t="shared" si="0"/>
        <v>0.0335405769624823</v>
      </c>
      <c r="E14" s="233">
        <f t="shared" si="0"/>
        <v>0.0699938966004479</v>
      </c>
      <c r="F14" s="233">
        <f t="shared" si="0"/>
        <v>0.12227836379809</v>
      </c>
      <c r="G14" s="233">
        <f t="shared" si="0"/>
        <v>0.123799764661126</v>
      </c>
      <c r="H14" s="233">
        <f t="shared" si="0"/>
        <v>0.12928625588931</v>
      </c>
      <c r="I14" s="233">
        <f t="shared" si="0"/>
        <v>0.130953776073869</v>
      </c>
      <c r="J14" s="233">
        <f t="shared" si="0"/>
        <v>0.139435420377123</v>
      </c>
      <c r="K14" s="233">
        <f t="shared" si="0"/>
        <v>0.142810542302701</v>
      </c>
    </row>
    <row r="22" s="234" customFormat="1"/>
  </sheetData>
  <hyperlinks>
    <hyperlink ref="J1" r:id="rId2" display="SCREENER.IN"/>
  </hyperlinks>
  <printOptions gridLines="1"/>
  <pageMargins left="0.7" right="0.7" top="0.75" bottom="0.75" header="0.3" footer="0.3"/>
  <pageSetup paperSize="9" scale="84" orientation="landscape" horizontalDpi="300" verticalDpi="300"/>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K26"/>
  <sheetViews>
    <sheetView zoomScale="125" zoomScaleNormal="125" workbookViewId="0">
      <pane xSplit="1" ySplit="3" topLeftCell="B15" activePane="bottomRight" state="frozen"/>
      <selection/>
      <selection pane="topRight"/>
      <selection pane="bottomLeft"/>
      <selection pane="bottomRight" activeCell="C29" sqref="C29"/>
    </sheetView>
  </sheetViews>
  <sheetFormatPr defaultColWidth="8.85714285714286" defaultRowHeight="15"/>
  <cols>
    <col min="1" max="1" width="22.8571428571429" customWidth="1"/>
    <col min="2" max="2" width="13.4285714285714" customWidth="1"/>
    <col min="3" max="11" width="15.4285714285714" customWidth="1"/>
  </cols>
  <sheetData>
    <row r="1" s="27" customFormat="1" spans="1:10">
      <c r="A1" s="27" t="str">
        <f>'Profit &amp; Loss'!A1</f>
        <v>TATA MOTORS LTD</v>
      </c>
      <c r="E1" t="str">
        <f>UPDATE</f>
        <v/>
      </c>
      <c r="G1"/>
      <c r="J1" s="27" t="s">
        <v>78</v>
      </c>
    </row>
    <row r="2" spans="7:8">
      <c r="G2" s="27"/>
      <c r="H2" s="27"/>
    </row>
    <row r="3" spans="1:11">
      <c r="A3" s="230" t="s">
        <v>79</v>
      </c>
      <c r="B3" s="143">
        <f>'Data Sheet'!B56</f>
        <v>42094</v>
      </c>
      <c r="C3" s="143">
        <f>'Data Sheet'!C56</f>
        <v>42460</v>
      </c>
      <c r="D3" s="143">
        <f>'Data Sheet'!D56</f>
        <v>42825</v>
      </c>
      <c r="E3" s="143">
        <f>'Data Sheet'!E56</f>
        <v>43190</v>
      </c>
      <c r="F3" s="143">
        <f>'Data Sheet'!F56</f>
        <v>43555</v>
      </c>
      <c r="G3" s="143">
        <f>'Data Sheet'!G56</f>
        <v>43921</v>
      </c>
      <c r="H3" s="143">
        <f>'Data Sheet'!H56</f>
        <v>44286</v>
      </c>
      <c r="I3" s="143">
        <f>'Data Sheet'!I56</f>
        <v>44651</v>
      </c>
      <c r="J3" s="143">
        <f>'Data Sheet'!J56</f>
        <v>45016</v>
      </c>
      <c r="K3" s="143">
        <f>'Data Sheet'!K56</f>
        <v>45382</v>
      </c>
    </row>
    <row r="4" spans="1:11">
      <c r="A4" t="s">
        <v>117</v>
      </c>
      <c r="B4" s="231">
        <f>'Data Sheet'!B57</f>
        <v>643.78</v>
      </c>
      <c r="C4" s="231">
        <f>'Data Sheet'!C57</f>
        <v>679.18</v>
      </c>
      <c r="D4" s="231">
        <f>'Data Sheet'!D57</f>
        <v>679.22</v>
      </c>
      <c r="E4" s="231">
        <f>'Data Sheet'!E57</f>
        <v>679.22</v>
      </c>
      <c r="F4" s="231">
        <f>'Data Sheet'!F57</f>
        <v>679.22</v>
      </c>
      <c r="G4" s="231">
        <f>'Data Sheet'!G57</f>
        <v>719.54</v>
      </c>
      <c r="H4" s="231">
        <f>'Data Sheet'!H57</f>
        <v>765.81</v>
      </c>
      <c r="I4" s="231">
        <f>'Data Sheet'!I57</f>
        <v>765.88</v>
      </c>
      <c r="J4" s="231">
        <f>'Data Sheet'!J57</f>
        <v>766.02</v>
      </c>
      <c r="K4" s="231">
        <f>'Data Sheet'!K57</f>
        <v>766.5</v>
      </c>
    </row>
    <row r="5" spans="1:11">
      <c r="A5" t="s">
        <v>118</v>
      </c>
      <c r="B5" s="231">
        <f>'Data Sheet'!B58</f>
        <v>55618.14</v>
      </c>
      <c r="C5" s="231">
        <f>'Data Sheet'!C58</f>
        <v>78273.23</v>
      </c>
      <c r="D5" s="231">
        <f>'Data Sheet'!D58</f>
        <v>57382.67</v>
      </c>
      <c r="E5" s="231">
        <f>'Data Sheet'!E58</f>
        <v>94748.69</v>
      </c>
      <c r="F5" s="231">
        <f>'Data Sheet'!F58</f>
        <v>59500.34</v>
      </c>
      <c r="G5" s="231">
        <f>'Data Sheet'!G58</f>
        <v>61491.49</v>
      </c>
      <c r="H5" s="231">
        <f>'Data Sheet'!H58</f>
        <v>54480.91</v>
      </c>
      <c r="I5" s="231">
        <f>'Data Sheet'!I58</f>
        <v>43795.36</v>
      </c>
      <c r="J5" s="231">
        <f>'Data Sheet'!J58</f>
        <v>44555.77</v>
      </c>
      <c r="K5" s="231">
        <f>'Data Sheet'!K58</f>
        <v>84151.52</v>
      </c>
    </row>
    <row r="6" spans="1:11">
      <c r="A6" t="s">
        <v>119</v>
      </c>
      <c r="B6" s="231">
        <f>'Data Sheet'!B59</f>
        <v>73610.39</v>
      </c>
      <c r="C6" s="231">
        <f>'Data Sheet'!C59</f>
        <v>69359.96</v>
      </c>
      <c r="D6" s="231">
        <f>'Data Sheet'!D59</f>
        <v>78603.98</v>
      </c>
      <c r="E6" s="231">
        <f>'Data Sheet'!E59</f>
        <v>88950.47</v>
      </c>
      <c r="F6" s="231">
        <f>'Data Sheet'!F59</f>
        <v>106175.34</v>
      </c>
      <c r="G6" s="231">
        <f>'Data Sheet'!G59</f>
        <v>124787.64</v>
      </c>
      <c r="H6" s="231">
        <f>'Data Sheet'!H59</f>
        <v>142130.57</v>
      </c>
      <c r="I6" s="231">
        <f>'Data Sheet'!I59</f>
        <v>146449.03</v>
      </c>
      <c r="J6" s="231">
        <f>'Data Sheet'!J59</f>
        <v>134113.44</v>
      </c>
      <c r="K6" s="231">
        <f>'Data Sheet'!K59</f>
        <v>107262.5</v>
      </c>
    </row>
    <row r="7" spans="1:11">
      <c r="A7" t="s">
        <v>120</v>
      </c>
      <c r="B7" s="231">
        <f>'Data Sheet'!B60</f>
        <v>107442.48</v>
      </c>
      <c r="C7" s="231">
        <f>'Data Sheet'!C60</f>
        <v>114871.75</v>
      </c>
      <c r="D7" s="231">
        <f>'Data Sheet'!D60</f>
        <v>135914.49</v>
      </c>
      <c r="E7" s="231">
        <f>'Data Sheet'!E60</f>
        <v>142813.43</v>
      </c>
      <c r="F7" s="231">
        <f>'Data Sheet'!F60</f>
        <v>139348.59</v>
      </c>
      <c r="G7" s="231">
        <f>'Data Sheet'!G60</f>
        <v>133180.72</v>
      </c>
      <c r="H7" s="231">
        <f>'Data Sheet'!H60</f>
        <v>144192.62</v>
      </c>
      <c r="I7" s="231">
        <f>'Data Sheet'!I60</f>
        <v>138051.22</v>
      </c>
      <c r="J7" s="231">
        <f>'Data Sheet'!J60</f>
        <v>155239.2</v>
      </c>
      <c r="K7" s="231">
        <f>'Data Sheet'!K60</f>
        <v>177340.09</v>
      </c>
    </row>
    <row r="8" s="27" customFormat="1" spans="1:11">
      <c r="A8" s="27" t="s">
        <v>121</v>
      </c>
      <c r="B8" s="232">
        <f>'Data Sheet'!B61</f>
        <v>237314.79</v>
      </c>
      <c r="C8" s="232">
        <f>'Data Sheet'!C61</f>
        <v>263184.12</v>
      </c>
      <c r="D8" s="232">
        <f>'Data Sheet'!D61</f>
        <v>272580.36</v>
      </c>
      <c r="E8" s="232">
        <f>'Data Sheet'!E61</f>
        <v>327191.81</v>
      </c>
      <c r="F8" s="232">
        <f>'Data Sheet'!F61</f>
        <v>305703.49</v>
      </c>
      <c r="G8" s="232">
        <f>'Data Sheet'!G61</f>
        <v>320179.39</v>
      </c>
      <c r="H8" s="232">
        <f>'Data Sheet'!H61</f>
        <v>341569.91</v>
      </c>
      <c r="I8" s="232">
        <f>'Data Sheet'!I61</f>
        <v>329061.49</v>
      </c>
      <c r="J8" s="232">
        <f>'Data Sheet'!J61</f>
        <v>334674.43</v>
      </c>
      <c r="K8" s="232">
        <f>'Data Sheet'!K61</f>
        <v>369520.61</v>
      </c>
    </row>
    <row r="9" s="27" customFormat="1" spans="2:11">
      <c r="B9" s="232"/>
      <c r="C9" s="232"/>
      <c r="D9" s="232"/>
      <c r="E9" s="232"/>
      <c r="F9" s="232"/>
      <c r="G9" s="232"/>
      <c r="H9" s="232"/>
      <c r="I9" s="232"/>
      <c r="J9" s="232"/>
      <c r="K9" s="232"/>
    </row>
    <row r="10" spans="1:11">
      <c r="A10" t="s">
        <v>122</v>
      </c>
      <c r="B10" s="231">
        <f>'Data Sheet'!B62</f>
        <v>88479.49</v>
      </c>
      <c r="C10" s="231">
        <f>'Data Sheet'!C62</f>
        <v>107231.76</v>
      </c>
      <c r="D10" s="231">
        <f>'Data Sheet'!D62</f>
        <v>95944.08</v>
      </c>
      <c r="E10" s="231">
        <f>'Data Sheet'!E62</f>
        <v>121413.86</v>
      </c>
      <c r="F10" s="231">
        <f>'Data Sheet'!F62</f>
        <v>111234.47</v>
      </c>
      <c r="G10" s="231">
        <f>'Data Sheet'!G62</f>
        <v>127107.14</v>
      </c>
      <c r="H10" s="231">
        <f>'Data Sheet'!H62</f>
        <v>138707.61</v>
      </c>
      <c r="I10" s="231">
        <f>'Data Sheet'!I62</f>
        <v>138855.45</v>
      </c>
      <c r="J10" s="231">
        <f>'Data Sheet'!J62</f>
        <v>132079.76</v>
      </c>
      <c r="K10" s="231">
        <f>'Data Sheet'!K62</f>
        <v>121285.46</v>
      </c>
    </row>
    <row r="11" spans="1:11">
      <c r="A11" t="s">
        <v>123</v>
      </c>
      <c r="B11" s="231">
        <f>'Data Sheet'!B63</f>
        <v>28640.09</v>
      </c>
      <c r="C11" s="231">
        <f>'Data Sheet'!C63</f>
        <v>25918.94</v>
      </c>
      <c r="D11" s="231">
        <f>'Data Sheet'!D63</f>
        <v>33698.84</v>
      </c>
      <c r="E11" s="231">
        <f>'Data Sheet'!E63</f>
        <v>40033.5</v>
      </c>
      <c r="F11" s="231">
        <f>'Data Sheet'!F63</f>
        <v>31883.84</v>
      </c>
      <c r="G11" s="231">
        <f>'Data Sheet'!G63</f>
        <v>35622.29</v>
      </c>
      <c r="H11" s="231">
        <f>'Data Sheet'!H63</f>
        <v>20963.93</v>
      </c>
      <c r="I11" s="231">
        <f>'Data Sheet'!I63</f>
        <v>10251.09</v>
      </c>
      <c r="J11" s="231">
        <f>'Data Sheet'!J63</f>
        <v>14274.5</v>
      </c>
      <c r="K11" s="231">
        <f>'Data Sheet'!K63</f>
        <v>35698.43</v>
      </c>
    </row>
    <row r="12" spans="1:11">
      <c r="A12" t="s">
        <v>124</v>
      </c>
      <c r="B12" s="231">
        <f>'Data Sheet'!B64</f>
        <v>15336.74</v>
      </c>
      <c r="C12" s="231">
        <f>'Data Sheet'!C64</f>
        <v>23767.02</v>
      </c>
      <c r="D12" s="231">
        <f>'Data Sheet'!D64</f>
        <v>20337.92</v>
      </c>
      <c r="E12" s="231">
        <f>'Data Sheet'!E64</f>
        <v>20812.75</v>
      </c>
      <c r="F12" s="231">
        <f>'Data Sheet'!F64</f>
        <v>15770.72</v>
      </c>
      <c r="G12" s="231">
        <f>'Data Sheet'!G64</f>
        <v>16308.48</v>
      </c>
      <c r="H12" s="231">
        <f>'Data Sheet'!H64</f>
        <v>24620.28</v>
      </c>
      <c r="I12" s="231">
        <f>'Data Sheet'!I64</f>
        <v>29379.53</v>
      </c>
      <c r="J12" s="231">
        <f>'Data Sheet'!J64</f>
        <v>26379.16</v>
      </c>
      <c r="K12" s="231">
        <f>'Data Sheet'!K64</f>
        <v>22971.07</v>
      </c>
    </row>
    <row r="13" spans="1:11">
      <c r="A13" t="s">
        <v>125</v>
      </c>
      <c r="B13" s="231">
        <f>'Data Sheet'!B65</f>
        <v>104858.47</v>
      </c>
      <c r="C13" s="231">
        <f>'Data Sheet'!C65</f>
        <v>106266.4</v>
      </c>
      <c r="D13" s="231">
        <f>'Data Sheet'!D65</f>
        <v>122599.52</v>
      </c>
      <c r="E13" s="231">
        <f>'Data Sheet'!E65</f>
        <v>144931.7</v>
      </c>
      <c r="F13" s="231">
        <f>'Data Sheet'!F65</f>
        <v>146814.46</v>
      </c>
      <c r="G13" s="231">
        <f>'Data Sheet'!G65</f>
        <v>141141.48</v>
      </c>
      <c r="H13" s="231">
        <f>'Data Sheet'!H65</f>
        <v>157278.09</v>
      </c>
      <c r="I13" s="231">
        <f>'Data Sheet'!I65</f>
        <v>150575.42</v>
      </c>
      <c r="J13" s="231">
        <f>'Data Sheet'!J65</f>
        <v>161941.01</v>
      </c>
      <c r="K13" s="231">
        <f>'Data Sheet'!K65</f>
        <v>189565.65</v>
      </c>
    </row>
    <row r="14" s="27" customFormat="1" spans="1:11">
      <c r="A14" s="27" t="s">
        <v>121</v>
      </c>
      <c r="B14" s="231">
        <f>'Data Sheet'!B66</f>
        <v>237314.79</v>
      </c>
      <c r="C14" s="231">
        <f>'Data Sheet'!C66</f>
        <v>263184.12</v>
      </c>
      <c r="D14" s="231">
        <f>'Data Sheet'!D66</f>
        <v>272580.36</v>
      </c>
      <c r="E14" s="231">
        <f>'Data Sheet'!E66</f>
        <v>327191.81</v>
      </c>
      <c r="F14" s="231">
        <f>'Data Sheet'!F66</f>
        <v>305703.49</v>
      </c>
      <c r="G14" s="231">
        <f>'Data Sheet'!G66</f>
        <v>320179.39</v>
      </c>
      <c r="H14" s="231">
        <f>'Data Sheet'!H66</f>
        <v>341569.91</v>
      </c>
      <c r="I14" s="231">
        <f>'Data Sheet'!I66</f>
        <v>329061.49</v>
      </c>
      <c r="J14" s="231">
        <f>'Data Sheet'!J66</f>
        <v>334674.43</v>
      </c>
      <c r="K14" s="231">
        <f>'Data Sheet'!K66</f>
        <v>369520.61</v>
      </c>
    </row>
    <row r="15" spans="2:11">
      <c r="B15" s="139"/>
      <c r="C15" s="139"/>
      <c r="D15" s="139"/>
      <c r="E15" s="139"/>
      <c r="F15" s="139"/>
      <c r="G15" s="139"/>
      <c r="H15" s="139"/>
      <c r="I15" s="139"/>
      <c r="J15" s="139"/>
      <c r="K15" s="139"/>
    </row>
    <row r="16" spans="1:11">
      <c r="A16" t="s">
        <v>126</v>
      </c>
      <c r="B16" s="139">
        <f>B13-B7</f>
        <v>-2584.00999999999</v>
      </c>
      <c r="C16" s="139">
        <f t="shared" ref="C16:K16" si="0">C13-C7</f>
        <v>-8605.35000000001</v>
      </c>
      <c r="D16" s="139">
        <f t="shared" si="0"/>
        <v>-13314.97</v>
      </c>
      <c r="E16" s="139">
        <f t="shared" si="0"/>
        <v>2118.27000000002</v>
      </c>
      <c r="F16" s="139">
        <f t="shared" si="0"/>
        <v>7465.87</v>
      </c>
      <c r="G16" s="139">
        <f t="shared" si="0"/>
        <v>7960.76000000001</v>
      </c>
      <c r="H16" s="139">
        <f t="shared" si="0"/>
        <v>13085.47</v>
      </c>
      <c r="I16" s="139">
        <f t="shared" si="0"/>
        <v>12524.2</v>
      </c>
      <c r="J16" s="139">
        <f t="shared" si="0"/>
        <v>6701.81</v>
      </c>
      <c r="K16" s="139">
        <f t="shared" si="0"/>
        <v>12225.56</v>
      </c>
    </row>
    <row r="17" spans="1:11">
      <c r="A17" t="s">
        <v>127</v>
      </c>
      <c r="B17" s="139">
        <f>'Data Sheet'!B67</f>
        <v>12579.2</v>
      </c>
      <c r="C17" s="139">
        <f>'Data Sheet'!C67</f>
        <v>13570.91</v>
      </c>
      <c r="D17" s="139">
        <f>'Data Sheet'!D67</f>
        <v>14075.55</v>
      </c>
      <c r="E17" s="139">
        <f>'Data Sheet'!E67</f>
        <v>19893.3</v>
      </c>
      <c r="F17" s="139">
        <f>'Data Sheet'!F67</f>
        <v>18996.17</v>
      </c>
      <c r="G17" s="139">
        <f>'Data Sheet'!G67</f>
        <v>11172.69</v>
      </c>
      <c r="H17" s="139">
        <f>'Data Sheet'!H67</f>
        <v>12679.08</v>
      </c>
      <c r="I17" s="139">
        <f>'Data Sheet'!I67</f>
        <v>12442.12</v>
      </c>
      <c r="J17" s="139">
        <f>'Data Sheet'!J67</f>
        <v>15737.97</v>
      </c>
      <c r="K17" s="139">
        <f>'Data Sheet'!K67</f>
        <v>16951.81</v>
      </c>
    </row>
    <row r="18" spans="1:11">
      <c r="A18" t="s">
        <v>128</v>
      </c>
      <c r="B18" s="139">
        <f>'Data Sheet'!B68</f>
        <v>29272.34</v>
      </c>
      <c r="C18" s="139">
        <f>'Data Sheet'!C68</f>
        <v>32655.73</v>
      </c>
      <c r="D18" s="139">
        <f>'Data Sheet'!D68</f>
        <v>35085.31</v>
      </c>
      <c r="E18" s="139">
        <f>'Data Sheet'!E68</f>
        <v>42137.63</v>
      </c>
      <c r="F18" s="139">
        <f>'Data Sheet'!F68</f>
        <v>39013.73</v>
      </c>
      <c r="G18" s="139">
        <f>'Data Sheet'!G68</f>
        <v>37456.88</v>
      </c>
      <c r="H18" s="139">
        <f>'Data Sheet'!H68</f>
        <v>36088.59</v>
      </c>
      <c r="I18" s="139">
        <f>'Data Sheet'!I68</f>
        <v>35240.34</v>
      </c>
      <c r="J18" s="139">
        <f>'Data Sheet'!J68</f>
        <v>40755.39</v>
      </c>
      <c r="K18" s="139">
        <f>'Data Sheet'!K68</f>
        <v>47788.29</v>
      </c>
    </row>
    <row r="20" spans="1:11">
      <c r="A20" t="s">
        <v>129</v>
      </c>
      <c r="B20" s="139">
        <f>IF('Profit &amp; Loss'!B4&gt;0,'Balance Sheet'!B17/('Profit &amp; Loss'!B4/365),0)</f>
        <v>17.4472784474237</v>
      </c>
      <c r="C20" s="139">
        <f>IF('Profit &amp; Loss'!C4&gt;0,'Balance Sheet'!C17/('Profit &amp; Loss'!C4/365),0)</f>
        <v>18.1412267767728</v>
      </c>
      <c r="D20" s="139">
        <f>IF('Profit &amp; Loss'!D4&gt;0,'Balance Sheet'!D17/('Profit &amp; Loss'!D4/365),0)</f>
        <v>19.0497531800197</v>
      </c>
      <c r="E20" s="139">
        <f>IF('Profit &amp; Loss'!E4&gt;0,'Balance Sheet'!E17/('Profit &amp; Loss'!E4/365),0)</f>
        <v>24.9049649995431</v>
      </c>
      <c r="F20" s="139">
        <f>IF('Profit &amp; Loss'!F4&gt;0,'Balance Sheet'!F17/('Profit &amp; Loss'!F4/365),0)</f>
        <v>22.9636311578786</v>
      </c>
      <c r="G20" s="139">
        <f>IF('Profit &amp; Loss'!G4&gt;0,'Balance Sheet'!G17/('Profit &amp; Loss'!G4/365),0)</f>
        <v>15.6205751705198</v>
      </c>
      <c r="H20" s="139">
        <f>IF('Profit &amp; Loss'!H4&gt;0,'Balance Sheet'!H17/('Profit &amp; Loss'!H4/365),0)</f>
        <v>18.5266671937661</v>
      </c>
      <c r="I20" s="139">
        <f>IF('Profit &amp; Loss'!I4&gt;0,'Balance Sheet'!I17/('Profit &amp; Loss'!I4/365),0)</f>
        <v>16.309264717047</v>
      </c>
      <c r="J20" s="139">
        <f>IF('Profit &amp; Loss'!J4&gt;0,'Balance Sheet'!J17/('Profit &amp; Loss'!J4/365),0)</f>
        <v>16.6037788231634</v>
      </c>
      <c r="K20" s="139">
        <f>IF('Profit &amp; Loss'!K4&gt;0,'Balance Sheet'!K17/('Profit &amp; Loss'!K4/365),0)</f>
        <v>14.1288383013482</v>
      </c>
    </row>
    <row r="21" spans="1:11">
      <c r="A21" t="s">
        <v>130</v>
      </c>
      <c r="B21" s="139">
        <f>IF('Balance Sheet'!B18&gt;0,'Profit &amp; Loss'!B4/'Balance Sheet'!B18,0)</f>
        <v>8.99002197979389</v>
      </c>
      <c r="C21" s="139">
        <f>IF('Balance Sheet'!C18&gt;0,'Profit &amp; Loss'!C4/'Balance Sheet'!C18,0)</f>
        <v>8.36133811738399</v>
      </c>
      <c r="D21" s="139">
        <f>IF('Balance Sheet'!D18&gt;0,'Profit &amp; Loss'!D4/'Balance Sheet'!D18,0)</f>
        <v>7.68676434667386</v>
      </c>
      <c r="E21" s="139">
        <f>IF('Balance Sheet'!E18&gt;0,'Profit &amp; Loss'!E4/'Balance Sheet'!E18,0)</f>
        <v>6.919005174235</v>
      </c>
      <c r="F21" s="139">
        <f>IF('Balance Sheet'!F18&gt;0,'Profit &amp; Loss'!F4/'Balance Sheet'!F18,0)</f>
        <v>7.73928563098171</v>
      </c>
      <c r="G21" s="139">
        <f>IF('Balance Sheet'!G18&gt;0,'Profit &amp; Loss'!G4/'Balance Sheet'!G18,0)</f>
        <v>6.96982690496379</v>
      </c>
      <c r="H21" s="139">
        <f>IF('Balance Sheet'!H18&gt;0,'Profit &amp; Loss'!H4/'Balance Sheet'!H18,0)</f>
        <v>6.92170988115634</v>
      </c>
      <c r="I21" s="139">
        <f>IF('Balance Sheet'!I18&gt;0,'Profit &amp; Loss'!I4/'Balance Sheet'!I18,0)</f>
        <v>7.90155883853561</v>
      </c>
      <c r="J21" s="139">
        <f>IF('Balance Sheet'!J18&gt;0,'Profit &amp; Loss'!J4/'Balance Sheet'!J18,0)</f>
        <v>8.48886417232175</v>
      </c>
      <c r="K21" s="139">
        <f>IF('Balance Sheet'!K18&gt;0,'Profit &amp; Loss'!K4/'Balance Sheet'!K18,0)</f>
        <v>9.16391379561813</v>
      </c>
    </row>
    <row r="23" s="27" customFormat="1" spans="1:11">
      <c r="A23" s="27" t="s">
        <v>131</v>
      </c>
      <c r="B23" s="233">
        <f>IF(SUM('Balance Sheet'!B4:B5)&gt;0,'Profit &amp; Loss'!B12/SUM('Balance Sheet'!B4:B5),"")</f>
        <v>0.248592476047742</v>
      </c>
      <c r="C23" s="233">
        <f>IF(SUM('Balance Sheet'!C4:C5)&gt;0,'Profit &amp; Loss'!C12/SUM('Balance Sheet'!C4:C5),"")</f>
        <v>0.146661894171438</v>
      </c>
      <c r="D23" s="233">
        <f>IF(SUM('Balance Sheet'!D4:D5)&gt;0,'Profit &amp; Loss'!D12/SUM('Balance Sheet'!D4:D5),"")</f>
        <v>0.128386451078323</v>
      </c>
      <c r="E23" s="233">
        <f>IF(SUM('Balance Sheet'!E4:E5)&gt;0,'Profit &amp; Loss'!E12/SUM('Balance Sheet'!E4:E5),"")</f>
        <v>0.0941958175548432</v>
      </c>
      <c r="F23" s="233">
        <f>IF(SUM('Balance Sheet'!F4:F5)&gt;0,'Profit &amp; Loss'!F12/SUM('Balance Sheet'!F4:F5),"")</f>
        <v>-0.479003668355169</v>
      </c>
      <c r="G23" s="233">
        <f>IF(SUM('Balance Sheet'!G4:G5)&gt;0,'Profit &amp; Loss'!G12/SUM('Balance Sheet'!G4:G5),"")</f>
        <v>-0.194030704844462</v>
      </c>
      <c r="H23" s="233">
        <f>IF(SUM('Balance Sheet'!H4:H5)&gt;0,'Profit &amp; Loss'!H12/SUM('Balance Sheet'!H4:H5),"")</f>
        <v>-0.243478526870011</v>
      </c>
      <c r="I23" s="233">
        <f>IF(SUM('Balance Sheet'!I4:I5)&gt;0,'Profit &amp; Loss'!I12/SUM('Balance Sheet'!I4:I5),"")</f>
        <v>-0.256758339758947</v>
      </c>
      <c r="J23" s="233">
        <f>IF(SUM('Balance Sheet'!J4:J5)&gt;0,'Profit &amp; Loss'!J12/SUM('Balance Sheet'!J4:J5),"")</f>
        <v>0.0532699613144141</v>
      </c>
      <c r="K23" s="233">
        <f>IF(SUM('Balance Sheet'!K4:K5)&gt;0,'Profit &amp; Loss'!K12/SUM('Balance Sheet'!K4:K5),"")</f>
        <v>0.369757679229921</v>
      </c>
    </row>
    <row r="24" s="27" customFormat="1" spans="1:11">
      <c r="A24" s="27" t="s">
        <v>132</v>
      </c>
      <c r="B24" s="233"/>
      <c r="C24" s="233">
        <f>IF((B4+B5+B6+C4+C5+C6)&gt;0,('Profit &amp; Loss'!C10+'Profit &amp; Loss'!C9)*2/(B4+B5+B6+C4+C5+C6),"")</f>
        <v>0.136706665514434</v>
      </c>
      <c r="D24" s="233">
        <f>IF((C4+C5+C6+D4+D5+D6)&gt;0,('Profit &amp; Loss'!D10+'Profit &amp; Loss'!D9)*2/(C4+C5+C6+D4+D5+D6),"")</f>
        <v>0.0951146305065257</v>
      </c>
      <c r="E24" s="233">
        <f>IF((D4+D5+D6+E4+E5+E6)&gt;0,('Profit &amp; Loss'!E10+'Profit &amp; Loss'!E9)*2/(D4+D5+D6+E4+E5+E6),"")</f>
        <v>0.0986581756253227</v>
      </c>
      <c r="F24" s="233">
        <f>IF((E4+E5+E6+F4+F5+F6)&gt;0,('Profit &amp; Loss'!F10+'Profit &amp; Loss'!F9)*2/(E4+E5+E6+F4+F5+F6),"")</f>
        <v>-0.146051438289517</v>
      </c>
      <c r="G24" s="233">
        <f>IF((F4+F5+F6+G4+G5+G6)&gt;0,('Profit &amp; Loss'!G10+'Profit &amp; Loss'!G9)*2/(F4+F5+F6+G4+G5+G6),"")</f>
        <v>-0.0188856164662494</v>
      </c>
      <c r="H24" s="233">
        <f>IF((G4+G5+G6+H4+H5+H6)&gt;0,('Profit &amp; Loss'!H10+'Profit &amp; Loss'!H9)*2/(G4+G5+G6+H4+H5+H6),"")</f>
        <v>-0.012368671547513</v>
      </c>
      <c r="I24" s="233">
        <f>IF((H4+H5+H6+I4+I5+I6)&gt;0,('Profit &amp; Loss'!I10+'Profit &amp; Loss'!I9)*2/(H4+H5+H6+I4+I5+I6),"")</f>
        <v>0.0118873529316953</v>
      </c>
      <c r="J24" s="233">
        <f>IF((I4+I5+I6+J4+J5+J6)&gt;0,('Profit &amp; Loss'!J10+'Profit &amp; Loss'!J9)*2/(I4+I5+I6+J4+J5+J6),"")</f>
        <v>0.0735298984600974</v>
      </c>
      <c r="K24" s="233">
        <f>IF((J4+J5+J6+K4+K5+K6)&gt;0,('Profit &amp; Loss'!K10+'Profit &amp; Loss'!K9)*2/(J4+J5+J6+K4+K5+K6),"")</f>
        <v>0.204194090266626</v>
      </c>
    </row>
    <row r="26" spans="1:11">
      <c r="A26" t="s">
        <v>133</v>
      </c>
      <c r="B26" s="9">
        <f>B4+B5</f>
        <v>56261.92</v>
      </c>
      <c r="C26" s="9">
        <f t="shared" ref="C26:K26" si="1">C4+C5</f>
        <v>78952.41</v>
      </c>
      <c r="D26" s="9">
        <f t="shared" si="1"/>
        <v>58061.89</v>
      </c>
      <c r="E26" s="9">
        <f t="shared" si="1"/>
        <v>95427.91</v>
      </c>
      <c r="F26" s="9">
        <f t="shared" si="1"/>
        <v>60179.56</v>
      </c>
      <c r="G26" s="9">
        <f t="shared" si="1"/>
        <v>62211.03</v>
      </c>
      <c r="H26" s="9">
        <f t="shared" si="1"/>
        <v>55246.72</v>
      </c>
      <c r="I26" s="9">
        <f t="shared" si="1"/>
        <v>44561.24</v>
      </c>
      <c r="J26" s="9">
        <f t="shared" si="1"/>
        <v>45321.79</v>
      </c>
      <c r="K26" s="9">
        <f t="shared" si="1"/>
        <v>84918.02</v>
      </c>
    </row>
  </sheetData>
  <hyperlinks>
    <hyperlink ref="J1" r:id="rId1" display="SCREENER.IN"/>
  </hyperlinks>
  <printOptions gridLines="1"/>
  <pageMargins left="0.7" right="0.7" top="0.75" bottom="0.75" header="0.3" footer="0.3"/>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K8"/>
  <sheetViews>
    <sheetView zoomScale="150" zoomScaleNormal="150" zoomScalePageLayoutView="150" workbookViewId="0">
      <pane xSplit="1" ySplit="3" topLeftCell="E4" activePane="bottomRight" state="frozen"/>
      <selection/>
      <selection pane="topRight"/>
      <selection pane="bottomLeft"/>
      <selection pane="bottomRight" activeCell="K5" sqref="K5"/>
    </sheetView>
  </sheetViews>
  <sheetFormatPr defaultColWidth="8.85714285714286" defaultRowHeight="15" outlineLevelRow="7"/>
  <cols>
    <col min="1" max="1" width="26.8571428571429" customWidth="1"/>
    <col min="2" max="11" width="13.4285714285714" customWidth="1"/>
  </cols>
  <sheetData>
    <row r="1" s="27" customFormat="1" spans="1:10">
      <c r="A1" s="27" t="str">
        <f>'Balance Sheet'!A1</f>
        <v>TATA MOTORS LTD</v>
      </c>
      <c r="E1" t="str">
        <f>UPDATE</f>
        <v/>
      </c>
      <c r="F1"/>
      <c r="J1" s="27" t="s">
        <v>78</v>
      </c>
    </row>
    <row r="3" s="27" customFormat="1" spans="1:11">
      <c r="A3" s="230" t="s">
        <v>79</v>
      </c>
      <c r="B3" s="143">
        <f>'Data Sheet'!B81</f>
        <v>42094</v>
      </c>
      <c r="C3" s="143">
        <f>'Data Sheet'!C81</f>
        <v>42460</v>
      </c>
      <c r="D3" s="143">
        <f>'Data Sheet'!D81</f>
        <v>42825</v>
      </c>
      <c r="E3" s="143">
        <f>'Data Sheet'!E81</f>
        <v>43190</v>
      </c>
      <c r="F3" s="143">
        <f>'Data Sheet'!F81</f>
        <v>43555</v>
      </c>
      <c r="G3" s="143">
        <f>'Data Sheet'!G81</f>
        <v>43921</v>
      </c>
      <c r="H3" s="143">
        <f>'Data Sheet'!H81</f>
        <v>44286</v>
      </c>
      <c r="I3" s="143">
        <f>'Data Sheet'!I81</f>
        <v>44651</v>
      </c>
      <c r="J3" s="143">
        <f>'Data Sheet'!J81</f>
        <v>45016</v>
      </c>
      <c r="K3" s="143">
        <f>'Data Sheet'!K81</f>
        <v>45382</v>
      </c>
    </row>
    <row r="4" s="27" customFormat="1" spans="1:11">
      <c r="A4" s="27" t="s">
        <v>134</v>
      </c>
      <c r="B4" s="137">
        <f>'Data Sheet'!B82</f>
        <v>35531.26</v>
      </c>
      <c r="C4" s="137">
        <f>'Data Sheet'!C82</f>
        <v>37899.54</v>
      </c>
      <c r="D4" s="137">
        <f>'Data Sheet'!D82</f>
        <v>30199.25</v>
      </c>
      <c r="E4" s="137">
        <f>'Data Sheet'!E82</f>
        <v>23857.42</v>
      </c>
      <c r="F4" s="137">
        <f>'Data Sheet'!F82</f>
        <v>18890.75</v>
      </c>
      <c r="G4" s="137">
        <f>'Data Sheet'!G82</f>
        <v>26632.94</v>
      </c>
      <c r="H4" s="137">
        <f>'Data Sheet'!H82</f>
        <v>29000.51</v>
      </c>
      <c r="I4" s="137">
        <f>'Data Sheet'!I82</f>
        <v>14282.83</v>
      </c>
      <c r="J4" s="137">
        <f>'Data Sheet'!J82</f>
        <v>35388.01</v>
      </c>
      <c r="K4" s="137">
        <f>'Data Sheet'!K82</f>
        <v>67915.36</v>
      </c>
    </row>
    <row r="5" spans="1:11">
      <c r="A5" t="s">
        <v>135</v>
      </c>
      <c r="B5" s="139">
        <f>'Data Sheet'!B83</f>
        <v>-36232.35</v>
      </c>
      <c r="C5" s="139">
        <f>'Data Sheet'!C83</f>
        <v>-36693.9</v>
      </c>
      <c r="D5" s="139">
        <f>'Data Sheet'!D83</f>
        <v>-39571.4</v>
      </c>
      <c r="E5" s="139">
        <f>'Data Sheet'!E83</f>
        <v>-25139.14</v>
      </c>
      <c r="F5" s="139">
        <f>'Data Sheet'!F83</f>
        <v>-20878.07</v>
      </c>
      <c r="G5" s="139">
        <f>'Data Sheet'!G83</f>
        <v>-33114.55</v>
      </c>
      <c r="H5" s="139">
        <f>'Data Sheet'!H83</f>
        <v>-25672.5</v>
      </c>
      <c r="I5" s="139">
        <f>'Data Sheet'!I83</f>
        <v>-4443.66</v>
      </c>
      <c r="J5" s="139">
        <f>'Data Sheet'!J83</f>
        <v>-15417.17</v>
      </c>
      <c r="K5" s="139">
        <f>'Data Sheet'!K83</f>
        <v>-22781.56</v>
      </c>
    </row>
    <row r="6" spans="1:11">
      <c r="A6" t="s">
        <v>136</v>
      </c>
      <c r="B6" s="139">
        <f>'Data Sheet'!B84</f>
        <v>5201.44</v>
      </c>
      <c r="C6" s="139">
        <f>'Data Sheet'!C84</f>
        <v>-3795.12</v>
      </c>
      <c r="D6" s="139">
        <f>'Data Sheet'!D84</f>
        <v>6205.3</v>
      </c>
      <c r="E6" s="139">
        <f>'Data Sheet'!E84</f>
        <v>2011.71</v>
      </c>
      <c r="F6" s="139">
        <f>'Data Sheet'!F84</f>
        <v>8830.37</v>
      </c>
      <c r="G6" s="139">
        <f>'Data Sheet'!G84</f>
        <v>3389.61</v>
      </c>
      <c r="H6" s="139">
        <f>'Data Sheet'!H84</f>
        <v>9904.2</v>
      </c>
      <c r="I6" s="139">
        <f>'Data Sheet'!I84</f>
        <v>-3380.17</v>
      </c>
      <c r="J6" s="139">
        <f>'Data Sheet'!J84</f>
        <v>-26242.9</v>
      </c>
      <c r="K6" s="139">
        <f>'Data Sheet'!K84</f>
        <v>-37005.99</v>
      </c>
    </row>
    <row r="7" s="27" customFormat="1" spans="1:11">
      <c r="A7" s="27" t="s">
        <v>137</v>
      </c>
      <c r="B7" s="137">
        <f>'Data Sheet'!B85</f>
        <v>4500.35</v>
      </c>
      <c r="C7" s="137">
        <f>'Data Sheet'!C85</f>
        <v>-2589.48</v>
      </c>
      <c r="D7" s="137">
        <f>'Data Sheet'!D85</f>
        <v>-3166.85</v>
      </c>
      <c r="E7" s="137">
        <f>'Data Sheet'!E85</f>
        <v>729.99</v>
      </c>
      <c r="F7" s="137">
        <f>'Data Sheet'!F85</f>
        <v>6843.05</v>
      </c>
      <c r="G7" s="137">
        <f>'Data Sheet'!G85</f>
        <v>-3092</v>
      </c>
      <c r="H7" s="137">
        <f>'Data Sheet'!H85</f>
        <v>13232.21</v>
      </c>
      <c r="I7" s="137">
        <f>'Data Sheet'!I85</f>
        <v>6459</v>
      </c>
      <c r="J7" s="137">
        <f>'Data Sheet'!J85</f>
        <v>-6272.06</v>
      </c>
      <c r="K7" s="137">
        <f>'Data Sheet'!K85</f>
        <v>8127.81</v>
      </c>
    </row>
    <row r="8" spans="2:11">
      <c r="B8" s="139"/>
      <c r="C8" s="139"/>
      <c r="D8" s="139"/>
      <c r="E8" s="139"/>
      <c r="F8" s="139"/>
      <c r="G8" s="139"/>
      <c r="H8" s="139"/>
      <c r="I8" s="139"/>
      <c r="J8" s="139"/>
      <c r="K8" s="139"/>
    </row>
  </sheetData>
  <hyperlinks>
    <hyperlink ref="J1" r:id="rId1" display="SCREENER.IN"/>
  </hyperlinks>
  <printOptions gridLines="1"/>
  <pageMargins left="0.7" right="0.7" top="0.75" bottom="0.75" header="0.3" footer="0.3"/>
  <pageSetup paperSize="9"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G16"/>
  <sheetViews>
    <sheetView zoomScale="150" zoomScaleNormal="150" zoomScalePageLayoutView="150" topLeftCell="D1" workbookViewId="0">
      <selection activeCell="B16" sqref="B16"/>
    </sheetView>
  </sheetViews>
  <sheetFormatPr defaultColWidth="8.85714285714286" defaultRowHeight="15" outlineLevelCol="6"/>
  <cols>
    <col min="1" max="1" width="8.85714285714286" style="27"/>
    <col min="2" max="2" width="10.4285714285714" customWidth="1"/>
    <col min="3" max="3" width="13.2857142857143" style="176" customWidth="1"/>
    <col min="6" max="6" width="6.85714285714286" customWidth="1"/>
  </cols>
  <sheetData>
    <row r="1" ht="21" spans="1:1">
      <c r="A1" s="227" t="s">
        <v>138</v>
      </c>
    </row>
    <row r="3" spans="1:1">
      <c r="A3" s="27" t="s">
        <v>139</v>
      </c>
    </row>
    <row r="4" spans="2:2">
      <c r="B4" t="s">
        <v>140</v>
      </c>
    </row>
    <row r="5" spans="2:2">
      <c r="B5" t="s">
        <v>141</v>
      </c>
    </row>
    <row r="7" spans="1:1">
      <c r="A7" s="27" t="s">
        <v>142</v>
      </c>
    </row>
    <row r="8" spans="2:3">
      <c r="B8" t="s">
        <v>143</v>
      </c>
      <c r="C8" s="228" t="s">
        <v>144</v>
      </c>
    </row>
    <row r="10" spans="1:1">
      <c r="A10" s="27" t="s">
        <v>145</v>
      </c>
    </row>
    <row r="11" spans="2:2">
      <c r="B11" t="s">
        <v>146</v>
      </c>
    </row>
    <row r="14" spans="1:1">
      <c r="A14" s="27" t="s">
        <v>147</v>
      </c>
    </row>
    <row r="15" spans="2:2">
      <c r="B15" t="s">
        <v>148</v>
      </c>
    </row>
    <row r="16" spans="2:7">
      <c r="B16" t="s">
        <v>149</v>
      </c>
      <c r="G16" s="229"/>
    </row>
  </sheetData>
  <hyperlinks>
    <hyperlink ref="C8" r:id="rId1" display=" https://www.screener.in/excel/"/>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13"/>
  <sheetViews>
    <sheetView showGridLines="0" zoomScale="63" zoomScaleNormal="63" zoomScaleSheetLayoutView="36" workbookViewId="0">
      <pane ySplit="8" topLeftCell="A16" activePane="bottomLeft" state="frozen"/>
      <selection/>
      <selection pane="bottomLeft" activeCell="O30" sqref="O30"/>
    </sheetView>
  </sheetViews>
  <sheetFormatPr defaultColWidth="9" defaultRowHeight="15"/>
  <cols>
    <col min="1" max="1" width="1.85714285714286" customWidth="1"/>
    <col min="2" max="2" width="47.2857142857143" customWidth="1"/>
    <col min="3" max="3" width="17.7142857142857" customWidth="1"/>
    <col min="4" max="4" width="16" customWidth="1"/>
    <col min="5" max="5" width="16.8571428571429" customWidth="1"/>
    <col min="6" max="6" width="16.5714285714286" customWidth="1"/>
    <col min="7" max="7" width="18.1428571428571" customWidth="1"/>
    <col min="8" max="9" width="17.4285714285714" customWidth="1"/>
    <col min="10" max="10" width="17.5714285714286" customWidth="1"/>
    <col min="11" max="11" width="18.7142857142857" customWidth="1"/>
    <col min="12" max="12" width="16.4285714285714" customWidth="1"/>
    <col min="13" max="13" width="22.5714285714286" customWidth="1"/>
  </cols>
  <sheetData>
    <row r="1" ht="15.75"/>
    <row r="2" spans="2:13">
      <c r="B2" s="32"/>
      <c r="C2" s="32"/>
      <c r="D2" s="32"/>
      <c r="E2" s="32"/>
      <c r="F2" s="32"/>
      <c r="G2" s="32"/>
      <c r="H2" s="32"/>
      <c r="I2" s="32"/>
      <c r="J2" s="32"/>
      <c r="K2" s="32"/>
      <c r="L2" s="32"/>
      <c r="M2" s="32"/>
    </row>
    <row r="3" ht="31.5" spans="2:13">
      <c r="B3" s="33" t="str">
        <f>'Data Sheet'!B1</f>
        <v>TATA MOTORS LTD</v>
      </c>
      <c r="C3" s="34"/>
      <c r="D3" s="34"/>
      <c r="E3" s="34"/>
      <c r="F3" s="34"/>
      <c r="G3" s="34"/>
      <c r="H3" s="34"/>
      <c r="I3" s="34"/>
      <c r="J3" s="34"/>
      <c r="K3" s="34"/>
      <c r="L3" s="34"/>
      <c r="M3" s="34"/>
    </row>
    <row r="4" ht="18.75" spans="2:13">
      <c r="B4" s="35" t="str">
        <f>CONCATENATE("  ","NSE:",VLOOKUP(B3,'List of stocks'!B3:D5445,3,FALSE)," | ","BSE Code: ",VLOOKUP(B3,'List of stocks'!B3:C5443,2,FALSE),)</f>
        <v>  NSE:TATAMOTORS | BSE Code: 500570</v>
      </c>
      <c r="C4" s="34"/>
      <c r="D4" s="34"/>
      <c r="E4" s="34"/>
      <c r="F4" s="34"/>
      <c r="G4" s="34"/>
      <c r="H4" s="34"/>
      <c r="I4" s="34"/>
      <c r="J4" s="34"/>
      <c r="K4" s="34"/>
      <c r="L4" s="34"/>
      <c r="M4" s="34"/>
    </row>
    <row r="5" ht="15.75" spans="2:13">
      <c r="B5" s="36"/>
      <c r="C5" s="36"/>
      <c r="D5" s="36"/>
      <c r="E5" s="36"/>
      <c r="F5" s="36"/>
      <c r="G5" s="36"/>
      <c r="H5" s="36"/>
      <c r="I5" s="36"/>
      <c r="J5" s="36"/>
      <c r="K5" s="36"/>
      <c r="L5" s="36"/>
      <c r="M5" s="36"/>
    </row>
    <row r="6" spans="2:2">
      <c r="B6" t="s">
        <v>150</v>
      </c>
    </row>
    <row r="7" spans="2:13">
      <c r="B7" s="186" t="str">
        <f>"Historical Financial Statements - "&amp;'Data Sheet'!B1</f>
        <v>Historical Financial Statements - TATA MOTORS LTD</v>
      </c>
      <c r="C7" s="186"/>
      <c r="D7" s="186"/>
      <c r="E7" s="186"/>
      <c r="F7" s="186"/>
      <c r="G7" s="186"/>
      <c r="H7" s="186"/>
      <c r="I7" s="186"/>
      <c r="J7" s="186"/>
      <c r="K7" s="186"/>
      <c r="L7" s="186"/>
      <c r="M7" s="186"/>
    </row>
    <row r="8" spans="2:13">
      <c r="B8" s="187" t="s">
        <v>151</v>
      </c>
      <c r="C8" s="188">
        <f>IFERROR('Data Sheet'!B16,0)</f>
        <v>42094</v>
      </c>
      <c r="D8" s="188">
        <f>IFERROR('Data Sheet'!C16,0)</f>
        <v>42460</v>
      </c>
      <c r="E8" s="188">
        <f>IFERROR('Data Sheet'!D16,0)</f>
        <v>42825</v>
      </c>
      <c r="F8" s="188">
        <f>IFERROR('Data Sheet'!E16,0)</f>
        <v>43190</v>
      </c>
      <c r="G8" s="188">
        <f>IFERROR('Data Sheet'!F16,0)</f>
        <v>43555</v>
      </c>
      <c r="H8" s="188">
        <f>IFERROR('Data Sheet'!G16,0)</f>
        <v>43921</v>
      </c>
      <c r="I8" s="188">
        <f>IFERROR('Data Sheet'!H16,0)</f>
        <v>44286</v>
      </c>
      <c r="J8" s="188">
        <f>IFERROR('Data Sheet'!I16,0)</f>
        <v>44651</v>
      </c>
      <c r="K8" s="188">
        <f>IFERROR('Data Sheet'!J16,0)</f>
        <v>45016</v>
      </c>
      <c r="L8" s="188">
        <f>IFERROR('Data Sheet'!K16,0)</f>
        <v>45382</v>
      </c>
      <c r="M8" s="205" t="s">
        <v>152</v>
      </c>
    </row>
    <row r="10" ht="15.75" customHeight="1" spans="1:13">
      <c r="A10" t="s">
        <v>153</v>
      </c>
      <c r="B10" s="206" t="s">
        <v>154</v>
      </c>
      <c r="C10" s="207"/>
      <c r="D10" s="207"/>
      <c r="E10" s="207"/>
      <c r="F10" s="207"/>
      <c r="G10" s="207"/>
      <c r="H10" s="207"/>
      <c r="I10" s="207"/>
      <c r="J10" s="207"/>
      <c r="K10" s="207"/>
      <c r="L10" s="207"/>
      <c r="M10" s="207"/>
    </row>
    <row r="12" spans="2:13">
      <c r="B12" t="s">
        <v>83</v>
      </c>
      <c r="C12" s="208">
        <f>IFERROR('Data Sheet'!B17,0)</f>
        <v>263158.98</v>
      </c>
      <c r="D12" s="208">
        <f>IFERROR('Data Sheet'!C17,0)</f>
        <v>273045.6</v>
      </c>
      <c r="E12" s="208">
        <f>IFERROR('Data Sheet'!D17,0)</f>
        <v>269692.51</v>
      </c>
      <c r="F12" s="208">
        <f>IFERROR('Data Sheet'!E17,0)</f>
        <v>291550.48</v>
      </c>
      <c r="G12" s="208">
        <f>IFERROR('Data Sheet'!F17,0)</f>
        <v>301938.4</v>
      </c>
      <c r="H12" s="208">
        <f>IFERROR('Data Sheet'!G17,0)</f>
        <v>261067.97</v>
      </c>
      <c r="I12" s="208">
        <f>IFERROR('Data Sheet'!H17,0)</f>
        <v>249794.75</v>
      </c>
      <c r="J12" s="208">
        <f>IFERROR('Data Sheet'!I17,0)</f>
        <v>278453.62</v>
      </c>
      <c r="K12" s="208">
        <f>IFERROR('Data Sheet'!J17,0)</f>
        <v>345966.97</v>
      </c>
      <c r="L12" s="208">
        <f>IFERROR('Data Sheet'!K17,0)</f>
        <v>437927.77</v>
      </c>
      <c r="M12" s="208">
        <f>IFERROR(SUM('Data Sheet'!H42:K42),0)</f>
        <v>437927.77</v>
      </c>
    </row>
    <row r="13" spans="2:13">
      <c r="B13" s="209" t="s">
        <v>155</v>
      </c>
      <c r="C13" s="209"/>
      <c r="D13" s="210">
        <f>D12/C12-1</f>
        <v>0.0375690010654397</v>
      </c>
      <c r="E13" s="210">
        <f t="shared" ref="E13:M13" si="0">E12/D12-1</f>
        <v>-0.0122803297324695</v>
      </c>
      <c r="F13" s="210">
        <f t="shared" si="0"/>
        <v>0.0810477458198597</v>
      </c>
      <c r="G13" s="210">
        <f t="shared" si="0"/>
        <v>0.0356299190452372</v>
      </c>
      <c r="H13" s="210">
        <f t="shared" si="0"/>
        <v>-0.135360159555724</v>
      </c>
      <c r="I13" s="210">
        <f t="shared" si="0"/>
        <v>-0.043181168490336</v>
      </c>
      <c r="J13" s="210">
        <f t="shared" si="0"/>
        <v>0.114729673061583</v>
      </c>
      <c r="K13" s="210">
        <f t="shared" si="0"/>
        <v>0.242458151558597</v>
      </c>
      <c r="L13" s="210">
        <f t="shared" si="0"/>
        <v>0.265808033639743</v>
      </c>
      <c r="M13" s="210">
        <f t="shared" si="0"/>
        <v>0</v>
      </c>
    </row>
    <row r="15" spans="2:13">
      <c r="B15" t="s">
        <v>156</v>
      </c>
      <c r="C15" s="208">
        <f>IFERROR(SUM('Data Sheet'!B18,'Data Sheet'!B21:B23)-1*'Data Sheet'!B19,0)</f>
        <v>225338.14</v>
      </c>
      <c r="D15" s="208">
        <f>IFERROR(SUM('Data Sheet'!C18,'Data Sheet'!C21:C23)-1*'Data Sheet'!C19,0)</f>
        <v>226357.34</v>
      </c>
      <c r="E15" s="208">
        <f>IFERROR(SUM('Data Sheet'!D18,'Data Sheet'!D21:D23)-1*'Data Sheet'!D19,0)</f>
        <v>234333.8</v>
      </c>
      <c r="F15" s="208">
        <f>IFERROR(SUM('Data Sheet'!E18,'Data Sheet'!E21:E23)-1*'Data Sheet'!E19,0)</f>
        <v>258126.33</v>
      </c>
      <c r="G15" s="208">
        <f>IFERROR(SUM('Data Sheet'!F18,'Data Sheet'!F21:F23)-1*'Data Sheet'!F19,0)</f>
        <v>273979.4</v>
      </c>
      <c r="H15" s="208">
        <f>IFERROR(SUM('Data Sheet'!G18,'Data Sheet'!G21:G23)-1*'Data Sheet'!G19,0)</f>
        <v>238359.44</v>
      </c>
      <c r="I15" s="208">
        <f>IFERROR(SUM('Data Sheet'!H18,'Data Sheet'!H21:H23)-1*'Data Sheet'!H19,0)</f>
        <v>217228.96</v>
      </c>
      <c r="J15" s="208">
        <f>IFERROR(SUM('Data Sheet'!I18,'Data Sheet'!I21:I23)-1*'Data Sheet'!I19,0)</f>
        <v>250327.12</v>
      </c>
      <c r="K15" s="208">
        <f>IFERROR(SUM('Data Sheet'!J18,'Data Sheet'!J21:J23)-1*'Data Sheet'!J19,0)</f>
        <v>306729.5</v>
      </c>
      <c r="L15" s="208">
        <f>IFERROR(SUM('Data Sheet'!K18,'Data Sheet'!K21:K23)-1*'Data Sheet'!K19,0)</f>
        <v>375122</v>
      </c>
      <c r="M15" s="208">
        <f>IFERROR(SUM('Data Sheet'!H43:K43),0)</f>
        <v>378389.43</v>
      </c>
    </row>
    <row r="16" spans="2:13">
      <c r="B16" s="209" t="s">
        <v>157</v>
      </c>
      <c r="C16" s="210">
        <f>C15/C12</f>
        <v>0.856281400695504</v>
      </c>
      <c r="D16" s="210">
        <f t="shared" ref="D16:M16" si="1">D15/D12</f>
        <v>0.829009293685743</v>
      </c>
      <c r="E16" s="210">
        <f t="shared" si="1"/>
        <v>0.868892502798835</v>
      </c>
      <c r="F16" s="210">
        <f t="shared" si="1"/>
        <v>0.885357245853274</v>
      </c>
      <c r="G16" s="210">
        <f t="shared" si="1"/>
        <v>0.907401642189268</v>
      </c>
      <c r="H16" s="210">
        <f t="shared" si="1"/>
        <v>0.913016790225166</v>
      </c>
      <c r="I16" s="210">
        <f t="shared" si="1"/>
        <v>0.869629806070784</v>
      </c>
      <c r="J16" s="210">
        <f t="shared" si="1"/>
        <v>0.898990359687189</v>
      </c>
      <c r="K16" s="210">
        <f t="shared" si="1"/>
        <v>0.886586080746379</v>
      </c>
      <c r="L16" s="210">
        <f t="shared" si="1"/>
        <v>0.856584180537352</v>
      </c>
      <c r="M16" s="210">
        <f t="shared" si="1"/>
        <v>0.864045296784901</v>
      </c>
    </row>
    <row r="18" spans="2:13">
      <c r="B18" s="211" t="s">
        <v>158</v>
      </c>
      <c r="C18" s="211">
        <f>C12-C15</f>
        <v>37820.84</v>
      </c>
      <c r="D18" s="211">
        <f t="shared" ref="D18:M18" si="2">D12-D15</f>
        <v>46688.26</v>
      </c>
      <c r="E18" s="211">
        <f t="shared" si="2"/>
        <v>35358.7100000001</v>
      </c>
      <c r="F18" s="211">
        <f t="shared" si="2"/>
        <v>33424.15</v>
      </c>
      <c r="G18" s="211">
        <f t="shared" si="2"/>
        <v>27959</v>
      </c>
      <c r="H18" s="211">
        <f t="shared" si="2"/>
        <v>22708.53</v>
      </c>
      <c r="I18" s="211">
        <f t="shared" si="2"/>
        <v>32565.79</v>
      </c>
      <c r="J18" s="211">
        <f t="shared" si="2"/>
        <v>28126.5</v>
      </c>
      <c r="K18" s="211">
        <f t="shared" si="2"/>
        <v>39237.47</v>
      </c>
      <c r="L18" s="211">
        <f t="shared" si="2"/>
        <v>62805.77</v>
      </c>
      <c r="M18" s="211">
        <f t="shared" si="2"/>
        <v>59538.34</v>
      </c>
    </row>
    <row r="19" spans="2:13">
      <c r="B19" s="212" t="s">
        <v>159</v>
      </c>
      <c r="C19" s="210">
        <f>C18/C12</f>
        <v>0.143718599304496</v>
      </c>
      <c r="D19" s="210">
        <f t="shared" ref="D19:M19" si="3">D18/D12</f>
        <v>0.170990706314257</v>
      </c>
      <c r="E19" s="210">
        <f t="shared" si="3"/>
        <v>0.131107497201165</v>
      </c>
      <c r="F19" s="210">
        <f t="shared" si="3"/>
        <v>0.114642754146726</v>
      </c>
      <c r="G19" s="210">
        <f t="shared" si="3"/>
        <v>0.0925983578107323</v>
      </c>
      <c r="H19" s="210">
        <f t="shared" si="3"/>
        <v>0.0869832097748336</v>
      </c>
      <c r="I19" s="210">
        <f t="shared" si="3"/>
        <v>0.130370193929216</v>
      </c>
      <c r="J19" s="210">
        <f t="shared" si="3"/>
        <v>0.101009640312811</v>
      </c>
      <c r="K19" s="210">
        <f t="shared" si="3"/>
        <v>0.113413919253621</v>
      </c>
      <c r="L19" s="210">
        <f t="shared" si="3"/>
        <v>0.143415819462648</v>
      </c>
      <c r="M19" s="210">
        <f t="shared" si="3"/>
        <v>0.135954703215099</v>
      </c>
    </row>
    <row r="21" spans="2:13">
      <c r="B21" t="s">
        <v>160</v>
      </c>
      <c r="C21" s="213">
        <f>IFERROR(SUM('Data Sheet'!B23:B24),0)</f>
        <v>21063.45</v>
      </c>
      <c r="D21" s="213">
        <f>IFERROR(SUM('Data Sheet'!C23:C24),0)</f>
        <v>29141.28</v>
      </c>
      <c r="E21" s="213">
        <f>IFERROR(SUM('Data Sheet'!D23:D24),0)</f>
        <v>34649.58</v>
      </c>
      <c r="F21" s="213">
        <f>IFERROR(SUM('Data Sheet'!E23:E24),0)</f>
        <v>31662.97</v>
      </c>
      <c r="G21" s="213">
        <f>IFERROR(SUM('Data Sheet'!F23:F24),0)</f>
        <v>34428.54</v>
      </c>
      <c r="H21" s="213">
        <f>IFERROR(SUM('Data Sheet'!G23:G24),0)</f>
        <v>32704.83</v>
      </c>
      <c r="I21" s="213">
        <f>IFERROR(SUM('Data Sheet'!H23:H24),0)</f>
        <v>22181.28</v>
      </c>
      <c r="J21" s="213">
        <f>IFERROR(SUM('Data Sheet'!I23:I24),0)</f>
        <v>30433.52</v>
      </c>
      <c r="K21" s="213">
        <f>IFERROR(SUM('Data Sheet'!J23:J24),0)</f>
        <v>39747.53</v>
      </c>
      <c r="L21" s="213">
        <f>IFERROR(SUM('Data Sheet'!K23:K24),0)</f>
        <v>43837.64</v>
      </c>
      <c r="M21" s="213"/>
    </row>
    <row r="22" spans="2:13">
      <c r="B22" s="212" t="s">
        <v>161</v>
      </c>
      <c r="C22" s="214">
        <f t="shared" ref="C22:L22" si="4">C21/C12</f>
        <v>0.0800407799118236</v>
      </c>
      <c r="D22" s="214">
        <f t="shared" si="4"/>
        <v>0.106726788492472</v>
      </c>
      <c r="E22" s="214">
        <f t="shared" si="4"/>
        <v>0.128478095294526</v>
      </c>
      <c r="F22" s="214">
        <f t="shared" si="4"/>
        <v>0.10860201636437</v>
      </c>
      <c r="G22" s="214">
        <f t="shared" si="4"/>
        <v>0.114025046168358</v>
      </c>
      <c r="H22" s="214">
        <f t="shared" si="4"/>
        <v>0.125273238229876</v>
      </c>
      <c r="I22" s="214">
        <f t="shared" si="4"/>
        <v>0.0887980231770284</v>
      </c>
      <c r="J22" s="214">
        <f t="shared" si="4"/>
        <v>0.109294754365197</v>
      </c>
      <c r="K22" s="214">
        <f t="shared" si="4"/>
        <v>0.114888221843837</v>
      </c>
      <c r="L22" s="214">
        <f t="shared" si="4"/>
        <v>0.100102443834516</v>
      </c>
      <c r="M22" s="212"/>
    </row>
    <row r="24" spans="2:13">
      <c r="B24" s="211" t="s">
        <v>162</v>
      </c>
      <c r="C24" s="211">
        <f t="shared" ref="C24:M24" si="5">C12-C15</f>
        <v>37820.84</v>
      </c>
      <c r="D24" s="211">
        <f t="shared" si="5"/>
        <v>46688.26</v>
      </c>
      <c r="E24" s="211">
        <f t="shared" si="5"/>
        <v>35358.7100000001</v>
      </c>
      <c r="F24" s="211">
        <f t="shared" si="5"/>
        <v>33424.15</v>
      </c>
      <c r="G24" s="211">
        <f t="shared" si="5"/>
        <v>27959</v>
      </c>
      <c r="H24" s="211">
        <f t="shared" si="5"/>
        <v>22708.53</v>
      </c>
      <c r="I24" s="211">
        <f t="shared" si="5"/>
        <v>32565.79</v>
      </c>
      <c r="J24" s="211">
        <f t="shared" si="5"/>
        <v>28126.5</v>
      </c>
      <c r="K24" s="211">
        <f t="shared" si="5"/>
        <v>39237.47</v>
      </c>
      <c r="L24" s="211">
        <f t="shared" si="5"/>
        <v>62805.77</v>
      </c>
      <c r="M24" s="211">
        <f t="shared" si="5"/>
        <v>59538.34</v>
      </c>
    </row>
    <row r="25" spans="2:13">
      <c r="B25" s="212" t="s">
        <v>163</v>
      </c>
      <c r="C25" s="214">
        <f t="shared" ref="C25:M25" si="6">C24/C12</f>
        <v>0.143718599304496</v>
      </c>
      <c r="D25" s="214">
        <f t="shared" si="6"/>
        <v>0.170990706314257</v>
      </c>
      <c r="E25" s="214">
        <f t="shared" si="6"/>
        <v>0.131107497201165</v>
      </c>
      <c r="F25" s="214">
        <f t="shared" si="6"/>
        <v>0.114642754146726</v>
      </c>
      <c r="G25" s="214">
        <f t="shared" si="6"/>
        <v>0.0925983578107323</v>
      </c>
      <c r="H25" s="214">
        <f t="shared" si="6"/>
        <v>0.0869832097748336</v>
      </c>
      <c r="I25" s="214">
        <f t="shared" si="6"/>
        <v>0.130370193929216</v>
      </c>
      <c r="J25" s="214">
        <f t="shared" si="6"/>
        <v>0.101009640312811</v>
      </c>
      <c r="K25" s="214">
        <f t="shared" si="6"/>
        <v>0.113413919253621</v>
      </c>
      <c r="L25" s="214">
        <f t="shared" si="6"/>
        <v>0.143415819462648</v>
      </c>
      <c r="M25" s="214">
        <f t="shared" si="6"/>
        <v>0.135954703215099</v>
      </c>
    </row>
    <row r="27" spans="2:13">
      <c r="B27" t="s">
        <v>88</v>
      </c>
      <c r="C27" s="213">
        <f>IFERROR('Data Sheet'!B27,0)</f>
        <v>4861.49</v>
      </c>
      <c r="D27" s="213">
        <f>IFERROR('Data Sheet'!C27,0)</f>
        <v>4889.08</v>
      </c>
      <c r="E27" s="213">
        <f>IFERROR('Data Sheet'!D27,0)</f>
        <v>4238.01</v>
      </c>
      <c r="F27" s="213">
        <f>IFERROR('Data Sheet'!E27,0)</f>
        <v>4681.79</v>
      </c>
      <c r="G27" s="213">
        <f>IFERROR('Data Sheet'!F27,0)</f>
        <v>5758.6</v>
      </c>
      <c r="H27" s="213">
        <f>IFERROR('Data Sheet'!G27,0)</f>
        <v>7243.33</v>
      </c>
      <c r="I27" s="213">
        <f>IFERROR('Data Sheet'!H27,0)</f>
        <v>8097.17</v>
      </c>
      <c r="J27" s="213">
        <f>IFERROR('Data Sheet'!I27,0)</f>
        <v>9311.86</v>
      </c>
      <c r="K27" s="213">
        <f>IFERROR('Data Sheet'!J27,0)</f>
        <v>10225.48</v>
      </c>
      <c r="L27" s="213">
        <f>IFERROR('Data Sheet'!K27,0)</f>
        <v>9985.76</v>
      </c>
      <c r="M27" s="213">
        <f>IFERROR(SUM('Data Sheet'!H46:K46),0)</f>
        <v>9985.76</v>
      </c>
    </row>
    <row r="28" spans="2:13">
      <c r="B28" s="212" t="s">
        <v>164</v>
      </c>
      <c r="C28" s="214">
        <f t="shared" ref="C28:M28" si="7">C27/C12</f>
        <v>0.0184735858149321</v>
      </c>
      <c r="D28" s="214">
        <f t="shared" si="7"/>
        <v>0.0179057271019932</v>
      </c>
      <c r="E28" s="214">
        <f t="shared" si="7"/>
        <v>0.0157142295127143</v>
      </c>
      <c r="F28" s="214">
        <f t="shared" si="7"/>
        <v>0.016058248300603</v>
      </c>
      <c r="G28" s="214">
        <f t="shared" si="7"/>
        <v>0.0190721021241419</v>
      </c>
      <c r="H28" s="214">
        <f t="shared" si="7"/>
        <v>0.0277449968297528</v>
      </c>
      <c r="I28" s="214">
        <f t="shared" si="7"/>
        <v>0.0324152929555165</v>
      </c>
      <c r="J28" s="214">
        <f t="shared" si="7"/>
        <v>0.0334413321687109</v>
      </c>
      <c r="K28" s="214">
        <f t="shared" si="7"/>
        <v>0.0295562319142778</v>
      </c>
      <c r="L28" s="214">
        <f t="shared" si="7"/>
        <v>0.0228022991097367</v>
      </c>
      <c r="M28" s="214">
        <f t="shared" si="7"/>
        <v>0.0228022991097367</v>
      </c>
    </row>
    <row r="30" spans="2:13">
      <c r="B30" t="s">
        <v>87</v>
      </c>
      <c r="C30" s="213">
        <f>IFERROR('Data Sheet'!B26,0)</f>
        <v>13388.63</v>
      </c>
      <c r="D30" s="213">
        <f>IFERROR('Data Sheet'!C26,0)</f>
        <v>16710.78</v>
      </c>
      <c r="E30" s="213">
        <f>IFERROR('Data Sheet'!D26,0)</f>
        <v>17904.99</v>
      </c>
      <c r="F30" s="213">
        <f>IFERROR('Data Sheet'!E26,0)</f>
        <v>21553.59</v>
      </c>
      <c r="G30" s="213">
        <f>IFERROR('Data Sheet'!F26,0)</f>
        <v>23590.63</v>
      </c>
      <c r="H30" s="213">
        <f>IFERROR('Data Sheet'!G26,0)</f>
        <v>21425.43</v>
      </c>
      <c r="I30" s="213">
        <f>IFERROR('Data Sheet'!H26,0)</f>
        <v>23546.71</v>
      </c>
      <c r="J30" s="213">
        <f>IFERROR('Data Sheet'!I26,0)</f>
        <v>24835.69</v>
      </c>
      <c r="K30" s="213">
        <f>IFERROR('Data Sheet'!J26,0)</f>
        <v>24860.36</v>
      </c>
      <c r="L30" s="213">
        <f>IFERROR('Data Sheet'!K26,0)</f>
        <v>27270.13</v>
      </c>
      <c r="M30" s="213">
        <f>IFERROR(SUM('Data Sheet'!H45:K45),0)</f>
        <v>27270.13</v>
      </c>
    </row>
    <row r="31" spans="2:13">
      <c r="B31" s="212" t="s">
        <v>165</v>
      </c>
      <c r="C31" s="214">
        <f t="shared" ref="C31:M31" si="8">C30/C12</f>
        <v>0.0508765841849668</v>
      </c>
      <c r="D31" s="214">
        <f t="shared" si="8"/>
        <v>0.0612014256959277</v>
      </c>
      <c r="E31" s="214">
        <f t="shared" si="8"/>
        <v>0.0663903865924938</v>
      </c>
      <c r="F31" s="214">
        <f t="shared" si="8"/>
        <v>0.0739274721825188</v>
      </c>
      <c r="G31" s="214">
        <f t="shared" si="8"/>
        <v>0.0781306054479987</v>
      </c>
      <c r="H31" s="214">
        <f t="shared" si="8"/>
        <v>0.0820683977433157</v>
      </c>
      <c r="I31" s="214">
        <f t="shared" si="8"/>
        <v>0.0942642309335965</v>
      </c>
      <c r="J31" s="214">
        <f t="shared" si="8"/>
        <v>0.0891914782792193</v>
      </c>
      <c r="K31" s="214">
        <f t="shared" si="8"/>
        <v>0.0718576111470988</v>
      </c>
      <c r="L31" s="214">
        <f t="shared" si="8"/>
        <v>0.0622708397779844</v>
      </c>
      <c r="M31" s="214">
        <f t="shared" si="8"/>
        <v>0.0622708397779844</v>
      </c>
    </row>
    <row r="33" spans="2:13">
      <c r="B33" s="215" t="s">
        <v>166</v>
      </c>
      <c r="C33" s="216">
        <f>IFERROR(C24-SUM(C27,C30),0)</f>
        <v>19570.72</v>
      </c>
      <c r="D33" s="216">
        <f t="shared" ref="D33:M33" si="9">IFERROR(D24-SUM(D27,D30),0)</f>
        <v>25088.4</v>
      </c>
      <c r="E33" s="216">
        <f t="shared" si="9"/>
        <v>13215.7100000001</v>
      </c>
      <c r="F33" s="216">
        <f t="shared" si="9"/>
        <v>7188.76999999999</v>
      </c>
      <c r="G33" s="217">
        <f t="shared" si="9"/>
        <v>-1390.23</v>
      </c>
      <c r="H33" s="217">
        <f t="shared" si="9"/>
        <v>-5960.23000000003</v>
      </c>
      <c r="I33" s="217">
        <f t="shared" si="9"/>
        <v>921.909999999982</v>
      </c>
      <c r="J33" s="217">
        <f t="shared" si="9"/>
        <v>-6021.04999999997</v>
      </c>
      <c r="K33" s="217">
        <f t="shared" si="9"/>
        <v>4151.62999999998</v>
      </c>
      <c r="L33" s="217">
        <f t="shared" si="9"/>
        <v>25549.88</v>
      </c>
      <c r="M33" s="217">
        <f t="shared" si="9"/>
        <v>22282.45</v>
      </c>
    </row>
    <row r="34" spans="2:14">
      <c r="B34" s="212" t="s">
        <v>167</v>
      </c>
      <c r="C34" s="214">
        <f>C33/C12</f>
        <v>0.0743684293045974</v>
      </c>
      <c r="D34" s="214">
        <f t="shared" ref="D34:M34" si="10">D33/D12</f>
        <v>0.0918835535163357</v>
      </c>
      <c r="E34" s="214">
        <f t="shared" si="10"/>
        <v>0.0490028810959565</v>
      </c>
      <c r="F34" s="214">
        <f t="shared" si="10"/>
        <v>0.0246570336636043</v>
      </c>
      <c r="G34" s="214">
        <f t="shared" si="10"/>
        <v>-0.0046043497614083</v>
      </c>
      <c r="H34" s="214">
        <f t="shared" si="10"/>
        <v>-0.0228301847982349</v>
      </c>
      <c r="I34" s="214">
        <f t="shared" si="10"/>
        <v>0.00369067004010285</v>
      </c>
      <c r="J34" s="214">
        <f t="shared" si="10"/>
        <v>-0.0216231701351197</v>
      </c>
      <c r="K34" s="214">
        <f t="shared" si="10"/>
        <v>0.0120000761922445</v>
      </c>
      <c r="L34" s="214">
        <f t="shared" si="10"/>
        <v>0.0583426805749268</v>
      </c>
      <c r="M34" s="214">
        <f t="shared" si="10"/>
        <v>0.0508815643273776</v>
      </c>
      <c r="N34" s="214"/>
    </row>
    <row r="36" spans="2:14">
      <c r="B36" t="s">
        <v>90</v>
      </c>
      <c r="C36" s="213">
        <f>IFERROR('Data Sheet'!B29,0)</f>
        <v>7642.91</v>
      </c>
      <c r="D36" s="213">
        <f>IFERROR('Data Sheet'!C29,0)</f>
        <v>3025.05</v>
      </c>
      <c r="E36" s="213">
        <f>IFERROR('Data Sheet'!D29,0)</f>
        <v>3251.23</v>
      </c>
      <c r="F36" s="213">
        <f>IFERROR('Data Sheet'!E29,0)</f>
        <v>4341.93</v>
      </c>
      <c r="G36" s="208">
        <f>IFERROR('Data Sheet'!F29,0)</f>
        <v>-2437.45</v>
      </c>
      <c r="H36" s="208">
        <f>IFERROR('Data Sheet'!G29,0)</f>
        <v>395.25</v>
      </c>
      <c r="I36" s="208">
        <f>IFERROR('Data Sheet'!H29,0)</f>
        <v>2541.86</v>
      </c>
      <c r="J36" s="208">
        <f>IFERROR('Data Sheet'!I29,0)</f>
        <v>4231.29</v>
      </c>
      <c r="K36" s="208">
        <f>IFERROR('Data Sheet'!J29,0)</f>
        <v>704.06</v>
      </c>
      <c r="L36" s="208">
        <f>IFERROR('Data Sheet'!K29,0)</f>
        <v>-3851.64</v>
      </c>
      <c r="M36" s="208">
        <f>IFERROR(SUM('Data Sheet'!H48:K48),0)</f>
        <v>-3851.64</v>
      </c>
      <c r="N36" s="213"/>
    </row>
    <row r="37" spans="2:13">
      <c r="B37" s="212" t="s">
        <v>168</v>
      </c>
      <c r="C37" s="214">
        <f>C36/C33</f>
        <v>0.39052778845132</v>
      </c>
      <c r="D37" s="214">
        <f t="shared" ref="D37:M37" si="11">D36/D33</f>
        <v>0.120575644520974</v>
      </c>
      <c r="E37" s="214">
        <f t="shared" si="11"/>
        <v>0.246012510867747</v>
      </c>
      <c r="F37" s="214">
        <f t="shared" si="11"/>
        <v>0.603987886662114</v>
      </c>
      <c r="G37" s="214">
        <f t="shared" si="11"/>
        <v>1.75327104148234</v>
      </c>
      <c r="H37" s="214">
        <f t="shared" si="11"/>
        <v>-0.0663145549752271</v>
      </c>
      <c r="I37" s="214">
        <f t="shared" si="11"/>
        <v>2.75716718551708</v>
      </c>
      <c r="J37" s="214">
        <f t="shared" si="11"/>
        <v>-0.702749520432486</v>
      </c>
      <c r="K37" s="214">
        <f t="shared" si="11"/>
        <v>0.169586403412637</v>
      </c>
      <c r="L37" s="214">
        <f t="shared" si="11"/>
        <v>-0.150749827396449</v>
      </c>
      <c r="M37" s="214">
        <f t="shared" si="11"/>
        <v>-0.172855318872027</v>
      </c>
    </row>
    <row r="39" spans="2:13">
      <c r="B39" s="215" t="s">
        <v>169</v>
      </c>
      <c r="C39" s="216">
        <f>C33-C36</f>
        <v>11927.81</v>
      </c>
      <c r="D39" s="216">
        <f t="shared" ref="D39:M39" si="12">D33-D36</f>
        <v>22063.35</v>
      </c>
      <c r="E39" s="216">
        <f t="shared" si="12"/>
        <v>9964.48000000005</v>
      </c>
      <c r="F39" s="216">
        <f t="shared" si="12"/>
        <v>2846.83999999999</v>
      </c>
      <c r="G39" s="216">
        <f t="shared" si="12"/>
        <v>1047.22</v>
      </c>
      <c r="H39" s="217">
        <f t="shared" si="12"/>
        <v>-6355.48000000003</v>
      </c>
      <c r="I39" s="217">
        <f t="shared" si="12"/>
        <v>-1619.95000000002</v>
      </c>
      <c r="J39" s="217">
        <f t="shared" si="12"/>
        <v>-10252.34</v>
      </c>
      <c r="K39" s="217">
        <f t="shared" si="12"/>
        <v>3447.56999999998</v>
      </c>
      <c r="L39" s="217">
        <f t="shared" si="12"/>
        <v>29401.52</v>
      </c>
      <c r="M39" s="217">
        <f t="shared" si="12"/>
        <v>26134.09</v>
      </c>
    </row>
    <row r="40" spans="2:13">
      <c r="B40" s="212" t="s">
        <v>170</v>
      </c>
      <c r="C40" s="214">
        <f>C39/C12</f>
        <v>0.0453254910776747</v>
      </c>
      <c r="D40" s="214">
        <f t="shared" ref="D40:M40" si="13">D39/D12</f>
        <v>0.0808046348302261</v>
      </c>
      <c r="E40" s="214">
        <f t="shared" si="13"/>
        <v>0.0369475592777866</v>
      </c>
      <c r="F40" s="214">
        <f t="shared" si="13"/>
        <v>0.00976448400976734</v>
      </c>
      <c r="G40" s="214">
        <f t="shared" si="13"/>
        <v>0.00346832334012499</v>
      </c>
      <c r="H40" s="214">
        <f t="shared" si="13"/>
        <v>-0.024344158343132</v>
      </c>
      <c r="I40" s="214">
        <f t="shared" si="13"/>
        <v>-0.00648512428703973</v>
      </c>
      <c r="J40" s="214">
        <f t="shared" si="13"/>
        <v>-0.0368188425778051</v>
      </c>
      <c r="K40" s="214">
        <f t="shared" si="13"/>
        <v>0.00996502643012417</v>
      </c>
      <c r="L40" s="214">
        <f t="shared" si="13"/>
        <v>0.0671378296014432</v>
      </c>
      <c r="M40" s="214">
        <f t="shared" si="13"/>
        <v>0.059676713353894</v>
      </c>
    </row>
    <row r="42" spans="2:13">
      <c r="B42" t="s">
        <v>171</v>
      </c>
      <c r="C42" s="213">
        <f>IFERROR('Data Sheet'!B93,0)</f>
        <v>288.74</v>
      </c>
      <c r="D42" s="208">
        <f>IFERROR('Data Sheet'!C93,0)</f>
        <v>288.72</v>
      </c>
      <c r="E42" s="208">
        <f>IFERROR('Data Sheet'!D93,0)</f>
        <v>288.73</v>
      </c>
      <c r="F42" s="208">
        <f>IFERROR('Data Sheet'!E93,0)</f>
        <v>288.73</v>
      </c>
      <c r="G42" s="208">
        <f>IFERROR('Data Sheet'!F93,0)</f>
        <v>288.73</v>
      </c>
      <c r="H42" s="208">
        <f>IFERROR('Data Sheet'!G93,0)</f>
        <v>308.9</v>
      </c>
      <c r="I42" s="208">
        <f>IFERROR('Data Sheet'!H93,0)</f>
        <v>332.03</v>
      </c>
      <c r="J42" s="208">
        <f>IFERROR('Data Sheet'!I93,0)</f>
        <v>332.07</v>
      </c>
      <c r="K42" s="208">
        <f>IFERROR('Data Sheet'!J93,0)</f>
        <v>332.13</v>
      </c>
      <c r="L42" s="208">
        <f>IFERROR('Data Sheet'!K93,0)</f>
        <v>332.37</v>
      </c>
      <c r="M42" s="208">
        <f>L42</f>
        <v>332.37</v>
      </c>
    </row>
    <row r="43" spans="3:12">
      <c r="C43" s="213"/>
      <c r="D43" s="208"/>
      <c r="E43" s="208"/>
      <c r="F43" s="208"/>
      <c r="G43" s="208"/>
      <c r="H43" s="208"/>
      <c r="I43" s="208"/>
      <c r="J43" s="208"/>
      <c r="K43" s="208"/>
      <c r="L43" s="208"/>
    </row>
    <row r="44" spans="2:13">
      <c r="B44" t="s">
        <v>172</v>
      </c>
      <c r="C44" s="213">
        <f>IFERROR(C39/C42,0)</f>
        <v>41.3098635450577</v>
      </c>
      <c r="D44" s="208">
        <f t="shared" ref="D44:M44" si="14">IFERROR(D39/D42,0)</f>
        <v>76.4178096425602</v>
      </c>
      <c r="E44" s="208">
        <f t="shared" si="14"/>
        <v>34.5114120458562</v>
      </c>
      <c r="F44" s="208">
        <f t="shared" si="14"/>
        <v>9.85986908184114</v>
      </c>
      <c r="G44" s="208">
        <f t="shared" si="14"/>
        <v>3.62698715062514</v>
      </c>
      <c r="H44" s="208">
        <f t="shared" si="14"/>
        <v>-20.574554872127</v>
      </c>
      <c r="I44" s="208">
        <f t="shared" si="14"/>
        <v>-4.87892660301786</v>
      </c>
      <c r="J44" s="208">
        <f t="shared" si="14"/>
        <v>-30.8740325834914</v>
      </c>
      <c r="K44" s="208">
        <f t="shared" si="14"/>
        <v>10.3801824586757</v>
      </c>
      <c r="L44" s="208">
        <f t="shared" si="14"/>
        <v>88.4602100069201</v>
      </c>
      <c r="M44" s="208">
        <f t="shared" si="14"/>
        <v>78.6295092818246</v>
      </c>
    </row>
    <row r="45" spans="2:13">
      <c r="B45" s="212" t="s">
        <v>173</v>
      </c>
      <c r="C45" s="214"/>
      <c r="D45" s="214">
        <f>IFERROR(D44/C44-1,0)</f>
        <v>0.849868362775135</v>
      </c>
      <c r="E45" s="214">
        <f t="shared" ref="E45:L45" si="15">IFERROR(E44/D44-1,0)</f>
        <v>-0.548385223192326</v>
      </c>
      <c r="F45" s="214">
        <f t="shared" si="15"/>
        <v>-0.714301197854782</v>
      </c>
      <c r="G45" s="214">
        <f t="shared" si="15"/>
        <v>-0.632146520352391</v>
      </c>
      <c r="H45" s="214">
        <f t="shared" si="15"/>
        <v>-6.67262965587866</v>
      </c>
      <c r="I45" s="214">
        <f t="shared" si="15"/>
        <v>-0.762865994752213</v>
      </c>
      <c r="J45" s="214">
        <f t="shared" si="15"/>
        <v>5.32803792629187</v>
      </c>
      <c r="K45" s="214">
        <f t="shared" si="15"/>
        <v>-1.33621077617914</v>
      </c>
      <c r="L45" s="214">
        <f t="shared" si="15"/>
        <v>7.52202842860292</v>
      </c>
      <c r="M45" s="214"/>
    </row>
    <row r="47" spans="2:13">
      <c r="B47" t="s">
        <v>174</v>
      </c>
      <c r="C47" s="218">
        <f>IFERROR('Data Sheet'!B31/'Historical Financial Statements'!C42,0)</f>
        <v>0</v>
      </c>
      <c r="D47" s="218">
        <f>IFERROR('Data Sheet'!C31/'Historical Financial Statements'!D42,0)</f>
        <v>0.235245220282627</v>
      </c>
      <c r="E47" s="218">
        <f>IFERROR('Data Sheet'!D31/'Historical Financial Statements'!E42,0)</f>
        <v>0</v>
      </c>
      <c r="F47" s="218">
        <f>IFERROR('Data Sheet'!E31/'Historical Financial Statements'!F42,0)</f>
        <v>0</v>
      </c>
      <c r="G47" s="218">
        <f>IFERROR('Data Sheet'!F31/'Historical Financial Statements'!G42,0)</f>
        <v>0</v>
      </c>
      <c r="H47" s="218">
        <f>IFERROR('Data Sheet'!G31/'Historical Financial Statements'!H42,0)</f>
        <v>0</v>
      </c>
      <c r="I47" s="218">
        <f>IFERROR('Data Sheet'!H31/'Historical Financial Statements'!I42,0)</f>
        <v>0</v>
      </c>
      <c r="J47" s="218">
        <f>IFERROR('Data Sheet'!I31/'Historical Financial Statements'!J42,0)</f>
        <v>0</v>
      </c>
      <c r="K47" s="218">
        <f>IFERROR('Data Sheet'!J31/'Historical Financial Statements'!K42,0)</f>
        <v>2.30638605365369</v>
      </c>
      <c r="L47" s="218">
        <f>IFERROR('Data Sheet'!K31/'Historical Financial Statements'!L42,0)</f>
        <v>14.0676053795469</v>
      </c>
      <c r="M47" s="218">
        <f>IFERROR('Data Sheet'!L31/'Historical Financial Statements'!M42,0)</f>
        <v>0</v>
      </c>
    </row>
    <row r="48" spans="2:13">
      <c r="B48" s="212" t="s">
        <v>175</v>
      </c>
      <c r="C48" s="214">
        <f>IFERROR(C47/C44,0)</f>
        <v>0</v>
      </c>
      <c r="D48" s="214">
        <f t="shared" ref="D48:M48" si="16">IFERROR(D47/D44,0)</f>
        <v>0.00307840831061466</v>
      </c>
      <c r="E48" s="214">
        <f t="shared" si="16"/>
        <v>0</v>
      </c>
      <c r="F48" s="214">
        <f t="shared" si="16"/>
        <v>0</v>
      </c>
      <c r="G48" s="214">
        <f t="shared" si="16"/>
        <v>0</v>
      </c>
      <c r="H48" s="214">
        <f t="shared" si="16"/>
        <v>0</v>
      </c>
      <c r="I48" s="214">
        <f t="shared" si="16"/>
        <v>0</v>
      </c>
      <c r="J48" s="214">
        <f t="shared" si="16"/>
        <v>0</v>
      </c>
      <c r="K48" s="214">
        <f t="shared" si="16"/>
        <v>0.222191282555541</v>
      </c>
      <c r="L48" s="214">
        <f t="shared" si="16"/>
        <v>0.159027492456172</v>
      </c>
      <c r="M48" s="214">
        <f t="shared" si="16"/>
        <v>0</v>
      </c>
    </row>
    <row r="50" spans="2:13">
      <c r="B50" t="s">
        <v>176</v>
      </c>
      <c r="C50" s="162">
        <f>IFERROR(IF(C44&gt;C47,1-C48,0),0)</f>
        <v>1</v>
      </c>
      <c r="D50" s="162">
        <f t="shared" ref="D50:M50" si="17">IFERROR(IF(D44&gt;D47,1-D48,0),0)</f>
        <v>0.996921591689385</v>
      </c>
      <c r="E50" s="162">
        <f t="shared" si="17"/>
        <v>1</v>
      </c>
      <c r="F50" s="162">
        <f t="shared" si="17"/>
        <v>1</v>
      </c>
      <c r="G50" s="162">
        <f t="shared" si="17"/>
        <v>1</v>
      </c>
      <c r="H50" s="162">
        <f t="shared" si="17"/>
        <v>0</v>
      </c>
      <c r="I50" s="162">
        <f t="shared" si="17"/>
        <v>0</v>
      </c>
      <c r="J50" s="162">
        <f t="shared" si="17"/>
        <v>0</v>
      </c>
      <c r="K50" s="162">
        <f t="shared" si="17"/>
        <v>0.777808717444459</v>
      </c>
      <c r="L50" s="162">
        <f t="shared" si="17"/>
        <v>0.840972507543828</v>
      </c>
      <c r="M50" s="162">
        <f t="shared" si="17"/>
        <v>1</v>
      </c>
    </row>
    <row r="52" spans="1:13">
      <c r="A52" t="s">
        <v>153</v>
      </c>
      <c r="B52" s="219" t="s">
        <v>177</v>
      </c>
      <c r="C52" s="220"/>
      <c r="D52" s="220"/>
      <c r="E52" s="220"/>
      <c r="F52" s="220"/>
      <c r="G52" s="220"/>
      <c r="H52" s="220"/>
      <c r="I52" s="220"/>
      <c r="J52" s="220"/>
      <c r="K52" s="220"/>
      <c r="L52" s="220"/>
      <c r="M52" s="220"/>
    </row>
    <row r="53" spans="2:12">
      <c r="B53" s="139" t="s">
        <v>117</v>
      </c>
      <c r="C53" s="208">
        <f>IFERROR('Data Sheet'!B57,0)</f>
        <v>643.78</v>
      </c>
      <c r="D53" s="208">
        <f>IFERROR('Data Sheet'!C57,0)</f>
        <v>679.18</v>
      </c>
      <c r="E53" s="208">
        <f>IFERROR('Data Sheet'!D57,0)</f>
        <v>679.22</v>
      </c>
      <c r="F53" s="208">
        <f>IFERROR('Data Sheet'!E57,0)</f>
        <v>679.22</v>
      </c>
      <c r="G53" s="208">
        <f>IFERROR('Data Sheet'!F57,0)</f>
        <v>679.22</v>
      </c>
      <c r="H53" s="208">
        <f>IFERROR('Data Sheet'!G57,0)</f>
        <v>719.54</v>
      </c>
      <c r="I53" s="208">
        <f>IFERROR('Data Sheet'!H57,0)</f>
        <v>765.81</v>
      </c>
      <c r="J53" s="208">
        <f>IFERROR('Data Sheet'!I57,0)</f>
        <v>765.88</v>
      </c>
      <c r="K53" s="208">
        <f>IFERROR('Data Sheet'!J57,0)</f>
        <v>766.02</v>
      </c>
      <c r="L53" s="208">
        <f>IFERROR('Data Sheet'!K57,0)</f>
        <v>766.5</v>
      </c>
    </row>
    <row r="54" spans="2:12">
      <c r="B54" s="139" t="s">
        <v>118</v>
      </c>
      <c r="C54" s="208">
        <f>IFERROR('Data Sheet'!B58,0)</f>
        <v>55618.14</v>
      </c>
      <c r="D54" s="208">
        <f>IFERROR('Data Sheet'!C58,0)</f>
        <v>78273.23</v>
      </c>
      <c r="E54" s="208">
        <f>IFERROR('Data Sheet'!D58,0)</f>
        <v>57382.67</v>
      </c>
      <c r="F54" s="208">
        <f>IFERROR('Data Sheet'!E58,0)</f>
        <v>94748.69</v>
      </c>
      <c r="G54" s="208">
        <f>IFERROR('Data Sheet'!F58,0)</f>
        <v>59500.34</v>
      </c>
      <c r="H54" s="208">
        <f>IFERROR('Data Sheet'!G58,0)</f>
        <v>61491.49</v>
      </c>
      <c r="I54" s="208">
        <f>IFERROR('Data Sheet'!H58,0)</f>
        <v>54480.91</v>
      </c>
      <c r="J54" s="208">
        <f>IFERROR('Data Sheet'!I58,0)</f>
        <v>43795.36</v>
      </c>
      <c r="K54" s="208">
        <f>IFERROR('Data Sheet'!J58,0)</f>
        <v>44555.77</v>
      </c>
      <c r="L54" s="208">
        <f>IFERROR('Data Sheet'!K58,0)</f>
        <v>84151.52</v>
      </c>
    </row>
    <row r="55" spans="2:12">
      <c r="B55" s="139" t="s">
        <v>119</v>
      </c>
      <c r="C55" s="208">
        <f>IFERROR('Data Sheet'!B59,0)</f>
        <v>73610.39</v>
      </c>
      <c r="D55" s="208">
        <f>IFERROR('Data Sheet'!C59,0)</f>
        <v>69359.96</v>
      </c>
      <c r="E55" s="208">
        <f>IFERROR('Data Sheet'!D59,0)</f>
        <v>78603.98</v>
      </c>
      <c r="F55" s="208">
        <f>IFERROR('Data Sheet'!E59,0)</f>
        <v>88950.47</v>
      </c>
      <c r="G55" s="208">
        <f>IFERROR('Data Sheet'!F59,0)</f>
        <v>106175.34</v>
      </c>
      <c r="H55" s="208">
        <f>IFERROR('Data Sheet'!G59,0)</f>
        <v>124787.64</v>
      </c>
      <c r="I55" s="208">
        <f>IFERROR('Data Sheet'!H59,0)</f>
        <v>142130.57</v>
      </c>
      <c r="J55" s="208">
        <f>IFERROR('Data Sheet'!I59,0)</f>
        <v>146449.03</v>
      </c>
      <c r="K55" s="208">
        <f>IFERROR('Data Sheet'!J59,0)</f>
        <v>134113.44</v>
      </c>
      <c r="L55" s="208">
        <f>IFERROR('Data Sheet'!K59,0)</f>
        <v>107262.5</v>
      </c>
    </row>
    <row r="56" spans="2:12">
      <c r="B56" s="139" t="s">
        <v>120</v>
      </c>
      <c r="C56" s="208">
        <f>IFERROR('Data Sheet'!B60,0)</f>
        <v>107442.48</v>
      </c>
      <c r="D56" s="208">
        <f>IFERROR('Data Sheet'!C60,0)</f>
        <v>114871.75</v>
      </c>
      <c r="E56" s="208">
        <f>IFERROR('Data Sheet'!D60,0)</f>
        <v>135914.49</v>
      </c>
      <c r="F56" s="208">
        <f>IFERROR('Data Sheet'!E60,0)</f>
        <v>142813.43</v>
      </c>
      <c r="G56" s="208">
        <f>IFERROR('Data Sheet'!F60,0)</f>
        <v>139348.59</v>
      </c>
      <c r="H56" s="208">
        <f>IFERROR('Data Sheet'!G60,0)</f>
        <v>133180.72</v>
      </c>
      <c r="I56" s="208">
        <f>IFERROR('Data Sheet'!H60,0)</f>
        <v>144192.62</v>
      </c>
      <c r="J56" s="208">
        <f>IFERROR('Data Sheet'!I60,0)</f>
        <v>138051.22</v>
      </c>
      <c r="K56" s="208">
        <f>IFERROR('Data Sheet'!J60,0)</f>
        <v>155239.2</v>
      </c>
      <c r="L56" s="208">
        <f>IFERROR('Data Sheet'!K60,0)</f>
        <v>177340.09</v>
      </c>
    </row>
    <row r="57" spans="2:13">
      <c r="B57" s="221" t="s">
        <v>178</v>
      </c>
      <c r="C57" s="222">
        <f>IFERROR('Data Sheet'!B61,0)</f>
        <v>237314.79</v>
      </c>
      <c r="D57" s="222">
        <f>IFERROR('Data Sheet'!C61,0)</f>
        <v>263184.12</v>
      </c>
      <c r="E57" s="222">
        <f>IFERROR('Data Sheet'!D61,0)</f>
        <v>272580.36</v>
      </c>
      <c r="F57" s="222">
        <f>IFERROR('Data Sheet'!E61,0)</f>
        <v>327191.81</v>
      </c>
      <c r="G57" s="222">
        <f>IFERROR('Data Sheet'!F61,0)</f>
        <v>305703.49</v>
      </c>
      <c r="H57" s="222">
        <f>IFERROR('Data Sheet'!G61,0)</f>
        <v>320179.39</v>
      </c>
      <c r="I57" s="222">
        <f>IFERROR('Data Sheet'!H61,0)</f>
        <v>341569.91</v>
      </c>
      <c r="J57" s="222">
        <f>IFERROR('Data Sheet'!I61,0)</f>
        <v>329061.49</v>
      </c>
      <c r="K57" s="222">
        <f>IFERROR('Data Sheet'!J61,0)</f>
        <v>334674.43</v>
      </c>
      <c r="L57" s="222">
        <f>IFERROR('Data Sheet'!K61,0)</f>
        <v>369520.61</v>
      </c>
      <c r="M57" s="27"/>
    </row>
    <row r="58" spans="2:2">
      <c r="B58" s="139"/>
    </row>
    <row r="59" spans="2:12">
      <c r="B59" s="139" t="s">
        <v>179</v>
      </c>
      <c r="C59" s="208">
        <f>IFERROR('Data Sheet'!B62,0)</f>
        <v>88479.49</v>
      </c>
      <c r="D59" s="208">
        <f>IFERROR('Data Sheet'!C62,0)</f>
        <v>107231.76</v>
      </c>
      <c r="E59" s="208">
        <f>IFERROR('Data Sheet'!D62,0)</f>
        <v>95944.08</v>
      </c>
      <c r="F59" s="208">
        <f>IFERROR('Data Sheet'!E62,0)</f>
        <v>121413.86</v>
      </c>
      <c r="G59" s="208">
        <f>IFERROR('Data Sheet'!F62,0)</f>
        <v>111234.47</v>
      </c>
      <c r="H59" s="208">
        <f>IFERROR('Data Sheet'!G62,0)</f>
        <v>127107.14</v>
      </c>
      <c r="I59" s="208">
        <f>IFERROR('Data Sheet'!H62,0)</f>
        <v>138707.61</v>
      </c>
      <c r="J59" s="208">
        <f>IFERROR('Data Sheet'!I62,0)</f>
        <v>138855.45</v>
      </c>
      <c r="K59" s="208">
        <f>IFERROR('Data Sheet'!J62,0)</f>
        <v>132079.76</v>
      </c>
      <c r="L59" s="208">
        <f>IFERROR('Data Sheet'!K62,0)</f>
        <v>121285.46</v>
      </c>
    </row>
    <row r="60" spans="2:12">
      <c r="B60" s="139" t="s">
        <v>123</v>
      </c>
      <c r="C60" s="208">
        <f>IFERROR('Data Sheet'!B63,0)</f>
        <v>28640.09</v>
      </c>
      <c r="D60" s="208">
        <f>IFERROR('Data Sheet'!C63,0)</f>
        <v>25918.94</v>
      </c>
      <c r="E60" s="208">
        <f>IFERROR('Data Sheet'!D63,0)</f>
        <v>33698.84</v>
      </c>
      <c r="F60" s="208">
        <f>IFERROR('Data Sheet'!E63,0)</f>
        <v>40033.5</v>
      </c>
      <c r="G60" s="208">
        <f>IFERROR('Data Sheet'!F63,0)</f>
        <v>31883.84</v>
      </c>
      <c r="H60" s="208">
        <f>IFERROR('Data Sheet'!G63,0)</f>
        <v>35622.29</v>
      </c>
      <c r="I60" s="208">
        <f>IFERROR('Data Sheet'!H63,0)</f>
        <v>20963.93</v>
      </c>
      <c r="J60" s="208">
        <f>IFERROR('Data Sheet'!I63,0)</f>
        <v>10251.09</v>
      </c>
      <c r="K60" s="208">
        <f>IFERROR('Data Sheet'!J63,0)</f>
        <v>14274.5</v>
      </c>
      <c r="L60" s="208">
        <f>IFERROR('Data Sheet'!K63,0)</f>
        <v>35698.43</v>
      </c>
    </row>
    <row r="61" spans="2:12">
      <c r="B61" s="139" t="s">
        <v>124</v>
      </c>
      <c r="C61" s="208">
        <f>IFERROR('Data Sheet'!B64,0)</f>
        <v>15336.74</v>
      </c>
      <c r="D61" s="208">
        <f>IFERROR('Data Sheet'!C64,0)</f>
        <v>23767.02</v>
      </c>
      <c r="E61" s="208">
        <f>IFERROR('Data Sheet'!D64,0)</f>
        <v>20337.92</v>
      </c>
      <c r="F61" s="208">
        <f>IFERROR('Data Sheet'!E64,0)</f>
        <v>20812.75</v>
      </c>
      <c r="G61" s="208">
        <f>IFERROR('Data Sheet'!F64,0)</f>
        <v>15770.72</v>
      </c>
      <c r="H61" s="208">
        <f>IFERROR('Data Sheet'!G64,0)</f>
        <v>16308.48</v>
      </c>
      <c r="I61" s="208">
        <f>IFERROR('Data Sheet'!H64,0)</f>
        <v>24620.28</v>
      </c>
      <c r="J61" s="208">
        <f>IFERROR('Data Sheet'!I64,0)</f>
        <v>29379.53</v>
      </c>
      <c r="K61" s="208">
        <f>IFERROR('Data Sheet'!J64,0)</f>
        <v>26379.16</v>
      </c>
      <c r="L61" s="208">
        <f>IFERROR('Data Sheet'!K64,0)</f>
        <v>22971.07</v>
      </c>
    </row>
    <row r="62" spans="2:12">
      <c r="B62" s="139" t="s">
        <v>125</v>
      </c>
      <c r="C62" s="208">
        <f>IFERROR('Data Sheet'!B65-SUM('Data Sheet'!B67:B69),0)</f>
        <v>30891.17</v>
      </c>
      <c r="D62" s="208">
        <f>IFERROR('Data Sheet'!C65-SUM('Data Sheet'!C67:C69),0)</f>
        <v>29579.36</v>
      </c>
      <c r="E62" s="208">
        <f>IFERROR('Data Sheet'!D65-SUM('Data Sheet'!D67:D69),0)</f>
        <v>37360.78</v>
      </c>
      <c r="F62" s="208">
        <f>IFERROR('Data Sheet'!E65-SUM('Data Sheet'!E67:E69),0)</f>
        <v>48286.86</v>
      </c>
      <c r="G62" s="208">
        <f>IFERROR('Data Sheet'!F65-SUM('Data Sheet'!F67:F69),0)</f>
        <v>56155.74</v>
      </c>
      <c r="H62" s="208">
        <f>IFERROR('Data Sheet'!G65-SUM('Data Sheet'!G67:G69),0)</f>
        <v>58784.94</v>
      </c>
      <c r="I62" s="208">
        <f>IFERROR('Data Sheet'!H65-SUM('Data Sheet'!H67:H69),0)</f>
        <v>61717.96</v>
      </c>
      <c r="J62" s="208">
        <f>IFERROR('Data Sheet'!I65-SUM('Data Sheet'!I67:I69),0)</f>
        <v>62223.77</v>
      </c>
      <c r="K62" s="208">
        <f>IFERROR('Data Sheet'!J65-SUM('Data Sheet'!J67:J69),0)</f>
        <v>68432.09</v>
      </c>
      <c r="L62" s="208">
        <f>IFERROR('Data Sheet'!K65-SUM('Data Sheet'!K67:K69),0)</f>
        <v>79018.86</v>
      </c>
    </row>
    <row r="63" spans="2:12">
      <c r="B63" s="223" t="s">
        <v>180</v>
      </c>
      <c r="C63" s="217">
        <f>IFERROR(SUM(C59:C62),0)</f>
        <v>163347.49</v>
      </c>
      <c r="D63" s="217">
        <f t="shared" ref="D63:L63" si="18">IFERROR(SUM(D59:D62),0)</f>
        <v>186497.08</v>
      </c>
      <c r="E63" s="217">
        <f t="shared" si="18"/>
        <v>187341.62</v>
      </c>
      <c r="F63" s="217">
        <f t="shared" si="18"/>
        <v>230546.97</v>
      </c>
      <c r="G63" s="217">
        <f t="shared" si="18"/>
        <v>215044.77</v>
      </c>
      <c r="H63" s="217">
        <f t="shared" si="18"/>
        <v>237822.85</v>
      </c>
      <c r="I63" s="217">
        <f t="shared" si="18"/>
        <v>246009.78</v>
      </c>
      <c r="J63" s="217">
        <f t="shared" si="18"/>
        <v>240709.84</v>
      </c>
      <c r="K63" s="217">
        <f t="shared" si="18"/>
        <v>241165.51</v>
      </c>
      <c r="L63" s="217">
        <f t="shared" si="18"/>
        <v>258973.82</v>
      </c>
    </row>
    <row r="65" spans="2:12">
      <c r="B65" s="139" t="s">
        <v>181</v>
      </c>
      <c r="C65" s="208">
        <f>IFERROR('Data Sheet'!B67,0)</f>
        <v>12579.2</v>
      </c>
      <c r="D65" s="208">
        <f>IFERROR('Data Sheet'!C67,0)</f>
        <v>13570.91</v>
      </c>
      <c r="E65" s="208">
        <f>IFERROR('Data Sheet'!D67,0)</f>
        <v>14075.55</v>
      </c>
      <c r="F65" s="208">
        <f>IFERROR('Data Sheet'!E67,0)</f>
        <v>19893.3</v>
      </c>
      <c r="G65" s="208">
        <f>IFERROR('Data Sheet'!F67,0)</f>
        <v>18996.17</v>
      </c>
      <c r="H65" s="208">
        <f>IFERROR('Data Sheet'!G67,0)</f>
        <v>11172.69</v>
      </c>
      <c r="I65" s="208">
        <f>IFERROR('Data Sheet'!H67,0)</f>
        <v>12679.08</v>
      </c>
      <c r="J65" s="208">
        <f>IFERROR('Data Sheet'!I67,0)</f>
        <v>12442.12</v>
      </c>
      <c r="K65" s="208">
        <f>IFERROR('Data Sheet'!J67,0)</f>
        <v>15737.97</v>
      </c>
      <c r="L65" s="208">
        <f>IFERROR('Data Sheet'!K67,0)</f>
        <v>16951.81</v>
      </c>
    </row>
    <row r="66" spans="2:12">
      <c r="B66" s="139" t="s">
        <v>128</v>
      </c>
      <c r="C66" s="208">
        <f>IFERROR('Data Sheet'!B68,0)</f>
        <v>29272.34</v>
      </c>
      <c r="D66" s="208">
        <f>IFERROR('Data Sheet'!C68,0)</f>
        <v>32655.73</v>
      </c>
      <c r="E66" s="208">
        <f>IFERROR('Data Sheet'!D68,0)</f>
        <v>35085.31</v>
      </c>
      <c r="F66" s="208">
        <f>IFERROR('Data Sheet'!E68,0)</f>
        <v>42137.63</v>
      </c>
      <c r="G66" s="208">
        <f>IFERROR('Data Sheet'!F68,0)</f>
        <v>39013.73</v>
      </c>
      <c r="H66" s="208">
        <f>IFERROR('Data Sheet'!G68,0)</f>
        <v>37456.88</v>
      </c>
      <c r="I66" s="208">
        <f>IFERROR('Data Sheet'!H68,0)</f>
        <v>36088.59</v>
      </c>
      <c r="J66" s="208">
        <f>IFERROR('Data Sheet'!I68,0)</f>
        <v>35240.34</v>
      </c>
      <c r="K66" s="208">
        <f>IFERROR('Data Sheet'!J68,0)</f>
        <v>40755.39</v>
      </c>
      <c r="L66" s="208">
        <f>IFERROR('Data Sheet'!K68,0)</f>
        <v>47788.29</v>
      </c>
    </row>
    <row r="67" spans="2:12">
      <c r="B67" s="139" t="s">
        <v>182</v>
      </c>
      <c r="C67" s="208">
        <f>IFERROR('Data Sheet'!B69,0)</f>
        <v>32115.76</v>
      </c>
      <c r="D67" s="208">
        <f>IFERROR('Data Sheet'!C69,0)</f>
        <v>30460.4</v>
      </c>
      <c r="E67" s="208">
        <f>IFERROR('Data Sheet'!D69,0)</f>
        <v>36077.88</v>
      </c>
      <c r="F67" s="208">
        <f>IFERROR('Data Sheet'!E69,0)</f>
        <v>34613.91</v>
      </c>
      <c r="G67" s="208">
        <f>IFERROR('Data Sheet'!F69,0)</f>
        <v>32648.82</v>
      </c>
      <c r="H67" s="208">
        <f>IFERROR('Data Sheet'!G69,0)</f>
        <v>33726.97</v>
      </c>
      <c r="I67" s="208">
        <f>IFERROR('Data Sheet'!H69,0)</f>
        <v>46792.46</v>
      </c>
      <c r="J67" s="208">
        <f>IFERROR('Data Sheet'!I69,0)</f>
        <v>40669.19</v>
      </c>
      <c r="K67" s="208">
        <f>IFERROR('Data Sheet'!J69,0)</f>
        <v>37015.56</v>
      </c>
      <c r="L67" s="208">
        <f>IFERROR('Data Sheet'!K69,0)</f>
        <v>45806.69</v>
      </c>
    </row>
    <row r="68" spans="2:12">
      <c r="B68" s="224" t="s">
        <v>183</v>
      </c>
      <c r="C68" s="217">
        <f>IFERROR(SUM(C65:C67),0)</f>
        <v>73967.3</v>
      </c>
      <c r="D68" s="217">
        <f t="shared" ref="D68:L68" si="19">IFERROR(SUM(D65:D67),0)</f>
        <v>76687.04</v>
      </c>
      <c r="E68" s="217">
        <f t="shared" si="19"/>
        <v>85238.74</v>
      </c>
      <c r="F68" s="217">
        <f t="shared" si="19"/>
        <v>96644.84</v>
      </c>
      <c r="G68" s="217">
        <f t="shared" si="19"/>
        <v>90658.72</v>
      </c>
      <c r="H68" s="217">
        <f t="shared" si="19"/>
        <v>82356.54</v>
      </c>
      <c r="I68" s="217">
        <f t="shared" si="19"/>
        <v>95560.13</v>
      </c>
      <c r="J68" s="217">
        <f t="shared" si="19"/>
        <v>88351.65</v>
      </c>
      <c r="K68" s="217">
        <f t="shared" si="19"/>
        <v>93508.92</v>
      </c>
      <c r="L68" s="217">
        <f t="shared" si="19"/>
        <v>110546.79</v>
      </c>
    </row>
    <row r="70" spans="2:12">
      <c r="B70" s="224" t="s">
        <v>184</v>
      </c>
      <c r="C70" s="217">
        <f>IFERROR(C63+C68,0)</f>
        <v>237314.79</v>
      </c>
      <c r="D70" s="217">
        <f t="shared" ref="D70:L70" si="20">IFERROR(D63+D68,0)</f>
        <v>263184.12</v>
      </c>
      <c r="E70" s="217">
        <f t="shared" si="20"/>
        <v>272580.36</v>
      </c>
      <c r="F70" s="217">
        <f t="shared" si="20"/>
        <v>327191.81</v>
      </c>
      <c r="G70" s="217">
        <f t="shared" si="20"/>
        <v>305703.49</v>
      </c>
      <c r="H70" s="217">
        <f t="shared" si="20"/>
        <v>320179.39</v>
      </c>
      <c r="I70" s="217">
        <f t="shared" si="20"/>
        <v>341569.91</v>
      </c>
      <c r="J70" s="217">
        <f t="shared" si="20"/>
        <v>329061.49</v>
      </c>
      <c r="K70" s="217">
        <f t="shared" si="20"/>
        <v>334674.43</v>
      </c>
      <c r="L70" s="217">
        <f t="shared" si="20"/>
        <v>369520.61</v>
      </c>
    </row>
    <row r="72" spans="2:12">
      <c r="B72" t="s">
        <v>185</v>
      </c>
      <c r="C72" t="b">
        <f>C70=C57</f>
        <v>1</v>
      </c>
      <c r="D72" t="b">
        <f t="shared" ref="D72:L72" si="21">D70=D57</f>
        <v>1</v>
      </c>
      <c r="E72" t="b">
        <f t="shared" si="21"/>
        <v>1</v>
      </c>
      <c r="F72" t="b">
        <f t="shared" si="21"/>
        <v>1</v>
      </c>
      <c r="G72" t="b">
        <f t="shared" si="21"/>
        <v>1</v>
      </c>
      <c r="H72" t="b">
        <f t="shared" si="21"/>
        <v>1</v>
      </c>
      <c r="I72" t="b">
        <f t="shared" si="21"/>
        <v>1</v>
      </c>
      <c r="J72" t="b">
        <f t="shared" si="21"/>
        <v>1</v>
      </c>
      <c r="K72" t="b">
        <f t="shared" si="21"/>
        <v>1</v>
      </c>
      <c r="L72" t="b">
        <f t="shared" si="21"/>
        <v>1</v>
      </c>
    </row>
    <row r="75" spans="1:13">
      <c r="A75" t="s">
        <v>153</v>
      </c>
      <c r="B75" s="206" t="s">
        <v>186</v>
      </c>
      <c r="C75" s="207"/>
      <c r="D75" s="207"/>
      <c r="E75" s="207"/>
      <c r="F75" s="207"/>
      <c r="G75" s="207"/>
      <c r="H75" s="207"/>
      <c r="I75" s="207"/>
      <c r="J75" s="207"/>
      <c r="K75" s="207"/>
      <c r="L75" s="207"/>
      <c r="M75" s="207"/>
    </row>
    <row r="76" spans="2:2">
      <c r="B76" s="27" t="s">
        <v>187</v>
      </c>
    </row>
    <row r="77" spans="2:12">
      <c r="B77" t="s">
        <v>188</v>
      </c>
      <c r="C77" s="115">
        <f>IFERROR('cashflow data'!E5,0)</f>
        <v>43397</v>
      </c>
      <c r="D77" s="115">
        <f>IFERROR('cashflow data'!F5,0)</f>
        <v>38626</v>
      </c>
      <c r="E77" s="115">
        <f>IFERROR('cashflow data'!G5,0)</f>
        <v>28840</v>
      </c>
      <c r="F77" s="115">
        <f>IFERROR('cashflow data'!H5,0)</f>
        <v>33312</v>
      </c>
      <c r="G77" s="115">
        <f>IFERROR('cashflow data'!I5,0)</f>
        <v>28771</v>
      </c>
      <c r="H77" s="115">
        <f>IFERROR('cashflow data'!J5,0)</f>
        <v>23352</v>
      </c>
      <c r="I77" s="115">
        <f>IFERROR('cashflow data'!K5,0)</f>
        <v>31198</v>
      </c>
      <c r="J77" s="115">
        <f>IFERROR('cashflow data'!L5,0)</f>
        <v>26943</v>
      </c>
      <c r="K77" s="115">
        <f>IFERROR('cashflow data'!M5,0)</f>
        <v>41694</v>
      </c>
      <c r="L77" s="115">
        <f>IFERROR('cashflow data'!N5,0)</f>
        <v>65106</v>
      </c>
    </row>
    <row r="78" spans="2:12">
      <c r="B78" t="s">
        <v>181</v>
      </c>
      <c r="C78" s="115">
        <f>IFERROR('cashflow data'!E6,0)</f>
        <v>-3179</v>
      </c>
      <c r="D78" s="115">
        <f>IFERROR('cashflow data'!F6,0)</f>
        <v>-2223</v>
      </c>
      <c r="E78" s="115">
        <f>IFERROR('cashflow data'!G6,0)</f>
        <v>-4152</v>
      </c>
      <c r="F78" s="115">
        <f>IFERROR('cashflow data'!H6,0)</f>
        <v>-10688</v>
      </c>
      <c r="G78" s="115">
        <f>IFERROR('cashflow data'!I6,0)</f>
        <v>-9109</v>
      </c>
      <c r="H78" s="115">
        <f>IFERROR('cashflow data'!J6,0)</f>
        <v>9950</v>
      </c>
      <c r="I78" s="115">
        <f>IFERROR('cashflow data'!K6,0)</f>
        <v>-5505</v>
      </c>
      <c r="J78" s="115">
        <f>IFERROR('cashflow data'!L6,0)</f>
        <v>185</v>
      </c>
      <c r="K78" s="115">
        <f>IFERROR('cashflow data'!M6,0)</f>
        <v>-2213</v>
      </c>
      <c r="L78" s="115">
        <f>IFERROR('cashflow data'!N6,0)</f>
        <v>-1875</v>
      </c>
    </row>
    <row r="79" spans="2:12">
      <c r="B79" t="s">
        <v>128</v>
      </c>
      <c r="C79" s="115">
        <f>IFERROR('cashflow data'!E7,0)</f>
        <v>-3692</v>
      </c>
      <c r="D79" s="115">
        <f>IFERROR('cashflow data'!F7,0)</f>
        <v>-5743</v>
      </c>
      <c r="E79" s="115">
        <f>IFERROR('cashflow data'!G7,0)</f>
        <v>-6621</v>
      </c>
      <c r="F79" s="115">
        <f>IFERROR('cashflow data'!H7,0)</f>
        <v>-3560</v>
      </c>
      <c r="G79" s="115">
        <f>IFERROR('cashflow data'!I7,0)</f>
        <v>2069</v>
      </c>
      <c r="H79" s="115">
        <f>IFERROR('cashflow data'!J7,0)</f>
        <v>2326</v>
      </c>
      <c r="I79" s="115">
        <f>IFERROR('cashflow data'!K7,0)</f>
        <v>3814</v>
      </c>
      <c r="J79" s="115">
        <f>IFERROR('cashflow data'!L7,0)</f>
        <v>472</v>
      </c>
      <c r="K79" s="115">
        <f>IFERROR('cashflow data'!M7,0)</f>
        <v>-5665</v>
      </c>
      <c r="L79" s="115">
        <f>IFERROR('cashflow data'!N7,0)</f>
        <v>-7265</v>
      </c>
    </row>
    <row r="80" spans="2:12">
      <c r="B80" t="s">
        <v>189</v>
      </c>
      <c r="C80" s="115">
        <f>IFERROR('cashflow data'!E8,0)</f>
        <v>3598</v>
      </c>
      <c r="D80" s="115">
        <f>IFERROR('cashflow data'!F8,0)</f>
        <v>3947</v>
      </c>
      <c r="E80" s="115">
        <f>IFERROR('cashflow data'!G8,0)</f>
        <v>9301</v>
      </c>
      <c r="F80" s="115">
        <f>IFERROR('cashflow data'!H8,0)</f>
        <v>7320</v>
      </c>
      <c r="G80" s="115">
        <f>IFERROR('cashflow data'!I8,0)</f>
        <v>-4692</v>
      </c>
      <c r="H80" s="115">
        <f>IFERROR('cashflow data'!J8,0)</f>
        <v>-8085</v>
      </c>
      <c r="I80" s="115">
        <f>IFERROR('cashflow data'!K8,0)</f>
        <v>5748</v>
      </c>
      <c r="J80" s="115">
        <f>IFERROR('cashflow data'!L8,0)</f>
        <v>-7012</v>
      </c>
      <c r="K80" s="115">
        <f>IFERROR('cashflow data'!M8,0)</f>
        <v>6945</v>
      </c>
      <c r="L80" s="115">
        <f>IFERROR('cashflow data'!N8,0)</f>
        <v>13706</v>
      </c>
    </row>
    <row r="81" spans="2:12">
      <c r="B81" t="s">
        <v>190</v>
      </c>
      <c r="C81" s="115">
        <f>IFERROR('cashflow data'!E9,0)</f>
        <v>0</v>
      </c>
      <c r="D81" s="115">
        <f>IFERROR('cashflow data'!F9,0)</f>
        <v>-520</v>
      </c>
      <c r="E81" s="115">
        <f>IFERROR('cashflow data'!G9,0)</f>
        <v>0</v>
      </c>
      <c r="F81" s="115">
        <f>IFERROR('cashflow data'!H9,0)</f>
        <v>0</v>
      </c>
      <c r="G81" s="115">
        <f>IFERROR('cashflow data'!I9,0)</f>
        <v>0</v>
      </c>
      <c r="H81" s="115">
        <f>IFERROR('cashflow data'!J9,0)</f>
        <v>0</v>
      </c>
      <c r="I81" s="115">
        <f>IFERROR('cashflow data'!K9,0)</f>
        <v>0</v>
      </c>
      <c r="J81" s="115">
        <f>IFERROR('cashflow data'!L9,0)</f>
        <v>0</v>
      </c>
      <c r="K81" s="115">
        <f>IFERROR('cashflow data'!M9,0)</f>
        <v>0</v>
      </c>
      <c r="L81" s="115">
        <f>IFERROR('cashflow data'!N9,0)</f>
        <v>0</v>
      </c>
    </row>
    <row r="82" spans="2:12">
      <c r="B82" t="s">
        <v>191</v>
      </c>
      <c r="C82" s="115">
        <f>IFERROR('cashflow data'!E10,0)</f>
        <v>-398</v>
      </c>
      <c r="D82" s="115">
        <f>IFERROR('cashflow data'!F10,0)</f>
        <v>5852</v>
      </c>
      <c r="E82" s="115">
        <f>IFERROR('cashflow data'!G10,0)</f>
        <v>4727</v>
      </c>
      <c r="F82" s="115">
        <f>IFERROR('cashflow data'!H10,0)</f>
        <v>494</v>
      </c>
      <c r="G82" s="115">
        <f>IFERROR('cashflow data'!I10,0)</f>
        <v>4512</v>
      </c>
      <c r="H82" s="115">
        <f>IFERROR('cashflow data'!J10,0)</f>
        <v>875</v>
      </c>
      <c r="I82" s="115">
        <f>IFERROR('cashflow data'!K10,0)</f>
        <v>-4150</v>
      </c>
      <c r="J82" s="115">
        <f>IFERROR('cashflow data'!L10,0)</f>
        <v>-4396</v>
      </c>
      <c r="K82" s="115">
        <f>IFERROR('cashflow data'!M10,0)</f>
        <v>-2194</v>
      </c>
      <c r="L82" s="115">
        <f>IFERROR('cashflow data'!N10,0)</f>
        <v>2760</v>
      </c>
    </row>
    <row r="83" spans="2:12">
      <c r="B83" t="s">
        <v>192</v>
      </c>
      <c r="C83" s="115">
        <f>IFERROR('cashflow data'!E11,0)</f>
        <v>-3672</v>
      </c>
      <c r="D83" s="115">
        <f>IFERROR('cashflow data'!F11,0)</f>
        <v>1313</v>
      </c>
      <c r="E83" s="115">
        <f>IFERROR('cashflow data'!G11,0)</f>
        <v>3254</v>
      </c>
      <c r="F83" s="115">
        <f>IFERROR('cashflow data'!H11,0)</f>
        <v>-6434</v>
      </c>
      <c r="G83" s="115">
        <f>IFERROR('cashflow data'!I11,0)</f>
        <v>-7221</v>
      </c>
      <c r="H83" s="115">
        <f>IFERROR('cashflow data'!J11,0)</f>
        <v>5065</v>
      </c>
      <c r="I83" s="115">
        <f>IFERROR('cashflow data'!K11,0)</f>
        <v>-93</v>
      </c>
      <c r="J83" s="115">
        <f>IFERROR('cashflow data'!L11,0)</f>
        <v>-10750</v>
      </c>
      <c r="K83" s="115">
        <f>IFERROR('cashflow data'!M11,0)</f>
        <v>-3127</v>
      </c>
      <c r="L83" s="115">
        <f>IFERROR('cashflow data'!N11,0)</f>
        <v>7325</v>
      </c>
    </row>
    <row r="84" spans="2:12">
      <c r="B84" t="s">
        <v>193</v>
      </c>
      <c r="C84" s="115">
        <f>IFERROR('cashflow data'!E12,0)</f>
        <v>-4194</v>
      </c>
      <c r="D84" s="115">
        <f>IFERROR('cashflow data'!F12,0)</f>
        <v>-2040</v>
      </c>
      <c r="E84" s="115">
        <f>IFERROR('cashflow data'!G12,0)</f>
        <v>-1895</v>
      </c>
      <c r="F84" s="115">
        <f>IFERROR('cashflow data'!H12,0)</f>
        <v>-3021</v>
      </c>
      <c r="G84" s="115">
        <f>IFERROR('cashflow data'!I12,0)</f>
        <v>-2659</v>
      </c>
      <c r="H84" s="115">
        <f>IFERROR('cashflow data'!J12,0)</f>
        <v>-1785</v>
      </c>
      <c r="I84" s="115">
        <f>IFERROR('cashflow data'!K12,0)</f>
        <v>-2105</v>
      </c>
      <c r="J84" s="115">
        <f>IFERROR('cashflow data'!L12,0)</f>
        <v>-1910</v>
      </c>
      <c r="K84" s="115">
        <f>IFERROR('cashflow data'!M12,0)</f>
        <v>-3179</v>
      </c>
      <c r="L84" s="115">
        <f>IFERROR('cashflow data'!N12,0)</f>
        <v>-4516</v>
      </c>
    </row>
    <row r="85" spans="2:12">
      <c r="B85" s="225" t="s">
        <v>194</v>
      </c>
      <c r="C85" s="226">
        <f>C77+C83+C84</f>
        <v>35531</v>
      </c>
      <c r="D85" s="226">
        <f t="shared" ref="D85:L85" si="22">D77+D83+D84</f>
        <v>37899</v>
      </c>
      <c r="E85" s="226">
        <f t="shared" si="22"/>
        <v>30199</v>
      </c>
      <c r="F85" s="226">
        <f t="shared" si="22"/>
        <v>23857</v>
      </c>
      <c r="G85" s="226">
        <f t="shared" si="22"/>
        <v>18891</v>
      </c>
      <c r="H85" s="226">
        <f t="shared" si="22"/>
        <v>26632</v>
      </c>
      <c r="I85" s="226">
        <f t="shared" si="22"/>
        <v>29000</v>
      </c>
      <c r="J85" s="226">
        <f t="shared" si="22"/>
        <v>14283</v>
      </c>
      <c r="K85" s="226">
        <f t="shared" si="22"/>
        <v>35388</v>
      </c>
      <c r="L85" s="226">
        <f t="shared" si="22"/>
        <v>67915</v>
      </c>
    </row>
    <row r="87" spans="2:2">
      <c r="B87" s="27" t="s">
        <v>195</v>
      </c>
    </row>
    <row r="88" spans="2:12">
      <c r="B88" t="s">
        <v>196</v>
      </c>
      <c r="C88" s="115">
        <f>IFERROR('cashflow data'!E14,0)</f>
        <v>-31962</v>
      </c>
      <c r="D88" s="115">
        <f>IFERROR('cashflow data'!F14,0)</f>
        <v>-31503</v>
      </c>
      <c r="E88" s="115">
        <f>IFERROR('cashflow data'!G14,0)</f>
        <v>-16072</v>
      </c>
      <c r="F88" s="115">
        <f>IFERROR('cashflow data'!H14,0)</f>
        <v>-35079</v>
      </c>
      <c r="G88" s="115">
        <f>IFERROR('cashflow data'!I14,0)</f>
        <v>-35304</v>
      </c>
      <c r="H88" s="115">
        <f>IFERROR('cashflow data'!J14,0)</f>
        <v>-29702</v>
      </c>
      <c r="I88" s="115">
        <f>IFERROR('cashflow data'!K14,0)</f>
        <v>-20205</v>
      </c>
      <c r="J88" s="115">
        <f>IFERROR('cashflow data'!L14,0)</f>
        <v>-15168</v>
      </c>
      <c r="K88" s="115">
        <f>IFERROR('cashflow data'!M14,0)</f>
        <v>-19230</v>
      </c>
      <c r="L88" s="115">
        <f>IFERROR('cashflow data'!N14,0)</f>
        <v>-31414</v>
      </c>
    </row>
    <row r="89" spans="2:12">
      <c r="B89" t="s">
        <v>197</v>
      </c>
      <c r="C89" s="115">
        <f>IFERROR('cashflow data'!E15,0)</f>
        <v>74</v>
      </c>
      <c r="D89" s="115">
        <f>IFERROR('cashflow data'!F15,0)</f>
        <v>59</v>
      </c>
      <c r="E89" s="115">
        <f>IFERROR('cashflow data'!G15,0)</f>
        <v>53</v>
      </c>
      <c r="F89" s="115">
        <f>IFERROR('cashflow data'!H15,0)</f>
        <v>30</v>
      </c>
      <c r="G89" s="115">
        <f>IFERROR('cashflow data'!I15,0)</f>
        <v>67</v>
      </c>
      <c r="H89" s="115">
        <f>IFERROR('cashflow data'!J15,0)</f>
        <v>171</v>
      </c>
      <c r="I89" s="115">
        <f>IFERROR('cashflow data'!K15,0)</f>
        <v>351</v>
      </c>
      <c r="J89" s="115">
        <f>IFERROR('cashflow data'!L15,0)</f>
        <v>230</v>
      </c>
      <c r="K89" s="115">
        <f>IFERROR('cashflow data'!M15,0)</f>
        <v>285</v>
      </c>
      <c r="L89" s="115">
        <f>IFERROR('cashflow data'!N15,0)</f>
        <v>231</v>
      </c>
    </row>
    <row r="90" spans="2:12">
      <c r="B90" t="s">
        <v>198</v>
      </c>
      <c r="C90" s="115">
        <f>IFERROR('cashflow data'!E16,0)</f>
        <v>-5461</v>
      </c>
      <c r="D90" s="115">
        <f>IFERROR('cashflow data'!F16,0)</f>
        <v>-4728</v>
      </c>
      <c r="E90" s="115">
        <f>IFERROR('cashflow data'!G16,0)</f>
        <v>-6</v>
      </c>
      <c r="F90" s="115">
        <f>IFERROR('cashflow data'!H16,0)</f>
        <v>-329</v>
      </c>
      <c r="G90" s="115">
        <f>IFERROR('cashflow data'!I16,0)</f>
        <v>-130</v>
      </c>
      <c r="H90" s="115">
        <f>IFERROR('cashflow data'!J16,0)</f>
        <v>-1439</v>
      </c>
      <c r="I90" s="115">
        <f>IFERROR('cashflow data'!K16,0)</f>
        <v>-7530</v>
      </c>
      <c r="J90" s="115">
        <f>IFERROR('cashflow data'!L16,0)</f>
        <v>-3008</v>
      </c>
      <c r="K90" s="115">
        <f>IFERROR('cashflow data'!M16,0)</f>
        <v>-50</v>
      </c>
      <c r="L90" s="115">
        <f>IFERROR('cashflow data'!N16,0)</f>
        <v>-74</v>
      </c>
    </row>
    <row r="91" spans="2:12">
      <c r="B91" t="s">
        <v>199</v>
      </c>
      <c r="C91" s="115">
        <f>IFERROR('cashflow data'!E17,0)</f>
        <v>42</v>
      </c>
      <c r="D91" s="115">
        <f>IFERROR('cashflow data'!F17,0)</f>
        <v>89</v>
      </c>
      <c r="E91" s="115">
        <f>IFERROR('cashflow data'!G17,0)</f>
        <v>1965</v>
      </c>
      <c r="F91" s="115">
        <f>IFERROR('cashflow data'!H17,0)</f>
        <v>2381</v>
      </c>
      <c r="G91" s="115">
        <f>IFERROR('cashflow data'!I17,0)</f>
        <v>5644</v>
      </c>
      <c r="H91" s="115">
        <f>IFERROR('cashflow data'!J17,0)</f>
        <v>21</v>
      </c>
      <c r="I91" s="115">
        <f>IFERROR('cashflow data'!K17,0)</f>
        <v>226</v>
      </c>
      <c r="J91" s="115">
        <f>IFERROR('cashflow data'!L17,0)</f>
        <v>104</v>
      </c>
      <c r="K91" s="115">
        <f>IFERROR('cashflow data'!M17,0)</f>
        <v>6895</v>
      </c>
      <c r="L91" s="115">
        <f>IFERROR('cashflow data'!N17,0)</f>
        <v>10820</v>
      </c>
    </row>
    <row r="92" spans="2:12">
      <c r="B92" t="s">
        <v>200</v>
      </c>
      <c r="C92" s="115">
        <f>IFERROR('cashflow data'!E18,0)</f>
        <v>698</v>
      </c>
      <c r="D92" s="115">
        <f>IFERROR('cashflow data'!F18,0)</f>
        <v>731</v>
      </c>
      <c r="E92" s="115">
        <f>IFERROR('cashflow data'!G18,0)</f>
        <v>638</v>
      </c>
      <c r="F92" s="115">
        <f>IFERROR('cashflow data'!H18,0)</f>
        <v>690</v>
      </c>
      <c r="G92" s="115">
        <f>IFERROR('cashflow data'!I18,0)</f>
        <v>761</v>
      </c>
      <c r="H92" s="115">
        <f>IFERROR('cashflow data'!J18,0)</f>
        <v>1104</v>
      </c>
      <c r="I92" s="115">
        <f>IFERROR('cashflow data'!K18,0)</f>
        <v>428</v>
      </c>
      <c r="J92" s="115">
        <f>IFERROR('cashflow data'!L18,0)</f>
        <v>653</v>
      </c>
      <c r="K92" s="115">
        <f>IFERROR('cashflow data'!M18,0)</f>
        <v>973</v>
      </c>
      <c r="L92" s="115">
        <f>IFERROR('cashflow data'!N18,0)</f>
        <v>2493</v>
      </c>
    </row>
    <row r="93" spans="2:12">
      <c r="B93" t="s">
        <v>201</v>
      </c>
      <c r="C93" s="115">
        <f>IFERROR('cashflow data'!E19,0)</f>
        <v>80</v>
      </c>
      <c r="D93" s="115">
        <f>IFERROR('cashflow data'!F19,0)</f>
        <v>58</v>
      </c>
      <c r="E93" s="115">
        <f>IFERROR('cashflow data'!G19,0)</f>
        <v>620</v>
      </c>
      <c r="F93" s="115">
        <f>IFERROR('cashflow data'!H19,0)</f>
        <v>1797</v>
      </c>
      <c r="G93" s="115">
        <f>IFERROR('cashflow data'!I19,0)</f>
        <v>232</v>
      </c>
      <c r="H93" s="115">
        <f>IFERROR('cashflow data'!J19,0)</f>
        <v>21</v>
      </c>
      <c r="I93" s="115">
        <f>IFERROR('cashflow data'!K19,0)</f>
        <v>18</v>
      </c>
      <c r="J93" s="115">
        <f>IFERROR('cashflow data'!L19,0)</f>
        <v>32</v>
      </c>
      <c r="K93" s="115">
        <f>IFERROR('cashflow data'!M19,0)</f>
        <v>46</v>
      </c>
      <c r="L93" s="115">
        <f>IFERROR('cashflow data'!N19,0)</f>
        <v>47</v>
      </c>
    </row>
    <row r="94" spans="2:12">
      <c r="B94" t="s">
        <v>202</v>
      </c>
      <c r="C94" s="115">
        <f>IFERROR('cashflow data'!E20,0)</f>
        <v>-160</v>
      </c>
      <c r="D94" s="115">
        <f>IFERROR('cashflow data'!F20,0)</f>
        <v>0</v>
      </c>
      <c r="E94" s="115">
        <f>IFERROR('cashflow data'!G20,0)</f>
        <v>-107</v>
      </c>
      <c r="F94" s="115">
        <f>IFERROR('cashflow data'!H20,0)</f>
        <v>-4</v>
      </c>
      <c r="G94" s="115">
        <f>IFERROR('cashflow data'!I20,0)</f>
        <v>-9</v>
      </c>
      <c r="H94" s="115">
        <f>IFERROR('cashflow data'!J20,0)</f>
        <v>-606</v>
      </c>
      <c r="I94" s="115">
        <f>IFERROR('cashflow data'!K20,0)</f>
        <v>-10</v>
      </c>
      <c r="J94" s="115">
        <f>IFERROR('cashflow data'!L20,0)</f>
        <v>0</v>
      </c>
      <c r="K94" s="115">
        <f>IFERROR('cashflow data'!M20,0)</f>
        <v>0</v>
      </c>
      <c r="L94" s="115">
        <f>IFERROR('cashflow data'!N20,0)</f>
        <v>-150</v>
      </c>
    </row>
    <row r="95" spans="2:12">
      <c r="B95" t="s">
        <v>203</v>
      </c>
      <c r="C95" s="115">
        <f>IFERROR('cashflow data'!E21,0)</f>
        <v>0</v>
      </c>
      <c r="D95" s="115">
        <f>IFERROR('cashflow data'!F21,0)</f>
        <v>0</v>
      </c>
      <c r="E95" s="115">
        <f>IFERROR('cashflow data'!G21,0)</f>
        <v>0</v>
      </c>
      <c r="F95" s="115">
        <f>IFERROR('cashflow data'!H21,0)</f>
        <v>14</v>
      </c>
      <c r="G95" s="115">
        <f>IFERROR('cashflow data'!I21,0)</f>
        <v>533</v>
      </c>
      <c r="H95" s="115">
        <f>IFERROR('cashflow data'!J21,0)</f>
        <v>0</v>
      </c>
      <c r="I95" s="115">
        <f>IFERROR('cashflow data'!K21,0)</f>
        <v>0</v>
      </c>
      <c r="J95" s="115">
        <f>IFERROR('cashflow data'!L21,0)</f>
        <v>0</v>
      </c>
      <c r="K95" s="115">
        <f>IFERROR('cashflow data'!M21,0)</f>
        <v>19</v>
      </c>
      <c r="L95" s="115">
        <f>IFERROR('cashflow data'!N21,0)</f>
        <v>108</v>
      </c>
    </row>
    <row r="96" spans="2:12">
      <c r="B96" t="s">
        <v>204</v>
      </c>
      <c r="C96" s="115">
        <f>IFERROR('cashflow data'!E22,0)</f>
        <v>0</v>
      </c>
      <c r="D96" s="115">
        <f>IFERROR('cashflow data'!F22,0)</f>
        <v>-111</v>
      </c>
      <c r="E96" s="115">
        <f>IFERROR('cashflow data'!G22,0)</f>
        <v>0</v>
      </c>
      <c r="F96" s="115">
        <f>IFERROR('cashflow data'!H22,0)</f>
        <v>0</v>
      </c>
      <c r="G96" s="115">
        <f>IFERROR('cashflow data'!I22,0)</f>
        <v>-8</v>
      </c>
      <c r="H96" s="115">
        <f>IFERROR('cashflow data'!J22,0)</f>
        <v>-27</v>
      </c>
      <c r="I96" s="115">
        <f>IFERROR('cashflow data'!K22,0)</f>
        <v>0</v>
      </c>
      <c r="J96" s="115">
        <f>IFERROR('cashflow data'!L22,0)</f>
        <v>-98</v>
      </c>
      <c r="K96" s="115">
        <f>IFERROR('cashflow data'!M22,0)</f>
        <v>0</v>
      </c>
      <c r="L96" s="115">
        <f>IFERROR('cashflow data'!N22,0)</f>
        <v>0</v>
      </c>
    </row>
    <row r="97" spans="2:12">
      <c r="B97" t="s">
        <v>205</v>
      </c>
      <c r="C97" s="115">
        <f>IFERROR('cashflow data'!E23,0)</f>
        <v>0</v>
      </c>
      <c r="D97" s="115">
        <f>IFERROR('cashflow data'!F23,0)</f>
        <v>0</v>
      </c>
      <c r="E97" s="115">
        <f>IFERROR('cashflow data'!G23,0)</f>
        <v>0</v>
      </c>
      <c r="F97" s="115">
        <f>IFERROR('cashflow data'!H23,0)</f>
        <v>0</v>
      </c>
      <c r="G97" s="115">
        <f>IFERROR('cashflow data'!I23,0)</f>
        <v>0</v>
      </c>
      <c r="H97" s="115">
        <f>IFERROR('cashflow data'!J23,0)</f>
        <v>0</v>
      </c>
      <c r="I97" s="115">
        <f>IFERROR('cashflow data'!K23,0)</f>
        <v>0</v>
      </c>
      <c r="J97" s="115">
        <f>IFERROR('cashflow data'!L23,0)</f>
        <v>0</v>
      </c>
      <c r="K97" s="115">
        <f>IFERROR('cashflow data'!M23,0)</f>
        <v>0</v>
      </c>
      <c r="L97" s="115">
        <f>IFERROR('cashflow data'!N23,0)</f>
        <v>-24</v>
      </c>
    </row>
    <row r="98" spans="2:12">
      <c r="B98" t="s">
        <v>206</v>
      </c>
      <c r="C98" s="115">
        <f>IFERROR('cashflow data'!E24,0)</f>
        <v>456</v>
      </c>
      <c r="D98" s="115">
        <f>IFERROR('cashflow data'!F24,0)</f>
        <v>-1289</v>
      </c>
      <c r="E98" s="115">
        <f>IFERROR('cashflow data'!G24,0)</f>
        <v>-26663</v>
      </c>
      <c r="F98" s="115">
        <f>IFERROR('cashflow data'!H24,0)</f>
        <v>5360</v>
      </c>
      <c r="G98" s="115">
        <f>IFERROR('cashflow data'!I24,0)</f>
        <v>7335</v>
      </c>
      <c r="H98" s="115">
        <f>IFERROR('cashflow data'!J24,0)</f>
        <v>-2659</v>
      </c>
      <c r="I98" s="115">
        <f>IFERROR('cashflow data'!K24,0)</f>
        <v>1051</v>
      </c>
      <c r="J98" s="115">
        <f>IFERROR('cashflow data'!L24,0)</f>
        <v>12813</v>
      </c>
      <c r="K98" s="115">
        <f>IFERROR('cashflow data'!M24,0)</f>
        <v>-4357</v>
      </c>
      <c r="L98" s="115">
        <f>IFERROR('cashflow data'!N24,0)</f>
        <v>-4817</v>
      </c>
    </row>
    <row r="99" spans="2:12">
      <c r="B99" s="27" t="s">
        <v>207</v>
      </c>
      <c r="C99" s="121">
        <f>SUM(C88:C98)</f>
        <v>-36233</v>
      </c>
      <c r="D99" s="121">
        <f t="shared" ref="D99:L99" si="23">SUM(D88:D98)</f>
        <v>-36694</v>
      </c>
      <c r="E99" s="121">
        <f t="shared" si="23"/>
        <v>-39572</v>
      </c>
      <c r="F99" s="121">
        <f t="shared" si="23"/>
        <v>-25140</v>
      </c>
      <c r="G99" s="121">
        <f t="shared" si="23"/>
        <v>-20879</v>
      </c>
      <c r="H99" s="121">
        <f t="shared" si="23"/>
        <v>-33116</v>
      </c>
      <c r="I99" s="121">
        <f t="shared" si="23"/>
        <v>-25671</v>
      </c>
      <c r="J99" s="121">
        <f t="shared" si="23"/>
        <v>-4442</v>
      </c>
      <c r="K99" s="121">
        <f t="shared" si="23"/>
        <v>-15419</v>
      </c>
      <c r="L99" s="121">
        <f t="shared" si="23"/>
        <v>-22780</v>
      </c>
    </row>
    <row r="101" spans="2:2">
      <c r="B101" s="27" t="s">
        <v>208</v>
      </c>
    </row>
    <row r="102" spans="2:12">
      <c r="B102" t="s">
        <v>209</v>
      </c>
      <c r="C102" s="115">
        <f>IFERROR('cashflow data'!E26,0)</f>
        <v>0</v>
      </c>
      <c r="D102" s="115">
        <f>IFERROR('cashflow data'!F26,0)</f>
        <v>7433</v>
      </c>
      <c r="E102" s="115">
        <f>IFERROR('cashflow data'!G26,0)</f>
        <v>5</v>
      </c>
      <c r="F102" s="115">
        <f>IFERROR('cashflow data'!H26,0)</f>
        <v>0</v>
      </c>
      <c r="G102" s="115">
        <f>IFERROR('cashflow data'!I26,0)</f>
        <v>0</v>
      </c>
      <c r="H102" s="115">
        <f>IFERROR('cashflow data'!J26,0)</f>
        <v>3889</v>
      </c>
      <c r="I102" s="115">
        <f>IFERROR('cashflow data'!K26,0)</f>
        <v>2603</v>
      </c>
      <c r="J102" s="115">
        <f>IFERROR('cashflow data'!L26,0)</f>
        <v>19</v>
      </c>
      <c r="K102" s="115">
        <f>IFERROR('cashflow data'!M26,0)</f>
        <v>20</v>
      </c>
      <c r="L102" s="115">
        <f>IFERROR('cashflow data'!N26,0)</f>
        <v>82</v>
      </c>
    </row>
    <row r="103" spans="2:12">
      <c r="B103" t="s">
        <v>210</v>
      </c>
      <c r="C103" s="115">
        <f>IFERROR('cashflow data'!E27,0)</f>
        <v>-744</v>
      </c>
      <c r="D103" s="115">
        <f>IFERROR('cashflow data'!F27,0)</f>
        <v>0</v>
      </c>
      <c r="E103" s="115">
        <f>IFERROR('cashflow data'!G27,0)</f>
        <v>0</v>
      </c>
      <c r="F103" s="115">
        <f>IFERROR('cashflow data'!H27,0)</f>
        <v>0</v>
      </c>
      <c r="G103" s="115">
        <f>IFERROR('cashflow data'!I27,0)</f>
        <v>0</v>
      </c>
      <c r="H103" s="115">
        <f>IFERROR('cashflow data'!J27,0)</f>
        <v>0</v>
      </c>
      <c r="I103" s="115">
        <f>IFERROR('cashflow data'!K27,0)</f>
        <v>0</v>
      </c>
      <c r="J103" s="115">
        <f>IFERROR('cashflow data'!L27,0)</f>
        <v>0</v>
      </c>
      <c r="K103" s="115">
        <f>IFERROR('cashflow data'!M27,0)</f>
        <v>0</v>
      </c>
      <c r="L103" s="115">
        <f>IFERROR('cashflow data'!N27,0)</f>
        <v>0</v>
      </c>
    </row>
    <row r="104" spans="2:12">
      <c r="B104" t="s">
        <v>211</v>
      </c>
      <c r="C104" s="115">
        <f>IFERROR('cashflow data'!E28,0)</f>
        <v>36363</v>
      </c>
      <c r="D104" s="115">
        <f>IFERROR('cashflow data'!F28,0)</f>
        <v>19519</v>
      </c>
      <c r="E104" s="115">
        <f>IFERROR('cashflow data'!G28,0)</f>
        <v>33390</v>
      </c>
      <c r="F104" s="115">
        <f>IFERROR('cashflow data'!H28,0)</f>
        <v>37482</v>
      </c>
      <c r="G104" s="115">
        <f>IFERROR('cashflow data'!I28,0)</f>
        <v>51128</v>
      </c>
      <c r="H104" s="115">
        <f>IFERROR('cashflow data'!J28,0)</f>
        <v>38297</v>
      </c>
      <c r="I104" s="115">
        <f>IFERROR('cashflow data'!K28,0)</f>
        <v>46641</v>
      </c>
      <c r="J104" s="115">
        <f>IFERROR('cashflow data'!L28,0)</f>
        <v>46578</v>
      </c>
      <c r="K104" s="115">
        <f>IFERROR('cashflow data'!M28,0)</f>
        <v>43934</v>
      </c>
      <c r="L104" s="115">
        <f>IFERROR('cashflow data'!N28,0)</f>
        <v>18747</v>
      </c>
    </row>
    <row r="105" spans="2:12">
      <c r="B105" t="s">
        <v>212</v>
      </c>
      <c r="C105" s="115">
        <f>IFERROR('cashflow data'!E29,0)</f>
        <v>-23332</v>
      </c>
      <c r="D105" s="115">
        <f>IFERROR('cashflow data'!F29,0)</f>
        <v>-24924</v>
      </c>
      <c r="E105" s="115">
        <f>IFERROR('cashflow data'!G29,0)</f>
        <v>-21732</v>
      </c>
      <c r="F105" s="115">
        <f>IFERROR('cashflow data'!H29,0)</f>
        <v>-29964</v>
      </c>
      <c r="G105" s="115">
        <f>IFERROR('cashflow data'!I29,0)</f>
        <v>-35198</v>
      </c>
      <c r="H105" s="115">
        <f>IFERROR('cashflow data'!J29,0)</f>
        <v>-29847</v>
      </c>
      <c r="I105" s="115">
        <f>IFERROR('cashflow data'!K29,0)</f>
        <v>-29709</v>
      </c>
      <c r="J105" s="115">
        <f>IFERROR('cashflow data'!L29,0)</f>
        <v>-42816</v>
      </c>
      <c r="K105" s="115">
        <f>IFERROR('cashflow data'!M29,0)</f>
        <v>-62557</v>
      </c>
      <c r="L105" s="115">
        <f>IFERROR('cashflow data'!N29,0)</f>
        <v>-47332</v>
      </c>
    </row>
    <row r="106" spans="2:12">
      <c r="B106" t="s">
        <v>213</v>
      </c>
      <c r="C106" s="115">
        <f>IFERROR('cashflow data'!E30,0)</f>
        <v>-6307</v>
      </c>
      <c r="D106" s="115">
        <f>IFERROR('cashflow data'!F30,0)</f>
        <v>-5716</v>
      </c>
      <c r="E106" s="115">
        <f>IFERROR('cashflow data'!G30,0)</f>
        <v>-5336</v>
      </c>
      <c r="F106" s="115">
        <f>IFERROR('cashflow data'!H30,0)</f>
        <v>-5411</v>
      </c>
      <c r="G106" s="115">
        <f>IFERROR('cashflow data'!I30,0)</f>
        <v>-7005</v>
      </c>
      <c r="H106" s="115">
        <f>IFERROR('cashflow data'!J30,0)</f>
        <v>-7518</v>
      </c>
      <c r="I106" s="115">
        <f>IFERROR('cashflow data'!K30,0)</f>
        <v>-8123</v>
      </c>
      <c r="J106" s="115">
        <f>IFERROR('cashflow data'!L30,0)</f>
        <v>-9251</v>
      </c>
      <c r="K106" s="115">
        <f>IFERROR('cashflow data'!M30,0)</f>
        <v>-9336</v>
      </c>
      <c r="L106" s="115">
        <f>IFERROR('cashflow data'!N30,0)</f>
        <v>-9332</v>
      </c>
    </row>
    <row r="107" spans="2:12">
      <c r="B107" t="s">
        <v>214</v>
      </c>
      <c r="C107" s="115">
        <f>IFERROR('cashflow data'!E31,0)</f>
        <v>-720</v>
      </c>
      <c r="D107" s="115">
        <f>IFERROR('cashflow data'!F31,0)</f>
        <v>-108</v>
      </c>
      <c r="E107" s="115">
        <f>IFERROR('cashflow data'!G31,0)</f>
        <v>-121</v>
      </c>
      <c r="F107" s="115">
        <f>IFERROR('cashflow data'!H31,0)</f>
        <v>-96</v>
      </c>
      <c r="G107" s="115">
        <f>IFERROR('cashflow data'!I31,0)</f>
        <v>-95</v>
      </c>
      <c r="H107" s="115">
        <f>IFERROR('cashflow data'!J31,0)</f>
        <v>-57</v>
      </c>
      <c r="I107" s="115">
        <f>IFERROR('cashflow data'!K31,0)</f>
        <v>-30</v>
      </c>
      <c r="J107" s="115">
        <f>IFERROR('cashflow data'!L31,0)</f>
        <v>-100</v>
      </c>
      <c r="K107" s="115">
        <f>IFERROR('cashflow data'!M31,0)</f>
        <v>-141</v>
      </c>
      <c r="L107" s="115">
        <f>IFERROR('cashflow data'!N31,0)</f>
        <v>-1059</v>
      </c>
    </row>
    <row r="108" spans="2:12">
      <c r="B108" t="s">
        <v>215</v>
      </c>
      <c r="C108" s="115">
        <f>IFERROR('cashflow data'!E32,0)</f>
        <v>0</v>
      </c>
      <c r="D108" s="115">
        <f>IFERROR('cashflow data'!F32,0)</f>
        <v>0</v>
      </c>
      <c r="E108" s="115">
        <f>IFERROR('cashflow data'!G32,0)</f>
        <v>0</v>
      </c>
      <c r="F108" s="115">
        <f>IFERROR('cashflow data'!H32,0)</f>
        <v>0</v>
      </c>
      <c r="G108" s="115">
        <f>IFERROR('cashflow data'!I32,0)</f>
        <v>0</v>
      </c>
      <c r="H108" s="115">
        <f>IFERROR('cashflow data'!J32,0)</f>
        <v>-1346</v>
      </c>
      <c r="I108" s="115">
        <f>IFERROR('cashflow data'!K32,0)</f>
        <v>-1477</v>
      </c>
      <c r="J108" s="115">
        <f>IFERROR('cashflow data'!L32,0)</f>
        <v>-1559</v>
      </c>
      <c r="K108" s="115">
        <f>IFERROR('cashflow data'!M32,0)</f>
        <v>-1517</v>
      </c>
      <c r="L108" s="115">
        <f>IFERROR('cashflow data'!N32,0)</f>
        <v>-1924</v>
      </c>
    </row>
    <row r="109" spans="2:12">
      <c r="B109" t="s">
        <v>216</v>
      </c>
      <c r="C109" s="115">
        <f>IFERROR('cashflow data'!E33,0)</f>
        <v>-57</v>
      </c>
      <c r="D109" s="115">
        <f>IFERROR('cashflow data'!F33,0)</f>
        <v>0</v>
      </c>
      <c r="E109" s="115">
        <f>IFERROR('cashflow data'!G33,0)</f>
        <v>0</v>
      </c>
      <c r="F109" s="115">
        <f>IFERROR('cashflow data'!H33,0)</f>
        <v>0</v>
      </c>
      <c r="G109" s="115">
        <f>IFERROR('cashflow data'!I33,0)</f>
        <v>0</v>
      </c>
      <c r="H109" s="115">
        <f>IFERROR('cashflow data'!J33,0)</f>
        <v>-29</v>
      </c>
      <c r="I109" s="115">
        <f>IFERROR('cashflow data'!K33,0)</f>
        <v>0</v>
      </c>
      <c r="J109" s="115">
        <f>IFERROR('cashflow data'!L33,0)</f>
        <v>3750</v>
      </c>
      <c r="K109" s="115">
        <f>IFERROR('cashflow data'!M33,0)</f>
        <v>3355</v>
      </c>
      <c r="L109" s="115">
        <f>IFERROR('cashflow data'!N33,0)</f>
        <v>3812</v>
      </c>
    </row>
    <row r="110" spans="2:12">
      <c r="B110" s="27" t="s">
        <v>217</v>
      </c>
      <c r="C110" s="121">
        <f>SUM(C102:C109)</f>
        <v>5203</v>
      </c>
      <c r="D110" s="121">
        <f t="shared" ref="D110:L110" si="24">SUM(D102:D109)</f>
        <v>-3796</v>
      </c>
      <c r="E110" s="121">
        <f t="shared" si="24"/>
        <v>6206</v>
      </c>
      <c r="F110" s="121">
        <f t="shared" si="24"/>
        <v>2011</v>
      </c>
      <c r="G110" s="121">
        <f t="shared" si="24"/>
        <v>8830</v>
      </c>
      <c r="H110" s="121">
        <f t="shared" si="24"/>
        <v>3389</v>
      </c>
      <c r="I110" s="121">
        <f t="shared" si="24"/>
        <v>9905</v>
      </c>
      <c r="J110" s="121">
        <f t="shared" si="24"/>
        <v>-3379</v>
      </c>
      <c r="K110" s="121">
        <f t="shared" si="24"/>
        <v>-26242</v>
      </c>
      <c r="L110" s="121">
        <f t="shared" si="24"/>
        <v>-37006</v>
      </c>
    </row>
    <row r="112" spans="2:12">
      <c r="B112" s="27" t="s">
        <v>137</v>
      </c>
      <c r="C112" s="121">
        <f>IFERROR(C110+C99+C85,0)</f>
        <v>4501</v>
      </c>
      <c r="D112" s="121">
        <f t="shared" ref="D112:L112" si="25">IFERROR(D110+D99+D85,0)</f>
        <v>-2591</v>
      </c>
      <c r="E112" s="121">
        <f t="shared" si="25"/>
        <v>-3167</v>
      </c>
      <c r="F112" s="121">
        <f t="shared" si="25"/>
        <v>728</v>
      </c>
      <c r="G112" s="121">
        <f t="shared" si="25"/>
        <v>6842</v>
      </c>
      <c r="H112" s="121">
        <f t="shared" si="25"/>
        <v>-3095</v>
      </c>
      <c r="I112" s="121">
        <f t="shared" si="25"/>
        <v>13234</v>
      </c>
      <c r="J112" s="121">
        <f t="shared" si="25"/>
        <v>6462</v>
      </c>
      <c r="K112" s="121">
        <f t="shared" si="25"/>
        <v>-6273</v>
      </c>
      <c r="L112" s="121">
        <f t="shared" si="25"/>
        <v>8129</v>
      </c>
    </row>
    <row r="113" spans="3:3">
      <c r="C113" t="s">
        <v>48</v>
      </c>
    </row>
  </sheetData>
  <mergeCells count="1">
    <mergeCell ref="B7:M7"/>
  </mergeCells>
  <printOptions horizontalCentered="1"/>
  <pageMargins left="0.15748031496063" right="0.15748031496063" top="0.275590551181102" bottom="0.196850393700787" header="0.31496062992126" footer="0.31496062992126"/>
  <pageSetup paperSize="9" scale="52"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Input Sheet</vt:lpstr>
      <vt:lpstr>Teaser</vt:lpstr>
      <vt:lpstr>Share Price</vt:lpstr>
      <vt:lpstr>Profit &amp; Loss</vt:lpstr>
      <vt:lpstr>Quarters</vt:lpstr>
      <vt:lpstr>Balance Sheet</vt:lpstr>
      <vt:lpstr>Cash Flow</vt:lpstr>
      <vt:lpstr>Customization</vt:lpstr>
      <vt:lpstr>Historical Financial Statements</vt:lpstr>
      <vt:lpstr>Ratio Analysis</vt:lpstr>
      <vt:lpstr>Forecasting</vt:lpstr>
      <vt:lpstr>Beta Regression</vt:lpstr>
      <vt:lpstr>WACC</vt:lpstr>
      <vt:lpstr>Avgmarketreturns</vt:lpstr>
      <vt:lpstr>Common Size Statement</vt:lpstr>
      <vt:lpstr>Data Room</vt:lpstr>
      <vt:lpstr>Data Sheet</vt:lpstr>
      <vt:lpstr>Raw FS</vt:lpstr>
      <vt:lpstr>Intrinsic Growth</vt:lpstr>
      <vt:lpstr>DCF</vt:lpstr>
      <vt:lpstr>cashflow data</vt:lpstr>
      <vt:lpstr>Comp Val</vt:lpstr>
      <vt:lpstr>DATA</vt:lpstr>
      <vt:lpstr>Football Field Analysis</vt:lpstr>
      <vt:lpstr>VAR</vt:lpstr>
      <vt:lpstr>datavar</vt:lpstr>
      <vt:lpstr>Dupont Analysis</vt:lpstr>
      <vt:lpstr>List of stocks</vt:lpstr>
      <vt:lpstr>Altman's Z Score</vt:lpstr>
      <vt:lpstr>-financials-</vt:lpstr>
      <vt:lpstr>Contents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DELL</cp:lastModifiedBy>
  <dcterms:created xsi:type="dcterms:W3CDTF">2012-08-17T09:55:00Z</dcterms:created>
  <cp:lastPrinted>2024-09-02T18:08:00Z</cp:lastPrinted>
  <dcterms:modified xsi:type="dcterms:W3CDTF">2024-09-19T15:02:59Z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ADC0128DD60B4CE39959C448CC86D17E_12</vt:lpwstr>
  </property>
  <property fmtid="{D5CDD505-2E9C-101B-9397-08002B2CF9AE}" pid="3" name="KSOProductBuildVer">
    <vt:lpwstr>1033-12.2.0.18283</vt:lpwstr>
  </property>
</Properties>
</file>